
<file path=[Content_Types].xml><?xml version="1.0" encoding="utf-8"?>
<Types xmlns="http://schemas.openxmlformats.org/package/2006/content-types">
  <Default Extension="xml" ContentType="application/xml"/>
  <Default Extension="vml" ContentType="application/vnd.openxmlformats-officedocument.vmlDrawing"/>
  <Default Extension="jpeg" ContentType="image/jpeg"/>
  <Default Extension="JPG" ContentType="image/.jp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4"/>
  </bookViews>
  <sheets>
    <sheet name="角色卡" sheetId="1" r:id="rId1"/>
    <sheet name="属性与灵识" sheetId="2" r:id="rId2"/>
    <sheet name="时髦动作" sheetId="11" r:id="rId3"/>
    <sheet name="通用效果" sheetId="13" r:id="rId4"/>
    <sheet name="武技" sheetId="8" r:id="rId5"/>
    <sheet name="术法" sheetId="9" r:id="rId6"/>
    <sheet name="灵能印记" sheetId="5" r:id="rId7"/>
    <sheet name="专长" sheetId="6" r:id="rId8"/>
    <sheet name="绝技" sheetId="7" r:id="rId9"/>
    <sheet name="更新日志" sheetId="14" r:id="rId10"/>
    <sheet name="空白" sheetId="4" state="hidden" r:id="rId11"/>
    <sheet name="WpsReserved_CellImgList" sheetId="15" state="veryHidden" r:id="rId12"/>
  </sheets>
  <definedNames>
    <definedName name="攻击">角色卡!$U$6:$U$9</definedName>
    <definedName name="组合风格_25消耗">时髦动作!$F$28:$F$32</definedName>
    <definedName name="策定山河_5消耗">时髦动作!$D$5</definedName>
    <definedName name="组合风格_20消耗">时髦动作!$F$22:$F$26</definedName>
    <definedName name="组合风格_5消耗">时髦动作!$F$4:$F$8</definedName>
    <definedName name="组合风格_15消耗">时髦动作!$F$16:$F$20</definedName>
    <definedName name="组合风格_10消耗">时髦动作!$F$10:$F$14</definedName>
    <definedName name="策定山河_10消耗">时髦动作!$D$6</definedName>
    <definedName name="策定山河_15消耗">时髦动作!$D$7</definedName>
    <definedName name="策定山河_20消耗">时髦动作!$D$8</definedName>
    <definedName name="策定山河_25消耗">时髦动作!$D$9</definedName>
    <definedName name="玩世不恭_5消耗">时髦动作!$D$15</definedName>
    <definedName name="玩世不恭_10消耗">时髦动作!$D$16</definedName>
    <definedName name="玩世不恭_15消耗">时髦动作!$D$17</definedName>
    <definedName name="玩世不恭_20消耗">时髦动作!$D$18</definedName>
    <definedName name="玩世不恭_25消耗">时髦动作!$D$19</definedName>
    <definedName name="快意恩仇_5消耗">时髦动作!$D$20</definedName>
    <definedName name="快意恩仇_10消耗">时髦动作!$D$21</definedName>
    <definedName name="快意恩仇_15消耗">时髦动作!$D$22</definedName>
    <definedName name="快意恩仇_20消耗">时髦动作!$D$23</definedName>
    <definedName name="快意恩仇_25消耗">时髦动作!$D$24</definedName>
    <definedName name="百折不挠_5消耗">时髦动作!$D$25</definedName>
    <definedName name="百折不挠_10消耗">时髦动作!$D$26</definedName>
    <definedName name="百折不挠_15消耗">时髦动作!$D$27</definedName>
    <definedName name="百折不挠_20消耗">时髦动作!$D$28</definedName>
    <definedName name="百折不挠_25消耗">时髦动作!$D$29</definedName>
    <definedName name="其他风格_5消耗">时髦动作!$D$33</definedName>
    <definedName name="其他风格_10消耗">时髦动作!$D$34</definedName>
    <definedName name="其他风格_15消耗">时髦动作!$D$35</definedName>
    <definedName name="其他风格_20消耗">时髦动作!$D$36</definedName>
    <definedName name="其他风格_25消耗">时髦动作!$D$37</definedName>
    <definedName name="_专长描述1">专长!$E$2</definedName>
    <definedName name="_专长描述2">专长!$F$2</definedName>
    <definedName name="_专长名称1">专长!$I$4:$I$33</definedName>
    <definedName name="_专长名称2">专长!$J$4:$J$33</definedName>
    <definedName name="_专精名称2">通用效果!$K$4:$K$19</definedName>
    <definedName name="_专精名称1">通用效果!$J$4:$J$19</definedName>
    <definedName name="_灵能印记1">灵能印记!$I$4:$I$30</definedName>
    <definedName name="_灵能印记2">灵能印记!$J$4:$J$30</definedName>
    <definedName name="武技">武技!$B$4:$B$60</definedName>
    <definedName name="武技_效果1">武技!$J$4</definedName>
    <definedName name="武技_效果2">武技!$J$5</definedName>
    <definedName name="武技_效果3">武技!$J$6</definedName>
    <definedName name="武技_效果4">武技!$J$7</definedName>
    <definedName name="武技_效果5">武技!$J$8</definedName>
    <definedName name="武技_效果6">武技!$J$9</definedName>
    <definedName name="武技_效果7">武技!$J$10</definedName>
    <definedName name="武技_效果8">武技!$J$11</definedName>
    <definedName name="武技_效果9">武技!$J$12</definedName>
    <definedName name="武技_效果10">武技!$J$13</definedName>
    <definedName name="武技_效果11">武技!$J$14</definedName>
    <definedName name="武技_效果12">武技!$J$15</definedName>
    <definedName name="武技_效果13">武技!$J$16</definedName>
    <definedName name="武技_效果14">武技!$J$17</definedName>
    <definedName name="武技_效果15">武技!$J$18</definedName>
    <definedName name="武技_效果16">武技!$J$19</definedName>
    <definedName name="武技_效果17">武技!$J$20</definedName>
    <definedName name="武技_效果18">武技!$J$21</definedName>
    <definedName name="术法">术法!$B$4:$B$133</definedName>
    <definedName name="术法_效果1">术法!$K$6</definedName>
    <definedName name="术法_效果2">术法!$K$4</definedName>
    <definedName name="术法_效果3">术法!$K$5</definedName>
    <definedName name="术法_效果4">术法!$K$7</definedName>
    <definedName name="术法_效果5">术法!$K$8</definedName>
    <definedName name="术法_效果6">术法!$K$9</definedName>
    <definedName name="术法_效果7">术法!$K$10</definedName>
    <definedName name="术法_效果8">术法!$K$11</definedName>
    <definedName name="术法_效果9">术法!$K$12</definedName>
    <definedName name="术法_效果10">术法!$K$13</definedName>
    <definedName name="术法_效果11">术法!$K$14</definedName>
    <definedName name="术法_效果12">术法!$K$15</definedName>
    <definedName name="术法_效果13">术法!$K$16</definedName>
    <definedName name="术法_效果14">术法!$K$17</definedName>
    <definedName name="术法_效果15">术法!$K$18</definedName>
    <definedName name="术法_效果16">术法!$K$19</definedName>
    <definedName name="术法_效果17">术法!$K$20</definedName>
    <definedName name="术法_效果18">术法!$K$21</definedName>
    <definedName name="勾选">角色卡!$CI$4:$CI$6</definedName>
    <definedName name="二挡绝技效果">绝技!$I$12</definedName>
    <definedName name="时髦风格">时髦动作!$G$3:$G$10</definedName>
    <definedName name="空白">角色卡!$CI$6</definedName>
    <definedName name="_灵能印记3">灵能印记!$K$4:$K$30</definedName>
    <definedName name="_灵能印记4">灵能印记!$L$4:$L$30</definedName>
    <definedName name="一挡绝技效果">绝技!$I$4</definedName>
    <definedName name="无畏守护_5消耗">时髦动作!$D$10</definedName>
    <definedName name="无畏守护_10消耗">时髦动作!$D$11</definedName>
    <definedName name="无畏守护_15消耗">时髦动作!$D$12</definedName>
    <definedName name="无畏守护_20消耗">时髦动作!$D$13</definedName>
    <definedName name="无畏守护_25消耗">时髦动作!$D$14</definedName>
    <definedName name="_xlnm._FilterDatabase" localSheetId="0" hidden="1">角色卡!$B$1:$CG$2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87F322C0E7C140FAB8A6FADE1A3AF793" descr="post_object_image_2935651536"/>
        <xdr:cNvPicPr/>
      </xdr:nvPicPr>
      <xdr:blipFill>
        <a:blip r:embed="rId1"/>
        <a:stretch>
          <a:fillRect/>
        </a:stretch>
      </xdr:blipFill>
      <xdr:spPr>
        <a:xfrm>
          <a:off x="0" y="0"/>
          <a:ext cx="9144000" cy="9144000"/>
        </a:xfrm>
        <a:prstGeom prst="rect">
          <a:avLst/>
        </a:prstGeom>
      </xdr:spPr>
    </xdr:pic>
  </etc:cellImage>
</etc:cellImages>
</file>

<file path=xl/comments1.xml><?xml version="1.0" encoding="utf-8"?>
<comments xmlns="http://schemas.openxmlformats.org/spreadsheetml/2006/main">
  <authors>
    <author>lenovo</author>
  </authors>
  <commentList>
    <comment ref="AH18" authorId="0">
      <text>
        <r>
          <rPr>
            <sz val="9"/>
            <rFont val="宋体"/>
            <charset val="134"/>
          </rPr>
          <t>涵盖了角色身体素质和身体控制能力的表现，如跑步、跳跃、攀爬、游泳等。它可以用于跨越障碍，如跳过沟壑、攀爬陡峭的墙壁、在湍急的河流中游泳等。
·例如，你可以进行运动技能检定来判断你能否在密集的人群中挤过而不被阻挠，或者能否成功地跃过一个较高的障碍物。</t>
        </r>
      </text>
    </comment>
    <comment ref="AH19" authorId="0">
      <text>
        <r>
          <rPr>
            <sz val="9"/>
            <rFont val="宋体"/>
            <charset val="134"/>
          </rPr>
          <t>体现了角色对操纵工具、使用物品的掌握程度。通过该检定，可以判断角色能否熟练地使用某种工具；制造、修理或拆卸某种物品；驾驶各种载具；操纵复杂的机械装置，乃至启动古代墨家机关等。</t>
        </r>
      </text>
    </comment>
    <comment ref="AH20" authorId="0">
      <text>
        <r>
          <rPr>
            <sz val="9"/>
            <rFont val="宋体"/>
            <charset val="134"/>
          </rPr>
          <t>当角色尝试在不被察觉的情况下行动时，他可以进行隐秘技能检定。这包括隐藏身形、掩盖踪迹、盗取物品、消除线索或者接近目标而不被发现等一系列行为。有时，角色也可以利用环境因素，如阴影、障碍物来隐藏自己。</t>
        </r>
      </text>
    </comment>
    <comment ref="AH21" authorId="0">
      <text>
        <r>
          <rPr>
            <sz val="9"/>
            <rFont val="宋体"/>
            <charset val="134"/>
          </rPr>
          <t>用于收集信息、寻找线索和破解谜团。它可以是单纯地观察周围环境，也可以是仔细检查物体、分析证据。无论哪种方式，当你想要在场景中寻找有用的线索，你都可以进行调查技能检定。此外，当你对收集到的线索进行推理分析时，也可以进行调查。</t>
        </r>
      </text>
    </comment>
    <comment ref="AH22" authorId="0">
      <text>
        <r>
          <rPr>
            <sz val="9"/>
            <rFont val="宋体"/>
            <charset val="134"/>
          </rPr>
          <t>代表角色察言观色的能力。通过洞察技能检定，你可以在与他人的交流中，观察他人的表情、语气、肢体语言等细微之处，来感知他人的情绪、察觉他人意图或是判断出他人是否有所隐瞒等。
·比如，通过洞察技能检定来判断你能否发现一个商人在交易中对你有所隐瞒，或是能否看出一个陌生人对你怀有敌意。</t>
        </r>
      </text>
    </comment>
    <comment ref="BG22" authorId="0">
      <text>
        <r>
          <rPr>
            <sz val="9"/>
            <rFont val="宋体"/>
            <charset val="134"/>
          </rPr>
          <t>需要心魂≥6，并消耗4经验锻造</t>
        </r>
      </text>
    </comment>
    <comment ref="AH23" authorId="0">
      <text>
        <r>
          <rPr>
            <sz val="9"/>
            <rFont val="宋体"/>
            <charset val="134"/>
          </rPr>
          <t>常用于影响他人的想法或行为。无论是通过威逼、利诱还是劝导，你可以通过说服技能检定，让他人接受你的观点、建议或指示。在与他人互动时，你可以使用说服技能来达成各种目的，如获得帮助、获取信息、避免冲突等等。</t>
        </r>
      </text>
    </comment>
    <comment ref="B24" authorId="0">
      <text>
        <r>
          <rPr>
            <sz val="9"/>
            <rFont val="宋体"/>
            <charset val="134"/>
          </rPr>
          <t>通常不填写，仅供边缘人拓展使用。复数标签以“；”分割</t>
        </r>
      </text>
    </comment>
    <comment ref="AH24" authorId="0">
      <text>
        <r>
          <rPr>
            <sz val="9"/>
            <rFont val="宋体"/>
            <charset val="134"/>
          </rPr>
          <t>是一种较为特殊的技能，且不与任何属性挂钩。一般而言，你只能通过获取技能点来提升它。狩魂学识涉及对灵魂、超自然力量和神秘学领域的了解和掌握。
·它还包括感知灵魂气息、了解解析法阵、掌握相关的术法或仪式，以及超度无害鬼魂的作用。</t>
        </r>
      </text>
    </comment>
    <comment ref="BG24" authorId="0">
      <text>
        <r>
          <rPr>
            <sz val="9"/>
            <rFont val="宋体"/>
            <charset val="134"/>
          </rPr>
          <t xml:space="preserve">需要心魂≥8，并消耗4经验锻造
</t>
        </r>
      </text>
    </comment>
    <comment ref="AS26" authorId="0">
      <text>
        <r>
          <rPr>
            <sz val="9"/>
            <rFont val="宋体"/>
            <charset val="134"/>
          </rPr>
          <t>通常不填写，仅供边缘人拓展使用</t>
        </r>
      </text>
    </comment>
    <comment ref="Q29" authorId="0">
      <text>
        <r>
          <rPr>
            <sz val="9"/>
            <rFont val="宋体"/>
            <charset val="134"/>
          </rPr>
          <t>进行狩魂学识检定时，可以激活经历标签，一个标签在一次聚会中只能激活一次。</t>
        </r>
      </text>
    </comment>
    <comment ref="AH29" authorId="0">
      <text>
        <r>
          <rPr>
            <sz val="9"/>
            <rFont val="宋体"/>
            <charset val="134"/>
          </rPr>
          <t>如有需要，填写你的【狩魂道具】，专长【灵兽招来】的具体内容，表格中放不下的武技术法等</t>
        </r>
      </text>
    </comment>
  </commentList>
</comments>
</file>

<file path=xl/sharedStrings.xml><?xml version="1.0" encoding="utf-8"?>
<sst xmlns="http://schemas.openxmlformats.org/spreadsheetml/2006/main" count="2214" uniqueCount="1033">
  <si>
    <t>本卡用以进行《狩魂者TRPG》游戏，使用规则为正式版，如与规则书有出入请以规则书为准。建议使用电脑WPS打开。</t>
  </si>
  <si>
    <t>狩魂者官方QQ交流一群579621236、二群1027976807。更新日志见附表。如发现BUG或有功能建议，请联系QQ2665468556——by肠子里的黄</t>
  </si>
  <si>
    <t>灵能力</t>
  </si>
  <si>
    <t>时髦动作</t>
  </si>
  <si>
    <t>☑</t>
  </si>
  <si>
    <t>灵能力名称</t>
  </si>
  <si>
    <t>雷神</t>
  </si>
  <si>
    <t>灵能力专精</t>
  </si>
  <si>
    <t>伤害</t>
  </si>
  <si>
    <t>造物</t>
  </si>
  <si>
    <t>时髦风格</t>
  </si>
  <si>
    <t>消耗</t>
  </si>
  <si>
    <t>动作名和效果</t>
  </si>
  <si>
    <t>☐</t>
  </si>
  <si>
    <t>通用</t>
  </si>
  <si>
    <t>50时髦值</t>
  </si>
  <si>
    <t>超灵觉醒-你进行攻击检定时，你通过加骰获得的骰值全部翻倍，然后你投掷一枚 D6，获得对应数值的经验值。</t>
  </si>
  <si>
    <t xml:space="preserve"> </t>
  </si>
  <si>
    <t>灵能力描述</t>
  </si>
  <si>
    <t>可以：从周围劈出青蓝色闪电（凭意念操控其形状）
可以:从周围生长出凝固的青蓝雷电（材质为铜基完全超导体）
可以：把自身短暂变为能量体进行瞬移
缺点：短时间内过多使用灵能力会产生僵直</t>
  </si>
  <si>
    <t>无畏守护</t>
  </si>
  <si>
    <t>5时髦值</t>
  </si>
  <si>
    <t>加固防御-当你选择防御时，你可以额外投掷 1 枚加骰将结果加入挑战值中。</t>
  </si>
  <si>
    <t>10时髦值</t>
  </si>
  <si>
    <t>奋不顾身-其他狩魂者受到单个【效果】时，你可以代替他承受该【效果】。</t>
  </si>
  <si>
    <t>15时髦值</t>
  </si>
  <si>
    <t>无畏前锋-新的轮次开始时，若你启动该时髦动作，则本轮中，所有敌人的攻击检定必须对你施展。</t>
  </si>
  <si>
    <t>20时髦值</t>
  </si>
  <si>
    <t>绝对防御-当前场景中的单一生物受到【伤害】时，你可以令该生物获得对应的【伤害免疫】持续到当前战斗轮结束。</t>
  </si>
  <si>
    <t>狩魂者信息</t>
  </si>
  <si>
    <t>基础属性</t>
  </si>
  <si>
    <t>技能表</t>
  </si>
  <si>
    <t>25时髦值</t>
  </si>
  <si>
    <t>永续守护-当你退场时，你可以启动该时髦动作。当前场景中，生物进行行动检定时，你可以为这些行动检定都增加一枚时髦骰。</t>
  </si>
  <si>
    <t>姓名</t>
  </si>
  <si>
    <t>鸣馬石青</t>
  </si>
  <si>
    <t>代号</t>
  </si>
  <si>
    <t>鸣雷大士</t>
  </si>
  <si>
    <t>体魄</t>
  </si>
  <si>
    <t>武技强度</t>
  </si>
  <si>
    <t>技能名称</t>
  </si>
  <si>
    <t>属性附加</t>
  </si>
  <si>
    <t>自由分配</t>
  </si>
  <si>
    <t>技能等级</t>
  </si>
  <si>
    <t>性别</t>
  </si>
  <si>
    <t>男</t>
  </si>
  <si>
    <t>年龄</t>
  </si>
  <si>
    <t>运动</t>
  </si>
  <si>
    <t>狩魂羁绊</t>
  </si>
  <si>
    <t>智慧</t>
  </si>
  <si>
    <t>术法强度</t>
  </si>
  <si>
    <t>操作</t>
  </si>
  <si>
    <t>灵魂武器</t>
  </si>
  <si>
    <t>一挡绝技</t>
  </si>
  <si>
    <t>二挡绝技</t>
  </si>
  <si>
    <t>存在：鸣馬石青从小缺乏归属感，体魄弱、存在感低，总觉得自己多余、没有存在意义。
他在梦里见到未来的王，并坚信这是天启。
为了不再迷茫、不再被忽视，他把这位唯一的王当成生命的锚点。</t>
  </si>
  <si>
    <t>隐秘</t>
  </si>
  <si>
    <t>名称</t>
  </si>
  <si>
    <t>天怒雷楔</t>
  </si>
  <si>
    <t>心魂</t>
  </si>
  <si>
    <t>灵能力强度</t>
  </si>
  <si>
    <t>调查</t>
  </si>
  <si>
    <t>洞察</t>
  </si>
  <si>
    <t>灵能印记</t>
  </si>
  <si>
    <t>高速</t>
  </si>
  <si>
    <t>类型</t>
  </si>
  <si>
    <t>说服</t>
  </si>
  <si>
    <t>业力标签</t>
  </si>
  <si>
    <t>生命值</t>
  </si>
  <si>
    <t>/</t>
  </si>
  <si>
    <t>灵力值</t>
  </si>
  <si>
    <t>狩魂学识</t>
  </si>
  <si>
    <t>分身</t>
  </si>
  <si>
    <t/>
  </si>
  <si>
    <t>对应魂魄</t>
  </si>
  <si>
    <t>背景故事</t>
  </si>
  <si>
    <t>总技能点</t>
  </si>
  <si>
    <t>剩余技能点</t>
  </si>
  <si>
    <t>鸣馬石青生于传统压抑的东亚家庭，父母以“听话、出人头地”规训他，强塞好大学、稳工作的人生路线。体魄孱弱的他在学校毫不起眼，像尘埃般被忽略，自我价值感极低，逆反与迷茫缠身，终日困惑“我为何而活”。
十六岁，与父母激烈争吵后，他离家出走偶遇恶鬼，受伤后，鸣神之力爆发，青蓝雷霆撕碎邪祟——这是他第一次拥有真正属于自己的力量。当晚，他梦中得见身披天光的未来之主，听闻天启“你为我而生”，从此认定这是宿命，而非幻觉。
他以“鸣雷大士”为代号，加入狩魂者，将侍奉王、扫清前路视为唯一使命。他活成现代堂吉诃德，顶着旁人的不解与嘲笑，以鸣神之雷执着铺路。日常里，苦练灵能力，誓以雷霆辅佐独属于自己的王</t>
  </si>
  <si>
    <t>灵识</t>
  </si>
  <si>
    <t>初始
时髦值</t>
  </si>
  <si>
    <t>道具点
上限</t>
  </si>
  <si>
    <t>经验值</t>
  </si>
  <si>
    <t>事件业力</t>
  </si>
  <si>
    <t>外形描述</t>
  </si>
  <si>
    <t>形似长矛与法幡结合的投掷法器，矛尖是苍青雷晶，幡面为流动青雷云雾，整体轻盈如无物，可单手高举投掷。
将雷楔高速朝天掷出，幡面张开狂吸天地雷气，在云层中凝聚成多枚巨型苍青雷矢。雷矢不在高空停留，极速俯冲、垂直天击，落地前自动分裂成多道雷霆，覆盖大片区域</t>
  </si>
  <si>
    <t>效果</t>
  </si>
  <si>
    <t>经历标签</t>
  </si>
  <si>
    <t>备注</t>
  </si>
  <si>
    <t>绝技描述</t>
  </si>
  <si>
    <t>专长1</t>
  </si>
  <si>
    <t>专长2</t>
  </si>
  <si>
    <t>星聚体</t>
  </si>
  <si>
    <t>描述</t>
  </si>
  <si>
    <t>你在从当前场景进入到下一个场景时，会恢复 5 点灵力值。</t>
  </si>
  <si>
    <t>人生如戏</t>
  </si>
  <si>
    <t>当你获得 1 枚时髦骰时，你会立即获得 1d4 点时髦值。</t>
  </si>
  <si>
    <t>武技表</t>
  </si>
  <si>
    <t>术法表</t>
  </si>
  <si>
    <t>目标</t>
  </si>
  <si>
    <t>辅助</t>
  </si>
  <si>
    <t>秘传</t>
  </si>
  <si>
    <t>风味描述</t>
  </si>
  <si>
    <t>类别</t>
  </si>
  <si>
    <t>常规武技</t>
  </si>
  <si>
    <t>·检定成功时，对目标造成【物理伤害】。</t>
  </si>
  <si>
    <t>超感</t>
  </si>
  <si>
    <t>·对自身造成【超感】直到当前场景结束。
【超感】：【非瞬间效果】【正面】你进行的调查检定获得 2 枚加骰。</t>
  </si>
  <si>
    <t>雷霆劈</t>
  </si>
  <si>
    <t>·检定成功时，对目标造成【物理伤害】+【雷电伤害】。</t>
  </si>
  <si>
    <t>镇啼咒</t>
  </si>
  <si>
    <t>·你可以立即知道场景中是否存在【鬼魂】类型的生物，并且得知那些生物的位置。</t>
  </si>
  <si>
    <t>虎啸</t>
  </si>
  <si>
    <t>·检定成功时，对目标造成【雷电伤害】+【赋予雷电易伤】。</t>
  </si>
  <si>
    <t>滚雷符</t>
  </si>
  <si>
    <t>·对自愿的目标造成【雷象】。
【雷象】：【非瞬间效果】【正面】你施展武技造成【伤害】时，可以全部转化成【雷电伤害】。</t>
  </si>
  <si>
    <t>招雾符</t>
  </si>
  <si>
    <t>·创建场景标签【浓雾】持续到你离开当前场景。</t>
  </si>
  <si>
    <t>烟遁符</t>
  </si>
  <si>
    <t>·对自愿的目标移出非战斗场景。</t>
  </si>
  <si>
    <t>注：下列自定义表仅供特定情况下使用，玩家并不能自由创建自定义武技/术法。</t>
  </si>
  <si>
    <t>自定义武技表</t>
  </si>
  <si>
    <t>自定义术法表</t>
  </si>
  <si>
    <t>强化</t>
  </si>
  <si>
    <t>右键左侧单元格，选择复制，右键右侧单元格，选择粘贴为数值
双击右侧单元格全文复制，发送给搭载专用插件的骰子，即可录入数据
如需查询录卡步骤/掷骰指令，向骰子发送.help shst/.help sh</t>
  </si>
  <si>
    <t>属性等级表</t>
  </si>
  <si>
    <t>灵识提升表</t>
  </si>
  <si>
    <t>等级</t>
  </si>
  <si>
    <t>属性值</t>
  </si>
  <si>
    <t>属性强度</t>
  </si>
  <si>
    <t>狩魂者获得成长</t>
  </si>
  <si>
    <t>E</t>
  </si>
  <si>
    <t>习得基础武技“常规攻击”和基础术法“灵迹”，从基础术法“凝爆”和
“超感”中选择一个习得，然后在智慧等级5习得另外一个。</t>
  </si>
  <si>
    <t>获得一项自选专长</t>
  </si>
  <si>
    <t>获得你的灵魂武器</t>
  </si>
  <si>
    <t>D</t>
  </si>
  <si>
    <r>
      <rPr>
        <b/>
        <sz val="11"/>
        <color rgb="FF000000"/>
        <rFont val="微软雅黑"/>
        <charset val="134"/>
      </rPr>
      <t>可以学习普通武技</t>
    </r>
    <r>
      <rPr>
        <sz val="11"/>
        <color rgb="FF000000"/>
        <rFont val="微软雅黑"/>
        <charset val="134"/>
      </rPr>
      <t xml:space="preserve">
习得1项自选武技</t>
    </r>
  </si>
  <si>
    <r>
      <rPr>
        <b/>
        <sz val="11"/>
        <color rgb="FF000000"/>
        <rFont val="微软雅黑"/>
        <charset val="134"/>
      </rPr>
      <t>可以学习普通术法</t>
    </r>
    <r>
      <rPr>
        <sz val="11"/>
        <color rgb="FF000000"/>
        <rFont val="微软雅黑"/>
        <charset val="134"/>
      </rPr>
      <t xml:space="preserve">
习得2项自选术法
获得1点技能点</t>
    </r>
  </si>
  <si>
    <t>获得1项灵能力专精</t>
  </si>
  <si>
    <t>习得一挡狩魂绝技</t>
  </si>
  <si>
    <t>获得另一项新的自选专长</t>
  </si>
  <si>
    <t>习得二挡狩魂绝技</t>
  </si>
  <si>
    <t>C</t>
  </si>
  <si>
    <t>习得1项自选武技</t>
  </si>
  <si>
    <t>习得2项自选术法
获得1点技能点</t>
  </si>
  <si>
    <t>提前获得灵魂武器</t>
  </si>
  <si>
    <t>你目前的灵识等级为</t>
  </si>
  <si>
    <t>级，因此你累计可以获得以下提升：</t>
  </si>
  <si>
    <t>B</t>
  </si>
  <si>
    <t>-</t>
  </si>
  <si>
    <t>获得1点技能点</t>
  </si>
  <si>
    <t>A</t>
  </si>
  <si>
    <t>觉醒额外灵能印记</t>
  </si>
  <si>
    <t>S</t>
  </si>
  <si>
    <t>SS</t>
  </si>
  <si>
    <r>
      <rPr>
        <b/>
        <sz val="11"/>
        <color rgb="FF000000"/>
        <rFont val="微软雅黑"/>
        <charset val="134"/>
      </rPr>
      <t>可以学习秘传武技</t>
    </r>
    <r>
      <rPr>
        <sz val="11"/>
        <color rgb="FF000000"/>
        <rFont val="微软雅黑"/>
        <charset val="134"/>
      </rPr>
      <t xml:space="preserve">
习得1项自选武技</t>
    </r>
  </si>
  <si>
    <r>
      <rPr>
        <b/>
        <sz val="11"/>
        <color rgb="FF000000"/>
        <rFont val="微软雅黑"/>
        <charset val="134"/>
      </rPr>
      <t>可以学习秘传术法</t>
    </r>
    <r>
      <rPr>
        <sz val="11"/>
        <color rgb="FF000000"/>
        <rFont val="微软雅黑"/>
        <charset val="134"/>
      </rPr>
      <t xml:space="preserve">
习得2项自选术法
获得1点技能点</t>
    </r>
  </si>
  <si>
    <t>创造新的灵能力标签</t>
  </si>
  <si>
    <t>基于体魄等级，可习得共计</t>
  </si>
  <si>
    <t>项基础以外的武技</t>
  </si>
  <si>
    <t>基于智慧等级，可习得共计</t>
  </si>
  <si>
    <t>项基础以外的术法</t>
  </si>
  <si>
    <t>获得共计</t>
  </si>
  <si>
    <t>点技能点</t>
  </si>
  <si>
    <t>基于心魂等级，能够拥有</t>
  </si>
  <si>
    <t>个基础灵能印记</t>
  </si>
  <si>
    <t>SSS</t>
  </si>
  <si>
    <t>项专长</t>
  </si>
  <si>
    <t>项灵能力专精</t>
  </si>
  <si>
    <t>SSS+</t>
  </si>
  <si>
    <t>五消耗</t>
  </si>
  <si>
    <t>策定山河</t>
  </si>
  <si>
    <t>超灵觉醒-你进行攻击检定时，你通过加骰获得的骰值全部翻倍，然后你投掷一枚 D6，你获得对应数值的经验值。</t>
  </si>
  <si>
    <t>修养身心-在任意时刻，你对自身造成【增加灵力2】。</t>
  </si>
  <si>
    <t>玩世不恭</t>
  </si>
  <si>
    <t>早有预料-你的回合即将开始时，你可以无需消耗行动立即施展一个效果术法。</t>
  </si>
  <si>
    <t>小偷小摸-在任意时刻，你对自身造成【造物1】。</t>
  </si>
  <si>
    <t>快意恩仇</t>
  </si>
  <si>
    <t>绝代名策-你在进行攻击检定时，如果对方选择反击，你可以获得3枚加骰（仅本次）。</t>
  </si>
  <si>
    <t>磨砺锐气-在任意时刻，你对自身造成【强化攻击1】，你通过此时髦动作获得的【效果】还未失效时，不能再使用该时髦动作。</t>
  </si>
  <si>
    <t>百折不挠</t>
  </si>
  <si>
    <t>战术切换-新的轮次开始时，对先序的狩魂者造成【强化防御2】，对后序的狩魂者造成【强化攻击2】。</t>
  </si>
  <si>
    <t>呼吸回血-在任意时刻，你对自身造成【恢复1】。</t>
  </si>
  <si>
    <t>组合风格</t>
  </si>
  <si>
    <t>胜天半子-同场景内的生物进行行动检定成功时（包括你自己），你可以改变本次行动检定获得的【成功等级】，你可以在1~5个【成功等级】中选择。</t>
  </si>
  <si>
    <t>十消耗</t>
  </si>
  <si>
    <t>其他风格</t>
  </si>
  <si>
    <t>不行重来-你进行一次行动检定后，如果你觉得这次行动检定不符合你的心意，你可以重骰本次行动检定，但你必须接受新的出值与结果。</t>
  </si>
  <si>
    <t>刀间舔血-当你选择反击进行攻击检定时，该次检定可以获得2枚加骰。如果你的该次反击的攻击检定小于对方的攻击检定，对方本次进行攻击检定的挑战值减少5点。</t>
  </si>
  <si>
    <t>坚韧不拔-在任意时刻，你对自身造成【清除效果2】。</t>
  </si>
  <si>
    <t>云手摘月-在任意时刻，你对自身造成【造物1】。</t>
  </si>
  <si>
    <t>十五消耗</t>
  </si>
  <si>
    <t>绝代名策-你在进行攻击检定时，如果对方选择反击，你可以使进行的本次攻击检定获得3枚加骰。</t>
  </si>
  <si>
    <t>魂灵切换-在任意时刻，你修改你的一个【灵能力标签】并与DH讨论其是否可行，持续到你离开当前场景。</t>
  </si>
  <si>
    <t>叙事闪回-你在征得DH的同意后，立即向之前曾经历过的事件闪回，寻找这个事件中未曾找到过的细节，或者未曾被注意过的行动。你需要与DH讨论你的闪回事件的具体内容，同时必须让你闪回事件不影响整体的故事走向，或是破坏其他玩家的游戏体验。</t>
  </si>
  <si>
    <t>轮到我了-当一个头目级或首领级生物进入其额外回合时，你可以将其转变为你的额外回合。使用该时髦动作后，你在下个轮次中无法做出任何行动。</t>
  </si>
  <si>
    <t>生死看淡-当你的生命值变为0时，你可以投掷一次D100，如果投掷的数值小于等于你的时髦值两倍，你的生命值变为1点。</t>
  </si>
  <si>
    <t>顽强意志-当你的行动检定失败时，你可以将其改为成功，并视为具有1个【成功等级】。</t>
  </si>
  <si>
    <t>二十消耗</t>
  </si>
  <si>
    <t>生死看淡-当你的生命值变为0时，你可以投掷一次D100，如果投掷的数值小于等于你的时髦值（消耗时髦值前）的两倍，你的生命值变为1点。</t>
  </si>
  <si>
    <t>不服就干-当你的行动检定成功时，你可以消耗X点生命值为该次检定增加x个【成功等级】（X不能大于你的当前生命值）。</t>
  </si>
  <si>
    <t>玉石俱焚-当你的生命值变为0时，使你生命值变为0的生物受到【湮灭伤害X】（X等于你的生命值上限）。</t>
  </si>
  <si>
    <t>叙事闪回-你在征得DH的同意后，你开始立即向着之前曾经历过的事件闪回，寻找这个事件中未曾找到过的细节，或者未曾被注意过的行动。
你需要与DH讨论你的闪回事件的具体内容，同时必须让你闪回事件不影响整体的故事走向，或是破坏其他玩家的游戏体验。</t>
  </si>
  <si>
    <t>不服就干-当你的行动检定成功时，你可以消耗X点生命值为该次检定增加X个【成功等级】（X不能大于你的当前生命值）。</t>
  </si>
  <si>
    <t>英雄不朽-你在轮次开始时选择一个已经退场的狩魂者，该狩魂者可以选择消耗20点时髦值重新回到当前场景中，其生命值变为1点。</t>
  </si>
  <si>
    <t>二十五消耗</t>
  </si>
  <si>
    <t>胜天半子-与你在一个场景内的生物进行的行动检定成功时（包括你自己），你可以改变本次行动检定获得的【成功等级】，你可以在1~5个【成功等级】中选择。</t>
  </si>
  <si>
    <t>生死流转-当你的生命值变为0时，你可以不立即退场，直到你下回合结束后再退场（即使你的生命值不为0）。</t>
  </si>
  <si>
    <t>轮到我了-当一个头目级或首领级生物进入其额外回合时，你可以将其转变为你的额外回合，但如此做后，你在下个轮次中无法做出任何行动。</t>
  </si>
  <si>
    <t xml:space="preserve">如需使用自创风格，请参照上方的格式，将明细填写在下方，并在“角色卡”表的“时髦风格”处选择“其他风格” </t>
  </si>
  <si>
    <t xml:space="preserve">如需使用以下拓展风格（或包含了拓展风格的组合风格），请复制单元格内文本后填写至上方空白风格内，随后在“角色卡”表的“时髦风格”处选择“其他风格”
</t>
  </si>
  <si>
    <t>《边缘人扮演指南》额外时髦动作</t>
  </si>
  <si>
    <t>为所欲为</t>
  </si>
  <si>
    <t>横行无忌-在任意时刻，你对场景内单一目标造成【削弱防御1】。</t>
  </si>
  <si>
    <t>变化莫测-你受到【削弱防御】或【削弱攻击】时，可以将其转变为【强化防御】或【强化攻击】。</t>
  </si>
  <si>
    <t>你行我素-你受到【伤害】后，你对自身造成【强化攻击3】。</t>
  </si>
  <si>
    <t>肆无忌惮-你受到【强化防御】或【强化攻击】时，可以让该【效果】增加4级。</t>
  </si>
  <si>
    <t>诛灭众敌-你在进行攻击检定时可以额外投掷一枚定骰并将出值加入检定中。</t>
  </si>
  <si>
    <t>万物皆虚</t>
  </si>
  <si>
    <t>身手了得-在任意时刻，你对自身造成【强化防御1】。</t>
  </si>
  <si>
    <t>了无踪迹-你进行隐秘检定时，该次检定获得3枚加骰。</t>
  </si>
  <si>
    <t>潜龙在渊-你的回合开始时，你可以进行一次隐秘检定，你获得等同于你成功等级数量等级的【强化攻击】。</t>
  </si>
  <si>
    <t>杀戮真言-当你造成的【伤害】将目标的生命值变为0时，你可以询问目标一个问题，DH会让目标给你一个诚实的答复。</t>
  </si>
  <si>
    <t>一击毙命-当你造成【伤害】时，你可以让该【伤害】增加4级。</t>
  </si>
  <si>
    <t>天地无羁</t>
  </si>
  <si>
    <t>洞悉虚妄-选择场景中的一个目标（人物、物品、现象均可），在接下来与该目标相关的首次【洞察】/【调查】检定中，获得额外1枚加骰。</t>
  </si>
  <si>
    <t>行云流水-你受到【伤害】时，可以对对你造成【伤害】的目标进行一次无需对抗的反击，成功等级为2（依旧受到反击的成功等级减少效果）。</t>
  </si>
  <si>
    <t>独步逍遥-当你在没有其他狩魂者/边缘人作为盟友的场景中进行行动检定且你的行动不包含其他狩魂者/边缘人时，你的本次行动检定额外+3成功等级。</t>
  </si>
  <si>
    <t>不惹尘埃-当你在一次防御检定中未能抵挡住单一敌人的攻击时，你可以对该敌人造成【削弱攻击3】。</t>
  </si>
  <si>
    <t>万法不沾-获得【清除效果3】，并在接下来一个回合内获得【增加灵力3】，若下一个行动检定为驱使灵能力，使其额外获得一个标签加骰。</t>
  </si>
  <si>
    <t>侠界联动《神都焚佛案》额外时髦动作</t>
  </si>
  <si>
    <t>铁胆豪情</t>
  </si>
  <si>
    <t>壮志凌云-你的武技造成【伤害】后，你可以获得【强化攻击2】。</t>
  </si>
  <si>
    <t>英雄本色-你进行说服检定时获得2枚加骰。</t>
  </si>
  <si>
    <t>气吞山河-在你的回合开始时，对自身造成【气势】。
【气势】：【非瞬间效果】【正面】其他生物不能对你施展灵能力和术法。</t>
  </si>
  <si>
    <t>横冲直撞-在你的回合开始时，对自身造成【国士无双】。
【国士无双】：【非瞬间效果】【正面】其他生物对你造成【伤害】时，如果该【伤害】小于等于2，该伤害变为0点。</t>
  </si>
  <si>
    <t>死战不退-当除你之外的狩魂者全部退场后任何时刻可以使用，对自身造成【恢复10】【增加灵力10】【强化攻击5】。</t>
  </si>
  <si>
    <t>风流倜傥</t>
  </si>
  <si>
    <t>占领高地-在任意时刻，对自身造成【增加防御1】。</t>
  </si>
  <si>
    <t>琴棋书画-你进行操作检定时获得2枚加骰。</t>
  </si>
  <si>
    <t>稳操胜券-你进行攻击检定时，你可以将你攻击检定的出值改为比挑战值大1点。</t>
  </si>
  <si>
    <t>唇枪舌剑-当其他生物的攻击检定失败时，该生物受到【灵识伤害3】。</t>
  </si>
  <si>
    <t>醉仙乱舞-你在回合开始时，你获得【醉仙】直到战斗结束。
【醉仙】：【非瞬间效果】【正面】你进行攻击检定时，你可以重骰其中任何枚加骰。</t>
  </si>
  <si>
    <t>通用效果速查表</t>
  </si>
  <si>
    <t>效果名称</t>
  </si>
  <si>
    <t>效果作用</t>
  </si>
  <si>
    <t>损益性</t>
  </si>
  <si>
    <t>持续性</t>
  </si>
  <si>
    <t>恢复</t>
  </si>
  <si>
    <t>增加你X点生命值（X=成功等级）</t>
  </si>
  <si>
    <t>正面</t>
  </si>
  <si>
    <t>瞬间效果</t>
  </si>
  <si>
    <t>减少你X点生命值（X=成功等级）</t>
  </si>
  <si>
    <t>负面</t>
  </si>
  <si>
    <t>增加灵力</t>
  </si>
  <si>
    <t>你增加X点灵力值（X=成功等级）</t>
  </si>
  <si>
    <t>减少灵力</t>
  </si>
  <si>
    <t>你减少X点灵力值（X=成功等级）</t>
  </si>
  <si>
    <t>强化攻击</t>
  </si>
  <si>
    <t>直到你下个回合结束时，你下次进行的攻击检定获得 X 枚加骰（X=成功等级）</t>
  </si>
  <si>
    <t>非瞬间效果</t>
  </si>
  <si>
    <t>削弱攻击</t>
  </si>
  <si>
    <t>直到你下个回合结束时，你下次进行的攻击检定减少 X 枚加骰（X=成功等级）</t>
  </si>
  <si>
    <t>强化防御</t>
  </si>
  <si>
    <t>你的基础防御增加X点（X=成功等级*2）</t>
  </si>
  <si>
    <t>削弱防御</t>
  </si>
  <si>
    <t>你的基础防御减少X点（X=成功等级*2）</t>
  </si>
  <si>
    <t>清除效果</t>
  </si>
  <si>
    <t>施加该效果的生物选择你身上存在的效果，清除其中的X级效果（X=成功等级）</t>
  </si>
  <si>
    <t>时髦</t>
  </si>
  <si>
    <t>你获得X点时髦值（X=成功等级*2）</t>
  </si>
  <si>
    <t>叙事</t>
  </si>
  <si>
    <t>如果【成功等级】≥2，你可以按照所期望的方式推动叙事</t>
  </si>
  <si>
    <t>获得抗性</t>
  </si>
  <si>
    <t>你获得X层伤害抗性（X=成功等级/2（向下取整））</t>
  </si>
  <si>
    <t>赋予易伤</t>
  </si>
  <si>
    <t>你获得X层伤害易伤（X=成功等级/2（向下取整））</t>
  </si>
  <si>
    <t>直到你下个回合结束时，你下次造成【伤害】时，你可以在其他伤害类型中转化，比如你造成【物理伤害】时，你可以将其转化成【灵识伤害】。（需1个成功等级）</t>
  </si>
  <si>
    <t>你获得X点道具点（X=成功等级/2（向下取整））</t>
  </si>
  <si>
    <t>无</t>
  </si>
  <si>
    <t>单一</t>
  </si>
  <si>
    <t>使用拳脚或武器进行一次常规的攻击。</t>
  </si>
  <si>
    <t>转掌</t>
  </si>
  <si>
    <t>2点灵力值</t>
  </si>
  <si>
    <t>·选择反击时进行的攻击检定获得2枚加骰，检定成功时，对自身造成【强化攻击】。</t>
  </si>
  <si>
    <t>步伐如圆转流水，侧移防御攻势的同时调整身位，蓄势反击。</t>
  </si>
  <si>
    <t>云手受</t>
  </si>
  <si>
    <t>·选择反击时进行的攻击检定获得4枚加骰，检定成功时，对目标造成【物理伤害】。</t>
  </si>
  <si>
    <t>云手化劲，格挡瞬间借力反击，行云流水无隙可乘。</t>
  </si>
  <si>
    <t>太极云手</t>
  </si>
  <si>
    <t>1点灵力值</t>
  </si>
  <si>
    <t>·选择反击时进行的攻击检定获得1枚加骰，检定成功时，对自身造成【恢复灵力1】。</t>
  </si>
  <si>
    <t>以柔克刚，借力化劲，使敌方攻击方向偏移，卸掉劲力。</t>
  </si>
  <si>
    <t>鬼步</t>
  </si>
  <si>
    <t>·选择反击时进行的攻击检定获得1枚加骰，检定成功时，对目标造成【物理伤害1】。</t>
  </si>
  <si>
    <t>步法如鬼影迷踪，落步似虚若实。</t>
  </si>
  <si>
    <t>霞构</t>
  </si>
  <si>
    <r>
      <rPr>
        <sz val="10"/>
        <color rgb="FF000000"/>
        <rFont val="微软雅黑"/>
        <charset val="134"/>
      </rPr>
      <t>·检定成功时，对目标造成【物理伤害】+对自身</t>
    </r>
    <r>
      <rPr>
        <b/>
        <sz val="10"/>
        <color rgb="FF000000"/>
        <rFont val="微软雅黑"/>
        <charset val="134"/>
      </rPr>
      <t>【霞构】</t>
    </r>
    <r>
      <rPr>
        <sz val="10"/>
        <color rgb="FF000000"/>
        <rFont val="微软雅黑"/>
        <charset val="134"/>
      </rPr>
      <t xml:space="preserve">。
</t>
    </r>
    <r>
      <rPr>
        <b/>
        <sz val="10"/>
        <color rgb="FF000000"/>
        <rFont val="微软雅黑"/>
        <charset val="134"/>
      </rPr>
      <t>【霞构】</t>
    </r>
    <r>
      <rPr>
        <sz val="10"/>
        <color rgb="FF000000"/>
        <rFont val="微软雅黑"/>
        <charset val="134"/>
      </rPr>
      <t>：【非瞬间效果】【正面】你选择反击进行的攻击检定获得1枚加骰。</t>
    </r>
  </si>
  <si>
    <t>摆出虚实难辨的防御架势，诱敌冒进，伺机反制其破绽。</t>
  </si>
  <si>
    <t>无想剑</t>
  </si>
  <si>
    <r>
      <rPr>
        <sz val="10"/>
        <color rgb="FF000000"/>
        <rFont val="微软雅黑"/>
        <charset val="134"/>
      </rPr>
      <t>·检定成功时，对目标造成【物理伤害2】+对自身造成</t>
    </r>
    <r>
      <rPr>
        <b/>
        <sz val="10"/>
        <color rgb="FF000000"/>
        <rFont val="微软雅黑"/>
        <charset val="134"/>
      </rPr>
      <t>【无想剑】</t>
    </r>
    <r>
      <rPr>
        <sz val="10"/>
        <color rgb="FF000000"/>
        <rFont val="微软雅黑"/>
        <charset val="134"/>
      </rPr>
      <t xml:space="preserve">。
</t>
    </r>
    <r>
      <rPr>
        <b/>
        <sz val="10"/>
        <color rgb="FF000000"/>
        <rFont val="微软雅黑"/>
        <charset val="134"/>
      </rPr>
      <t>【无想剑】</t>
    </r>
    <r>
      <rPr>
        <sz val="10"/>
        <color rgb="FF000000"/>
        <rFont val="微软雅黑"/>
        <charset val="134"/>
      </rPr>
      <t>：【非瞬间效果】【正面】你下次施展武技进行攻击检定的定骰视掷出19，然后结束本效果。</t>
    </r>
  </si>
  <si>
    <t>摒弃杂念进入无我之境，心神合一锁定敌之破绽，下一击必中要害。</t>
  </si>
  <si>
    <t>铁骑当</t>
  </si>
  <si>
    <r>
      <rPr>
        <sz val="10"/>
        <color rgb="FF000000"/>
        <rFont val="微软雅黑"/>
        <charset val="134"/>
      </rPr>
      <t>·检定成功时，对目标造成【物理伤害】+对自身造成</t>
    </r>
    <r>
      <rPr>
        <b/>
        <sz val="10"/>
        <color rgb="FF000000"/>
        <rFont val="微软雅黑"/>
        <charset val="134"/>
      </rPr>
      <t>【铁壁】</t>
    </r>
    <r>
      <rPr>
        <sz val="10"/>
        <color rgb="FF000000"/>
        <rFont val="微软雅黑"/>
        <charset val="134"/>
      </rPr>
      <t xml:space="preserve">。
</t>
    </r>
    <r>
      <rPr>
        <b/>
        <sz val="10"/>
        <color rgb="FF000000"/>
        <rFont val="微软雅黑"/>
        <charset val="134"/>
      </rPr>
      <t>【铁壁】</t>
    </r>
    <r>
      <rPr>
        <sz val="10"/>
        <color rgb="FF000000"/>
        <rFont val="微软雅黑"/>
        <charset val="134"/>
      </rPr>
      <t>：【非瞬间效果】【正面】其他生物对你施展武技进行攻击检定成功时获得的成功等级减少2个，你施展武技进行攻击检定的成功等级增加2个。</t>
    </r>
  </si>
  <si>
    <t>沉腰立马如铁骑磐石，降低重心抵御冲撞，稳若山岳。</t>
  </si>
  <si>
    <t>天罡步</t>
  </si>
  <si>
    <t>·进行攻击检定获得1枚加骰，该次攻击的目标无法选择反击，检定成功时，对目标造成【物理伤害】。</t>
  </si>
  <si>
    <t>踏北斗七星位，行动轨迹难以预测。</t>
  </si>
  <si>
    <t>瞬剑斩</t>
  </si>
  <si>
    <t>·检定成功时，对目标造成【物理伤害】+如果目标具有【物理易伤】则额外造成【物理伤害2】。</t>
  </si>
  <si>
    <t>刀不出鞘则静若深渊，出鞘刹那寒光裂空，以极致速度完成一击必杀。</t>
  </si>
  <si>
    <t>血怒</t>
  </si>
  <si>
    <t>·检定成功时，对目标造成【物理伤害】+如果你已损失生命值，额外造成【火焰伤害2】。</t>
  </si>
  <si>
    <t>伤痛激发狂暴血性，伤势越重则战意越凶，以血还血以命搏命。</t>
  </si>
  <si>
    <t>胧月夜</t>
  </si>
  <si>
    <t>·检定成功时，对目标造成【物理伤害2】。
·成功等级≥2时，再对目标造成2次【物理伤害1】。</t>
  </si>
  <si>
    <t>剑影如胧月倾泻，虚实交替的连续斩击封锁敌人进退之路。</t>
  </si>
  <si>
    <t>般若掌</t>
  </si>
  <si>
    <t>·该攻击检定承受5点减值，检定成功时，对目标造成【物理伤害2】+【灵识伤害2】。</t>
  </si>
  <si>
    <t>内力凝于掌心，掌风如浪潮般汹涌外放，三丈内隔空伤敌。</t>
  </si>
  <si>
    <t>逆卷刃</t>
  </si>
  <si>
    <t>·检定成功时，对目标造成【物理伤害】+如果目标本轮已进行过行动，额外造成【冰霜伤害2】。</t>
  </si>
  <si>
    <t>刀势骤转，反手逆劈如逆浪回卷，攻敌不备之死角。</t>
  </si>
  <si>
    <t>3点灵力值</t>
  </si>
  <si>
    <t>双手持剑蓄力重劈，如雷霆贯地，刚猛劲力可碎金石。</t>
  </si>
  <si>
    <t>符剑术</t>
  </si>
  <si>
    <t>·检定成功时，对目标造成【物理伤害1】+如果目标是鬼魂，对目标额外造成【灵识伤害3】。</t>
  </si>
  <si>
    <t>以剑为笔凌空画符，剑气裹挟破邪之力，专克阴邪之物。</t>
  </si>
  <si>
    <t>形意·虎扑炮锤</t>
  </si>
  <si>
    <t>·检定成功时，对目标造成【物理伤害】+【物理伤害】。</t>
  </si>
  <si>
    <t>仿猛虎扑食之势，双手成爪虚晃，突然以肘击直取心窝，附带内劲穿透。</t>
  </si>
  <si>
    <t>八步赶蝉</t>
  </si>
  <si>
    <t>·检定成功时，对目标造成【物理伤害1】+你可以额外消耗（X）点灵力点（X最大为5，最小为1）对目标造成【物理伤害X】。</t>
  </si>
  <si>
    <t>瞬间突进，如飞蝉掠空，快速突破重重包围，取敌首级。</t>
  </si>
  <si>
    <t>醉仙望月</t>
  </si>
  <si>
    <t>·检定成功时，对目标造成【物理伤害3】。</t>
  </si>
  <si>
    <t>步伐踉跄如醉汉望月，身形摇晃间暗藏杀机，诱敌轻敌后骤然发难。</t>
  </si>
  <si>
    <t>骗击</t>
  </si>
  <si>
    <t>·如果目标选择反击，进行的攻击检定获得3枚加骰。检定成功时，对目标造成【物理伤害】。</t>
  </si>
  <si>
    <t>虚招佯攻诱敌防御，骤然变招直取破绽，虚实交错间克敌制胜。</t>
  </si>
  <si>
    <t>天地摔</t>
  </si>
  <si>
    <r>
      <rPr>
        <sz val="10"/>
        <color rgb="FF000000"/>
        <rFont val="微软雅黑"/>
        <charset val="134"/>
      </rPr>
      <t>·检定成功时，对目标造成【物理伤害2】+对目标造成【失衡】+对自身造成</t>
    </r>
    <r>
      <rPr>
        <b/>
        <sz val="10"/>
        <color rgb="FF000000"/>
        <rFont val="微软雅黑"/>
        <charset val="134"/>
      </rPr>
      <t>【失衡】</t>
    </r>
    <r>
      <rPr>
        <sz val="10"/>
        <color rgb="FF000000"/>
        <rFont val="微软雅黑"/>
        <charset val="134"/>
      </rPr>
      <t xml:space="preserve">。
</t>
    </r>
    <r>
      <rPr>
        <b/>
        <sz val="10"/>
        <color rgb="FF000000"/>
        <rFont val="微软雅黑"/>
        <charset val="134"/>
      </rPr>
      <t>【失衡】</t>
    </r>
    <r>
      <rPr>
        <sz val="10"/>
        <color rgb="FF000000"/>
        <rFont val="微软雅黑"/>
        <charset val="134"/>
      </rPr>
      <t>：【非瞬间效果】【负面】你下次受到【物理伤害】时，对你造成【物理伤害1】，然后终止本效果。</t>
    </r>
  </si>
  <si>
    <t>借敌之力破坏其重心，如天地倒悬般将敌摔落，致其筋骨失衡。</t>
  </si>
  <si>
    <t>形意·鹰捉劈挂</t>
  </si>
  <si>
    <t>·目标选择防御时，进行的攻击检定获得3枚加骰。检定成功时，对目标造成【物理伤害】。</t>
  </si>
  <si>
    <t>如鹰隼擒拿，先以爪功缩敌关节，再衔接劈掌砸击，专破防守姿态。</t>
  </si>
  <si>
    <t>影舞乱花</t>
  </si>
  <si>
    <t>1~3个</t>
  </si>
  <si>
    <t>·检定成功时，对目标造成【清除效果】。</t>
  </si>
  <si>
    <t>忍步疾走间双手飞扬，飞镖、铁蒺藜如乱花骤雨，封敌进退之路。</t>
  </si>
  <si>
    <t>九转还丹劲</t>
  </si>
  <si>
    <t>·进行攻击检定获得3枚加骰。检定成功时，对目标造成【物理伤害】+对自身造成【恢复】。</t>
  </si>
  <si>
    <t>受伤后运转周天，缓慢恢复体力。</t>
  </si>
  <si>
    <t>蛇咬</t>
  </si>
  <si>
    <r>
      <rPr>
        <sz val="10"/>
        <color rgb="FF000000"/>
        <rFont val="微软雅黑"/>
        <charset val="134"/>
      </rPr>
      <t>·检定成功时，对目标造成【物理伤害】+</t>
    </r>
    <r>
      <rPr>
        <b/>
        <sz val="10"/>
        <color rgb="FF000000"/>
        <rFont val="微软雅黑"/>
        <charset val="134"/>
      </rPr>
      <t>【灵蛇毒】</t>
    </r>
    <r>
      <rPr>
        <sz val="10"/>
        <color rgb="FF000000"/>
        <rFont val="微软雅黑"/>
        <charset val="134"/>
      </rPr>
      <t xml:space="preserve">。
</t>
    </r>
    <r>
      <rPr>
        <b/>
        <sz val="10"/>
        <color rgb="FF000000"/>
        <rFont val="微软雅黑"/>
        <charset val="134"/>
      </rPr>
      <t>【灵蛇毒】</t>
    </r>
    <r>
      <rPr>
        <sz val="10"/>
        <color rgb="FF000000"/>
        <rFont val="微软雅黑"/>
        <charset val="134"/>
      </rPr>
      <t>：【非瞬间效果】【负面】你消耗灵力值时，对你造成【灵识伤害1】，然后终止本效果。</t>
    </r>
  </si>
  <si>
    <t>出手时如蛇信吐芯，专取敌人关节、颈侧等要害。</t>
  </si>
  <si>
    <t>残影</t>
  </si>
  <si>
    <t>·检定成功时，对目标造成【物理伤害】+对自身【强化防御1】+创造场景标签【残影】。</t>
  </si>
  <si>
    <t>攻击时留下残影</t>
  </si>
  <si>
    <t>浴血</t>
  </si>
  <si>
    <t>·进行攻击检定获得X枚加骰（X=已损失生命值/2（向下取整）），检定成功时，对目标造成【物理伤害】。</t>
  </si>
  <si>
    <t>以伤换势，血脉逆行仿佛沸腾。</t>
  </si>
  <si>
    <t>瞬身击</t>
  </si>
  <si>
    <t>灵识汇聚足下，瞬间欺进敌身。</t>
  </si>
  <si>
    <t>凿金功</t>
  </si>
  <si>
    <t>·检定成功时，对目标造成【物理伤害】+【赋予物理易伤】+【赋予灵识易伤】。</t>
  </si>
  <si>
    <t>灵识聚于一处洞穿坚甲，让敌手如遭重锤凿击。</t>
  </si>
  <si>
    <t>以迅猛的力量突破空气，伴随着震耳欲聋的空气爆破声产生巨大的冲击力。</t>
  </si>
  <si>
    <t>轮华</t>
  </si>
  <si>
    <t>·你猜测选择的目标是选择防御还是反击（在目标选择防御或反击后再公布结果），如果目标的选择与你的猜测相同，你进行的攻击检定获得3枚加骰，检定成功时，对目标造成【物理伤害】+【物理伤害1】。</t>
  </si>
  <si>
    <t>提前预判敌人的状态，虚则实之，实则虚之。</t>
  </si>
  <si>
    <t>破军</t>
  </si>
  <si>
    <t>·检定成功时，对目标造成【物理伤害】+【削弱防御1】。
·如果【成功等级】≥2，你可以对另外一个目标造成同样的【效果】（直接使用相同的成功等级）。</t>
  </si>
  <si>
    <t>凝聚着强大的力量，能够一击穿透众多敌人的防御。</t>
  </si>
  <si>
    <t>灵犀指</t>
  </si>
  <si>
    <r>
      <rPr>
        <sz val="10"/>
        <color rgb="FF000000"/>
        <rFont val="微软雅黑"/>
        <charset val="134"/>
      </rPr>
      <t>·检定成功时，对目标造成【灵识伤害】+</t>
    </r>
    <r>
      <rPr>
        <b/>
        <sz val="10"/>
        <color rgb="FF000000"/>
        <rFont val="微软雅黑"/>
        <charset val="134"/>
      </rPr>
      <t>【恍惚】</t>
    </r>
    <r>
      <rPr>
        <sz val="10"/>
        <color rgb="FF000000"/>
        <rFont val="微软雅黑"/>
        <charset val="134"/>
      </rPr>
      <t xml:space="preserve">。
</t>
    </r>
    <r>
      <rPr>
        <b/>
        <sz val="10"/>
        <color rgb="FF000000"/>
        <rFont val="微软雅黑"/>
        <charset val="134"/>
      </rPr>
      <t>【恍惚】</t>
    </r>
    <r>
      <rPr>
        <sz val="10"/>
        <color rgb="FF000000"/>
        <rFont val="微软雅黑"/>
        <charset val="134"/>
      </rPr>
      <t>：【非瞬间效果】【负面】你进行行动检定时无法激活标签。</t>
    </r>
  </si>
  <si>
    <t>集中全身灵力于一指之上，在瞬间封锁敌人的灵识运转，使其动弹不得。</t>
  </si>
  <si>
    <t>气转</t>
  </si>
  <si>
    <t>·检定成功时，对目标造成【物理伤害】+对自身造成【恢复1】+对自身造成【增加灵力1】。</t>
  </si>
  <si>
    <t>你凝聚起特殊的能量，在你自身和敌人之间流转。当你伤害你的敌人时，同时能够恢复自身。</t>
  </si>
  <si>
    <t>斩破空</t>
  </si>
  <si>
    <t>·该武技进行的攻击检定无法被反击。
·检定成功时，你投掷4枚D4,对目标造成X次【灵识伤害1】（X为你投掷D4骰值为3~4的数量）。</t>
  </si>
  <si>
    <t>你以极快的速度劈斩，以此将一股能量扭结成一道冲击波袭向敌人。</t>
  </si>
  <si>
    <t>迅击</t>
  </si>
  <si>
    <t>·检定成功时，对目标造成【削弱防御】+【削弱防御】。</t>
  </si>
  <si>
    <t>向敌人发动快速连续的攻击。</t>
  </si>
  <si>
    <t>震荡威吓</t>
  </si>
  <si>
    <r>
      <rPr>
        <sz val="10"/>
        <color rgb="FF000000"/>
        <rFont val="微软雅黑"/>
        <charset val="134"/>
      </rPr>
      <t>·检定成功时，对目标造成【物理伤害】+对目标造成</t>
    </r>
    <r>
      <rPr>
        <b/>
        <sz val="10"/>
        <color rgb="FF000000"/>
        <rFont val="微软雅黑"/>
        <charset val="134"/>
      </rPr>
      <t>【受惊】</t>
    </r>
    <r>
      <rPr>
        <sz val="10"/>
        <color rgb="FF000000"/>
        <rFont val="微软雅黑"/>
        <charset val="134"/>
      </rPr>
      <t xml:space="preserve">+对自身【清除效果1】。
</t>
    </r>
    <r>
      <rPr>
        <b/>
        <sz val="10"/>
        <color rgb="FF000000"/>
        <rFont val="微软雅黑"/>
        <charset val="134"/>
      </rPr>
      <t>【受惊】</t>
    </r>
    <r>
      <rPr>
        <sz val="10"/>
        <color rgb="FF000000"/>
        <rFont val="微软雅黑"/>
        <charset val="134"/>
      </rPr>
      <t>：【非瞬间效果】【负面】你选择防御时无法激活标签增加基础防御。</t>
    </r>
  </si>
  <si>
    <t>你用力猛击地面，造成小范围地震效果。</t>
  </si>
  <si>
    <t>影袭</t>
  </si>
  <si>
    <t>·检定成功时，对目标造成【物理伤害】+对自身【强化攻击】。</t>
  </si>
  <si>
    <t>你像敌人的影子一般无法甩脱，绕至敌人身后并对其进行袭击。</t>
  </si>
  <si>
    <t>形意·龙形崩山靠</t>
  </si>
  <si>
    <t>·检定成功时，对目标造成【物理伤害】+对目标造成【清除效果】。</t>
  </si>
  <si>
    <t>身如游龙突进，近身时以肩、肘、胯合力冲撞，如巨浪拍岸，可击退敌人并破坏架势。</t>
  </si>
  <si>
    <t>雷霆贯</t>
  </si>
  <si>
    <t>4点灵力值</t>
  </si>
  <si>
    <t>·检定成功时，对目标造成【物理伤害】+【灵识伤害1】+【削弱攻击2】。</t>
  </si>
  <si>
    <t>半步冲刺，拳如电发，击中时劲力透体，可造成内脏震荡。</t>
  </si>
  <si>
    <t>五行连环炮</t>
  </si>
  <si>
    <t>·检定成功时，若【成功等级】≥2，对目标造成【物理伤害1】+【灵识伤害1】+【火焰伤害1】+【冰霜伤害1】+【雷电伤害1】。</t>
  </si>
  <si>
    <t>劈、崩、钻、炮、横五拳连环，配合八极短打，形成密不透风的近身压制。</t>
  </si>
  <si>
    <t>六字真言咒</t>
  </si>
  <si>
    <r>
      <rPr>
        <sz val="10"/>
        <color rgb="FF000000"/>
        <rFont val="微软雅黑"/>
        <charset val="134"/>
      </rPr>
      <t>·检定成功时，若【成功等级】＞2，对目标造成</t>
    </r>
    <r>
      <rPr>
        <b/>
        <sz val="10"/>
        <color rgb="FF000000"/>
        <rFont val="微软雅黑"/>
        <charset val="134"/>
      </rPr>
      <t>【震慑】</t>
    </r>
    <r>
      <rPr>
        <sz val="10"/>
        <color rgb="FF000000"/>
        <rFont val="微软雅黑"/>
        <charset val="134"/>
      </rPr>
      <t xml:space="preserve">。
</t>
    </r>
    <r>
      <rPr>
        <b/>
        <sz val="10"/>
        <color rgb="FF000000"/>
        <rFont val="微软雅黑"/>
        <charset val="134"/>
      </rPr>
      <t>【震慑】</t>
    </r>
    <r>
      <rPr>
        <sz val="10"/>
        <color rgb="FF000000"/>
        <rFont val="微软雅黑"/>
        <charset val="134"/>
      </rPr>
      <t>：【非瞬间效果】【负面】目标下次进行的行动检定投掷的定骰视为 2 点，然后终止本效果。</t>
    </r>
  </si>
  <si>
    <t>喝出「唵嘛呢叭咪吽」六字真言，音波震荡扰乱心神。</t>
  </si>
  <si>
    <t>形意·马形冲阵步</t>
  </si>
  <si>
    <r>
      <rPr>
        <sz val="10"/>
        <color rgb="FF000000"/>
        <rFont val="微软雅黑"/>
        <charset val="134"/>
      </rPr>
      <t>·检定成功时，若【成功等级】≥2，对目标造成</t>
    </r>
    <r>
      <rPr>
        <b/>
        <sz val="10"/>
        <color rgb="FF000000"/>
        <rFont val="微软雅黑"/>
        <charset val="134"/>
      </rPr>
      <t>【破阵】</t>
    </r>
    <r>
      <rPr>
        <sz val="10"/>
        <color rgb="FF000000"/>
        <rFont val="微软雅黑"/>
        <charset val="134"/>
      </rPr>
      <t xml:space="preserve">。
</t>
    </r>
    <r>
      <rPr>
        <b/>
        <sz val="10"/>
        <color rgb="FF000000"/>
        <rFont val="微软雅黑"/>
        <charset val="134"/>
      </rPr>
      <t>【破阵】</t>
    </r>
    <r>
      <rPr>
        <sz val="10"/>
        <color rgb="FF000000"/>
        <rFont val="微软雅黑"/>
        <charset val="134"/>
      </rPr>
      <t>：【非瞬间效果】【负面】你无法选择反击，以你为目标的攻击检定获得 1 枚加骰。</t>
    </r>
  </si>
  <si>
    <t>直线突进，步法如烈马奔腾，强行突破敌方防线。</t>
  </si>
  <si>
    <t>形意·蛇形缠丝劲</t>
  </si>
  <si>
    <t>·选择反击时进行攻击检定获得 1 枚加骰，检定成功时，对目标造成【赋予物理易伤 2】。</t>
  </si>
  <si>
    <t>近身绞缠敌臂，以柔制刚，化解攻势后瞬间反关节压制。</t>
  </si>
  <si>
    <t>柳絮随风势</t>
  </si>
  <si>
    <r>
      <rPr>
        <sz val="10"/>
        <color rgb="FF000000"/>
        <rFont val="微软雅黑"/>
        <charset val="134"/>
      </rPr>
      <t>·检定成功时，对自身</t>
    </r>
    <r>
      <rPr>
        <b/>
        <sz val="10"/>
        <color rgb="FF000000"/>
        <rFont val="微软雅黑"/>
        <charset val="134"/>
      </rPr>
      <t>【随风行】</t>
    </r>
    <r>
      <rPr>
        <sz val="10"/>
        <color rgb="FF000000"/>
        <rFont val="微软雅黑"/>
        <charset val="134"/>
      </rPr>
      <t xml:space="preserve">。
</t>
    </r>
    <r>
      <rPr>
        <b/>
        <sz val="10"/>
        <color rgb="FF000000"/>
        <rFont val="微软雅黑"/>
        <charset val="134"/>
      </rPr>
      <t>【随风行】</t>
    </r>
    <r>
      <rPr>
        <sz val="10"/>
        <color rgb="FF000000"/>
        <rFont val="微软雅黑"/>
        <charset val="134"/>
      </rPr>
      <t>：【非瞬间效果】【正面】你的基础防御翻倍。</t>
    </r>
  </si>
  <si>
    <t>身体如同柳絮般，敌人越是凶猛的攻击越是无法触碰到你。</t>
  </si>
  <si>
    <t>冥动</t>
  </si>
  <si>
    <r>
      <rPr>
        <sz val="10"/>
        <color rgb="FF000000"/>
        <rFont val="微软雅黑"/>
        <charset val="134"/>
      </rPr>
      <t>·检定成功时，对自身造成</t>
    </r>
    <r>
      <rPr>
        <b/>
        <sz val="10"/>
        <color rgb="FF000000"/>
        <rFont val="微软雅黑"/>
        <charset val="134"/>
      </rPr>
      <t>【无实体】</t>
    </r>
    <r>
      <rPr>
        <sz val="10"/>
        <color rgb="FF000000"/>
        <rFont val="微软雅黑"/>
        <charset val="134"/>
      </rPr>
      <t xml:space="preserve">。
</t>
    </r>
    <r>
      <rPr>
        <b/>
        <sz val="10"/>
        <color rgb="FF000000"/>
        <rFont val="微软雅黑"/>
        <charset val="134"/>
      </rPr>
      <t>【无实体】</t>
    </r>
    <r>
      <rPr>
        <sz val="10"/>
        <color rgb="FF000000"/>
        <rFont val="微软雅黑"/>
        <charset val="134"/>
      </rPr>
      <t>：【非瞬间效果】【正面】你受到【效果】时，如果该效果的【效果等级】＜2，该效果无法对你生效。</t>
    </r>
  </si>
  <si>
    <t>你以超高速的移动使自己的身形变得虚幻不定，无法被捕捉。</t>
  </si>
  <si>
    <t>形意·熊形震地跺</t>
  </si>
  <si>
    <t>·检定成功时，对目标造成【物理伤害 2】+【削弱防御2】。</t>
  </si>
  <si>
    <t>沉身跺脚，震地撼敌下盘，使周围敌人短暂失衡，同时蓄力准备后续连招。</t>
  </si>
  <si>
    <t>罗汉伏虎</t>
  </si>
  <si>
    <r>
      <rPr>
        <sz val="10"/>
        <color rgb="FF000000"/>
        <rFont val="微软雅黑"/>
        <charset val="134"/>
      </rPr>
      <t>·检定成功时，造成</t>
    </r>
    <r>
      <rPr>
        <b/>
        <sz val="10"/>
        <color rgb="FF000000"/>
        <rFont val="微软雅黑"/>
        <charset val="134"/>
      </rPr>
      <t>【压制】</t>
    </r>
    <r>
      <rPr>
        <sz val="10"/>
        <color rgb="FF000000"/>
        <rFont val="微软雅黑"/>
        <charset val="134"/>
      </rPr>
      <t xml:space="preserve">持续到你下次施展武技。
</t>
    </r>
    <r>
      <rPr>
        <b/>
        <sz val="10"/>
        <color rgb="FF000000"/>
        <rFont val="微软雅黑"/>
        <charset val="134"/>
      </rPr>
      <t>【压制】</t>
    </r>
    <r>
      <rPr>
        <sz val="10"/>
        <color rgb="FF000000"/>
        <rFont val="微软雅黑"/>
        <charset val="134"/>
      </rPr>
      <t>：【非瞬间效果】【负面】你无法施展武技。</t>
    </r>
  </si>
  <si>
    <t>近身锁扣关节，如罗汉降伏猛虎，令对手筋骨受制难以挣脱。</t>
  </si>
  <si>
    <t>形意·鹞子钻天炮</t>
  </si>
  <si>
    <r>
      <rPr>
        <sz val="10"/>
        <color rgb="FF000000"/>
        <rFont val="微软雅黑"/>
        <charset val="134"/>
      </rPr>
      <t>·检定成功时，若【成功等级】≥3，对目标造成</t>
    </r>
    <r>
      <rPr>
        <b/>
        <sz val="10"/>
        <color rgb="FF000000"/>
        <rFont val="微软雅黑"/>
        <charset val="134"/>
      </rPr>
      <t>【封锁】</t>
    </r>
    <r>
      <rPr>
        <sz val="10"/>
        <color rgb="FF000000"/>
        <rFont val="微软雅黑"/>
        <charset val="134"/>
      </rPr>
      <t xml:space="preserve">。
</t>
    </r>
    <r>
      <rPr>
        <b/>
        <sz val="10"/>
        <color rgb="FF000000"/>
        <rFont val="微软雅黑"/>
        <charset val="134"/>
      </rPr>
      <t>【封锁】</t>
    </r>
    <r>
      <rPr>
        <sz val="10"/>
        <color rgb="FF000000"/>
        <rFont val="微软雅黑"/>
        <charset val="134"/>
      </rPr>
      <t>：【非瞬间效果】【负面】你无法施展术法。</t>
    </r>
  </si>
  <si>
    <t>低身防御后突然上冲，掌击下颌，如鹞子钻云，可致眩晕。</t>
  </si>
  <si>
    <t>点苍指</t>
  </si>
  <si>
    <r>
      <rPr>
        <sz val="10"/>
        <color rgb="FF000000"/>
        <rFont val="微软雅黑"/>
        <charset val="134"/>
      </rPr>
      <t>·检定成功时，若【成功等级】≥2，对目标造成</t>
    </r>
    <r>
      <rPr>
        <b/>
        <sz val="10"/>
        <color rgb="FF000000"/>
        <rFont val="微软雅黑"/>
        <charset val="134"/>
      </rPr>
      <t>【断虚】</t>
    </r>
    <r>
      <rPr>
        <sz val="10"/>
        <color rgb="FF000000"/>
        <rFont val="微软雅黑"/>
        <charset val="134"/>
      </rPr>
      <t xml:space="preserve">。
</t>
    </r>
    <r>
      <rPr>
        <b/>
        <sz val="10"/>
        <color rgb="FF000000"/>
        <rFont val="微软雅黑"/>
        <charset val="134"/>
      </rPr>
      <t>【断虚】</t>
    </r>
    <r>
      <rPr>
        <sz val="10"/>
        <color rgb="FF000000"/>
        <rFont val="微软雅黑"/>
        <charset val="134"/>
      </rPr>
      <t>：【非瞬间效果】【负面】你无法施展灵能力，也无法通过灵能力强化武技。</t>
    </r>
  </si>
  <si>
    <t>快准狠的指法，命中可短暂封锁对手动作。</t>
  </si>
  <si>
    <t>金刚怒目</t>
  </si>
  <si>
    <t>6点灵力值</t>
  </si>
  <si>
    <t>·检定成功时，对目标造成【物理伤害】+【物理伤害】+【物理伤害】。</t>
  </si>
  <si>
    <t>拳出如金刚震怒，刚猛劲力直透心神，令敌胆寒。</t>
  </si>
  <si>
    <t>残心·无念</t>
  </si>
  <si>
    <r>
      <rPr>
        <sz val="10"/>
        <color rgb="FF000000"/>
        <rFont val="微软雅黑"/>
        <charset val="134"/>
      </rPr>
      <t>·检定成功时，对目标造成【物理伤害 1】+对自身</t>
    </r>
    <r>
      <rPr>
        <b/>
        <sz val="10"/>
        <color rgb="FF000000"/>
        <rFont val="微软雅黑"/>
        <charset val="134"/>
      </rPr>
      <t>【剑圣姿态】</t>
    </r>
    <r>
      <rPr>
        <sz val="10"/>
        <color rgb="FF000000"/>
        <rFont val="微软雅黑"/>
        <charset val="134"/>
      </rPr>
      <t xml:space="preserve">持续到你使用不带有【剑】的武技（原本描述或名称中附带【剑】）或者你离开当前场景。
</t>
    </r>
    <r>
      <rPr>
        <b/>
        <sz val="10"/>
        <color rgb="FF000000"/>
        <rFont val="微软雅黑"/>
        <charset val="134"/>
      </rPr>
      <t>【剑圣姿态】</t>
    </r>
    <r>
      <rPr>
        <sz val="10"/>
        <color rgb="FF000000"/>
        <rFont val="微软雅黑"/>
        <charset val="134"/>
      </rPr>
      <t>：【非瞬间效果】【正面】你施展原本名字带有【剑】的武技进行的攻击检定获得 2 枚加骰。</t>
    </r>
  </si>
  <si>
    <t>心剑合一，摒弃杂念，在极致专注中洞察敌之破绽，以静制动一击反杀。</t>
  </si>
  <si>
    <t>炁贯百会</t>
  </si>
  <si>
    <t>·检定成功时，对目标造成【物理伤害】+若【成功等级】≥2，对自身造成【强化攻击 3】+对自身造成【削弱防御 2】。</t>
  </si>
  <si>
    <t>道家发明的呼吸法，调息聚气，短时间内提升爆发力。</t>
  </si>
  <si>
    <t>拈花指</t>
  </si>
  <si>
    <r>
      <rPr>
        <sz val="10"/>
        <color rgb="FF000000"/>
        <rFont val="微软雅黑"/>
        <charset val="134"/>
      </rPr>
      <t>·检定成功时，对目标造成【赋予物理易伤】+</t>
    </r>
    <r>
      <rPr>
        <b/>
        <sz val="10"/>
        <color rgb="FF000000"/>
        <rFont val="微软雅黑"/>
        <charset val="134"/>
      </rPr>
      <t>【失衡】</t>
    </r>
    <r>
      <rPr>
        <sz val="10"/>
        <color rgb="FF000000"/>
        <rFont val="微软雅黑"/>
        <charset val="134"/>
      </rPr>
      <t xml:space="preserve">。
</t>
    </r>
    <r>
      <rPr>
        <b/>
        <sz val="10"/>
        <color rgb="FF000000"/>
        <rFont val="微软雅黑"/>
        <charset val="134"/>
      </rPr>
      <t>【失衡】</t>
    </r>
    <r>
      <rPr>
        <sz val="10"/>
        <color rgb="FF000000"/>
        <rFont val="微软雅黑"/>
        <charset val="134"/>
      </rPr>
      <t>：【非瞬间效果】【负面】你下次受到【物理伤害】时，对你造成【物理伤害 1】，然后终止本效果。</t>
    </r>
  </si>
  <si>
    <t>指尖蕴柔劲，触敌刹那借力化劲，以巧破蛮力，反制攻势。</t>
  </si>
  <si>
    <t>金钟罩</t>
  </si>
  <si>
    <t>·检定成功时，对目标造成【物理伤害 1】+对自身造成【获得物理抗性 3】。</t>
  </si>
  <si>
    <t>硬接攻击，靠着横练体魄强行打断对方攻势。</t>
  </si>
  <si>
    <t>形意·鼍形翻浪劲</t>
  </si>
  <si>
    <t>·检定成功时，对目标造成【物理伤害 3】+对自身造成【获得物理抗性 2】+【获得灵识抗性 2】+【获得火焰抗性 2】+【获得雷电抗性 2】+【获得冰霜抗性 2】。</t>
  </si>
  <si>
    <t>双臂如鼍翻浪，格挡同时反手抽打，攻防一体。</t>
  </si>
  <si>
    <t>自身</t>
  </si>
  <si>
    <t>基础</t>
  </si>
  <si>
    <t>效果术法</t>
  </si>
  <si>
    <t>灵识聚拢在双目，瞳孔流转淡蓝的微光，看到不被注意的细节。</t>
  </si>
  <si>
    <t>凝爆</t>
  </si>
  <si>
    <t>攻击术法【体魄】</t>
  </si>
  <si>
    <t>·检定成功时，对目标造成【灵识伤害 2】。</t>
  </si>
  <si>
    <t>凝聚浑身灵识后引爆周身。</t>
  </si>
  <si>
    <t>灵迹</t>
  </si>
  <si>
    <t>·对自身造成【灵迹】持续到事件结束。
【灵迹】：【非瞬间效果】【正面】你可以读取/留下场景中只有觉醒灵识者才能看到的痕迹。</t>
  </si>
  <si>
    <t>灵力留下的痕迹将在你的双目当中闪烁淡蓝荧光。</t>
  </si>
  <si>
    <t>安宅符</t>
  </si>
  <si>
    <t>场景</t>
  </si>
  <si>
    <t>符箓</t>
  </si>
  <si>
    <t>·你可以立即知道场景中是否存在【鬼魂】类型的生物。</t>
  </si>
  <si>
    <t>黄纸朱砂绘制，贴于门楣可阻寻常邪祟入宅。若遇阴物靠近，符角会自行卷曲示警。</t>
  </si>
  <si>
    <t>和合帖</t>
  </si>
  <si>
    <t>·你与自愿的目标订下契约，契约的内容是一个双方都认可的约定，如果一方违反了这个约定，另外一方就会知晓。</t>
  </si>
  <si>
    <t>并蒂莲花汁液书写，夫妻各持半张。若一方变心，符纸会逐渐褪色成灰白。</t>
  </si>
  <si>
    <t>文昌签</t>
  </si>
  <si>
    <r>
      <rPr>
        <sz val="10"/>
        <color rgb="FF000000"/>
        <rFont val="微软雅黑"/>
        <charset val="134"/>
      </rPr>
      <t>·你为自愿的目标贴下</t>
    </r>
    <r>
      <rPr>
        <b/>
        <sz val="10"/>
        <color rgb="FF000000"/>
        <rFont val="微软雅黑"/>
        <charset val="134"/>
      </rPr>
      <t>【袖签】</t>
    </r>
    <r>
      <rPr>
        <sz val="10"/>
        <color rgb="FF000000"/>
        <rFont val="微软雅黑"/>
        <charset val="134"/>
      </rPr>
      <t xml:space="preserve">持续到当前事件结束。
</t>
    </r>
    <r>
      <rPr>
        <b/>
        <sz val="10"/>
        <color rgb="FF000000"/>
        <rFont val="微软雅黑"/>
        <charset val="134"/>
      </rPr>
      <t>【袖签】</t>
    </r>
    <r>
      <rPr>
        <sz val="10"/>
        <color rgb="FF000000"/>
        <rFont val="微软雅黑"/>
        <charset val="134"/>
      </rPr>
      <t>：【非瞬间效果】你施展武技或者术法时，受到【火焰伤害 3】，然后终止本效果。</t>
    </r>
  </si>
  <si>
    <t>用状元曾用的毛笔蘸墨书写，考试时藏在袖中。作弊时会突然发烫灼伤手腕。</t>
  </si>
  <si>
    <t>避水诀</t>
  </si>
  <si>
    <t>1点灵力值
【维持】</t>
  </si>
  <si>
    <t>·对自愿的目标造成【获得冰霜抗性 1】。</t>
  </si>
  <si>
    <t>鱼鳔胶混合辰砂制成，贴在衣领内侧。入水后会在口鼻处形成气泡，但最多维持半刻
钟。</t>
  </si>
  <si>
    <t>五谷符</t>
  </si>
  <si>
    <t>·你可以立即得知场景中是否有蕴含有毒物质。</t>
  </si>
  <si>
    <t>埋在粮仓四角的黄符，能驱粮虫鼠蚁。丰收时符上会浮现麦穗纹路。</t>
  </si>
  <si>
    <t>寻踪引</t>
  </si>
  <si>
    <r>
      <rPr>
        <sz val="10"/>
        <color rgb="FF000000"/>
        <rFont val="微软雅黑"/>
        <charset val="134"/>
      </rPr>
      <t xml:space="preserve">·你指向一件你见过的目标，只要这个目标存在，你就能知道这个物件目标你模糊的方向。
</t>
    </r>
    <r>
      <rPr>
        <b/>
        <sz val="10"/>
        <color rgb="FF000000"/>
        <rFont val="微软雅黑"/>
        <charset val="134"/>
      </rPr>
      <t>*该目标一定得是【生物】。</t>
    </r>
  </si>
  <si>
    <t>取失踪者头发烧灰入符。点燃后青烟所指即为其所在方向，但遇风雨易散。</t>
  </si>
  <si>
    <t>乌鸦尾羽蘸雄黄酒书写，贴于婴儿床头。若仍夜啼不止，说明屋内有游魂作祟。</t>
  </si>
  <si>
    <t>化煞帖</t>
  </si>
  <si>
    <t>·你可以阻止【鬼魂】类型的生物进入该场景，直到事件结束。如【鬼魂】类型的生物试图强行闯入，会受到【灵识伤害 2】。</t>
  </si>
  <si>
    <t>贴在房梁或尖角处，能化解冲煞。煞气越重，符纸腐烂的速度就越快。</t>
  </si>
  <si>
    <t>行车护</t>
  </si>
  <si>
    <r>
      <rPr>
        <sz val="10"/>
        <color rgb="FF000000"/>
        <rFont val="微软雅黑"/>
        <charset val="134"/>
      </rPr>
      <t>·你为自愿的目标设下保护，目标获得</t>
    </r>
    <r>
      <rPr>
        <b/>
        <sz val="10"/>
        <color rgb="FF000000"/>
        <rFont val="微软雅黑"/>
        <charset val="134"/>
      </rPr>
      <t>【护体】</t>
    </r>
    <r>
      <rPr>
        <sz val="10"/>
        <color rgb="FF000000"/>
        <rFont val="微软雅黑"/>
        <charset val="134"/>
      </rPr>
      <t xml:space="preserve">持续到你离开当前场景。
</t>
    </r>
    <r>
      <rPr>
        <b/>
        <sz val="10"/>
        <color rgb="FF000000"/>
        <rFont val="微软雅黑"/>
        <charset val="134"/>
      </rPr>
      <t>【护体】</t>
    </r>
    <r>
      <rPr>
        <sz val="10"/>
        <color rgb="FF000000"/>
        <rFont val="微软雅黑"/>
        <charset val="134"/>
      </rPr>
      <t>：【非瞬间效果】【正面】你受到【伤害】时，该【伤害】减少 1 级，在【护体】成功为你累积减少 3 级效果等级后，终止本效果。</t>
    </r>
  </si>
  <si>
    <t>马王爷画像拓印，贴在车辕上。遇险前会听见马嘶预警，仅限三次。</t>
  </si>
  <si>
    <t>祛瘟散</t>
  </si>
  <si>
    <t>攻击术法【心魂】</t>
  </si>
  <si>
    <t>·检定成功时，如果目标是【鬼魂】生物，对目标造成【灵识伤害 5】。</t>
  </si>
  <si>
    <t>艾草灰混合朱砂，焚烧后的烟可净化疫气。但每用一次要更换门前的菖蒲。</t>
  </si>
  <si>
    <t>梦通符</t>
  </si>
  <si>
    <t>·恍惚的梦境中，你窥见命运的一隅，你预测后事的吉凶，梦会回答。若梦不作答，则吉凶皆有。</t>
  </si>
  <si>
    <t>狐仙庙供过的黄纸，枕于床榻。能梦示吉凶，但可能招来狐仙窥探隐私。</t>
  </si>
  <si>
    <t>捆塞符</t>
  </si>
  <si>
    <t>2点灵力值
【维持】</t>
  </si>
  <si>
    <r>
      <rPr>
        <sz val="10"/>
        <color rgb="FF000000"/>
        <rFont val="微软雅黑"/>
        <charset val="134"/>
      </rPr>
      <t>·检定成功时，对目标造成</t>
    </r>
    <r>
      <rPr>
        <b/>
        <sz val="10"/>
        <color rgb="FF000000"/>
        <rFont val="微软雅黑"/>
        <charset val="134"/>
      </rPr>
      <t>【捆缚】</t>
    </r>
    <r>
      <rPr>
        <sz val="10"/>
        <color rgb="FF000000"/>
        <rFont val="微软雅黑"/>
        <charset val="134"/>
      </rPr>
      <t xml:space="preserve">。
</t>
    </r>
    <r>
      <rPr>
        <b/>
        <sz val="10"/>
        <color rgb="FF000000"/>
        <rFont val="微软雅黑"/>
        <charset val="134"/>
      </rPr>
      <t>【捆缚】</t>
    </r>
    <r>
      <rPr>
        <sz val="10"/>
        <color rgb="FF000000"/>
        <rFont val="微软雅黑"/>
        <charset val="134"/>
      </rPr>
      <t>：【非瞬间效果】【负面】你选择防御时无法激活标签。</t>
    </r>
  </si>
  <si>
    <t>用金粉所书写的黄符，能够化为一道金光捆绑目标。</t>
  </si>
  <si>
    <t>见心符</t>
  </si>
  <si>
    <t>单一，目标必须是【鬼魂】生物</t>
  </si>
  <si>
    <t>攻击术法【智慧】</t>
  </si>
  <si>
    <t>·检定成功时，你能听到目标的表面思想。</t>
  </si>
  <si>
    <t>取一滴泪珠混合朱砂，贴在他人额头能够窥探其心中所想。</t>
  </si>
  <si>
    <t>断空符</t>
  </si>
  <si>
    <t>·创建场景标签【空气墙】持续到你离开当前场景。</t>
  </si>
  <si>
    <t>凝聚灵力于符箓当中，挥至空中，能够构筑无形气墙，封锁区域阻碍通行。</t>
  </si>
  <si>
    <t>点燃符箓燃起青烟，召来厚重浓雾弥漫战场，遮蔽视线干扰行动。</t>
  </si>
  <si>
    <t>御魔符</t>
  </si>
  <si>
    <t>特殊</t>
  </si>
  <si>
    <t>·用一张符箓贴在1件你指定的小型物件上，该物件当即被活化；被活化的物件又或是你指示的小型生物会在一定时间内成为你的使魔。
·你可以吩咐使魔一道简单的指令，比如监视某人、跟踪某人、把守某地等等。每有1点消耗，使魔就持续活动1小时。
·如果使用道具点施展此符咒，那使魔可以持续活动 3 小时而非 1 小时。
·直到持续时间结束前，使魔将尽可能按照你的指令行动。
·如果使魔终止活动或在持续时间前被消灭，你可以得知这段时间内使魔知道的所有信息。</t>
  </si>
  <si>
    <t>将符箓融至水中，用符水点化小物或小兽，令其听令执行简单任务，并能获悉其见闻。</t>
  </si>
  <si>
    <t>追雀符</t>
  </si>
  <si>
    <t>·你将一道隐形的能量符咒赋予一个无灵识的目标。你可以感知和追踪到符咒的位置，持续到事件结束。</t>
  </si>
  <si>
    <t>运用灵力凌空构建符箓，可悄无声息于目标身上施放追踪印记，无论天涯海角，皆可感知其方位。</t>
  </si>
  <si>
    <t>缠火符</t>
  </si>
  <si>
    <r>
      <rPr>
        <sz val="10"/>
        <color rgb="FF000000"/>
        <rFont val="微软雅黑"/>
        <charset val="134"/>
      </rPr>
      <t>·对自愿的目标造成</t>
    </r>
    <r>
      <rPr>
        <b/>
        <sz val="10"/>
        <color rgb="FF000000"/>
        <rFont val="微软雅黑"/>
        <charset val="134"/>
      </rPr>
      <t>【火象】</t>
    </r>
    <r>
      <rPr>
        <sz val="10"/>
        <color rgb="FF000000"/>
        <rFont val="微软雅黑"/>
        <charset val="134"/>
      </rPr>
      <t xml:space="preserve">。
</t>
    </r>
    <r>
      <rPr>
        <b/>
        <sz val="10"/>
        <color rgb="FF000000"/>
        <rFont val="微软雅黑"/>
        <charset val="134"/>
      </rPr>
      <t>【火象】</t>
    </r>
    <r>
      <rPr>
        <sz val="10"/>
        <color rgb="FF000000"/>
        <rFont val="微软雅黑"/>
        <charset val="134"/>
      </rPr>
      <t>：【非瞬间效果】【正面】你施展武技造成【伤害】时，可以全部转化成【火焰伤害】。</t>
    </r>
  </si>
  <si>
    <t>赋予自愿者火之气息，令其武技尽数化为烈焰之击。</t>
  </si>
  <si>
    <t>冰牙符</t>
  </si>
  <si>
    <r>
      <rPr>
        <sz val="10"/>
        <color rgb="FF000000"/>
        <rFont val="微软雅黑"/>
        <charset val="134"/>
      </rPr>
      <t>·对自愿的目标造成</t>
    </r>
    <r>
      <rPr>
        <b/>
        <sz val="10"/>
        <color rgb="FF000000"/>
        <rFont val="微软雅黑"/>
        <charset val="134"/>
      </rPr>
      <t>【冰象】</t>
    </r>
    <r>
      <rPr>
        <sz val="10"/>
        <color rgb="FF000000"/>
        <rFont val="微软雅黑"/>
        <charset val="134"/>
      </rPr>
      <t xml:space="preserve">。
</t>
    </r>
    <r>
      <rPr>
        <b/>
        <sz val="10"/>
        <color rgb="FF000000"/>
        <rFont val="微软雅黑"/>
        <charset val="134"/>
      </rPr>
      <t>【冰象】</t>
    </r>
    <r>
      <rPr>
        <sz val="10"/>
        <color rgb="FF000000"/>
        <rFont val="微软雅黑"/>
        <charset val="134"/>
      </rPr>
      <t>：【非瞬间效果】【正面】你施展武技造成【伤害】时，可以全部转化成【冰霜伤害】。</t>
    </r>
  </si>
  <si>
    <t>赋予自愿者冰之气息，令其武技尽数化为寒冰之击。</t>
  </si>
  <si>
    <r>
      <rPr>
        <sz val="10"/>
        <color rgb="FF000000"/>
        <rFont val="微软雅黑"/>
        <charset val="134"/>
      </rPr>
      <t>·对自愿的目标造成</t>
    </r>
    <r>
      <rPr>
        <b/>
        <sz val="10"/>
        <color rgb="FF000000"/>
        <rFont val="微软雅黑"/>
        <charset val="134"/>
      </rPr>
      <t>【雷象】</t>
    </r>
    <r>
      <rPr>
        <sz val="10"/>
        <color rgb="FF000000"/>
        <rFont val="微软雅黑"/>
        <charset val="134"/>
      </rPr>
      <t xml:space="preserve">。
</t>
    </r>
    <r>
      <rPr>
        <b/>
        <sz val="10"/>
        <color rgb="FF000000"/>
        <rFont val="微软雅黑"/>
        <charset val="134"/>
      </rPr>
      <t>【雷象】</t>
    </r>
    <r>
      <rPr>
        <sz val="10"/>
        <color rgb="FF000000"/>
        <rFont val="微软雅黑"/>
        <charset val="134"/>
      </rPr>
      <t>：【非瞬间效果】【正面】你施展武技造成【伤害】时，可以全部转化成【雷电伤害】。</t>
    </r>
  </si>
  <si>
    <t>赋予自愿者雷之气息，令其武技尽数化为雷电之击。</t>
  </si>
  <si>
    <t>灵破符</t>
  </si>
  <si>
    <r>
      <rPr>
        <sz val="10"/>
        <color rgb="FF000000"/>
        <rFont val="微软雅黑"/>
        <charset val="134"/>
      </rPr>
      <t>·对自愿的目标造成</t>
    </r>
    <r>
      <rPr>
        <b/>
        <sz val="10"/>
        <color rgb="FF000000"/>
        <rFont val="微软雅黑"/>
        <charset val="134"/>
      </rPr>
      <t>【灵象】</t>
    </r>
    <r>
      <rPr>
        <sz val="10"/>
        <color rgb="FF000000"/>
        <rFont val="微软雅黑"/>
        <charset val="134"/>
      </rPr>
      <t xml:space="preserve">。
</t>
    </r>
    <r>
      <rPr>
        <b/>
        <sz val="10"/>
        <color rgb="FF000000"/>
        <rFont val="微软雅黑"/>
        <charset val="134"/>
      </rPr>
      <t>【灵象】</t>
    </r>
    <r>
      <rPr>
        <sz val="10"/>
        <color rgb="FF000000"/>
        <rFont val="微软雅黑"/>
        <charset val="134"/>
      </rPr>
      <t>：【非瞬间效果】【正面】你施展武技造成【伤害】时，可以全部转化成【灵识伤害】。</t>
    </r>
  </si>
  <si>
    <t>赋予自愿者灵识之力，令其武技尽数化为冲击精神的灵识之伤。</t>
  </si>
  <si>
    <t>隐身符</t>
  </si>
  <si>
    <r>
      <rPr>
        <sz val="10"/>
        <color rgb="FF000000"/>
        <rFont val="微软雅黑"/>
        <charset val="134"/>
      </rPr>
      <t>·对自愿的目标造成</t>
    </r>
    <r>
      <rPr>
        <b/>
        <sz val="10"/>
        <color rgb="FF000000"/>
        <rFont val="微软雅黑"/>
        <charset val="134"/>
      </rPr>
      <t>【神隐】</t>
    </r>
    <r>
      <rPr>
        <sz val="10"/>
        <color rgb="FF000000"/>
        <rFont val="微软雅黑"/>
        <charset val="134"/>
      </rPr>
      <t xml:space="preserve">。
</t>
    </r>
    <r>
      <rPr>
        <b/>
        <sz val="10"/>
        <color rgb="FF000000"/>
        <rFont val="微软雅黑"/>
        <charset val="134"/>
      </rPr>
      <t>【神隐】</t>
    </r>
    <r>
      <rPr>
        <sz val="10"/>
        <color rgb="FF000000"/>
        <rFont val="微软雅黑"/>
        <charset val="134"/>
      </rPr>
      <t>：【非瞬间效果】【正面】你进行的隐秘检定成功时，获得的【成功等级】增加 1 个。你选择防御时，可以额外投掷一枚 D4 骰将结果加入基础防御中。</t>
    </r>
  </si>
  <si>
    <t>助自愿者遁入神隐之境，大幅强化潜行能力，其力量也能够护佑神隐者。</t>
  </si>
  <si>
    <t>铜镜符</t>
  </si>
  <si>
    <r>
      <rPr>
        <sz val="10"/>
        <color rgb="FF000000"/>
        <rFont val="微软雅黑"/>
        <charset val="134"/>
      </rPr>
      <t>·对自愿的目标造成</t>
    </r>
    <r>
      <rPr>
        <b/>
        <sz val="10"/>
        <color rgb="FF000000"/>
        <rFont val="微软雅黑"/>
        <charset val="134"/>
      </rPr>
      <t>【神盾镜】</t>
    </r>
    <r>
      <rPr>
        <sz val="10"/>
        <color rgb="FF000000"/>
        <rFont val="微软雅黑"/>
        <charset val="134"/>
      </rPr>
      <t xml:space="preserve">。
</t>
    </r>
    <r>
      <rPr>
        <b/>
        <sz val="10"/>
        <color rgb="FF000000"/>
        <rFont val="微软雅黑"/>
        <charset val="134"/>
      </rPr>
      <t>【神盾镜】</t>
    </r>
    <r>
      <rPr>
        <sz val="10"/>
        <color rgb="FF000000"/>
        <rFont val="微软雅黑"/>
        <charset val="134"/>
      </rPr>
      <t>：【非瞬间效果】【正面】当你因为其他生物对你造成的【效果】而减少生命值时，你可以让其不生效，并使对你造成【效果】的目标减少相同的生命值，然后终止本效果。</t>
    </r>
  </si>
  <si>
    <t>为自愿者施加神盾之镜，可将一次来袭伤害反射至施害者身上，随即消散于天地。</t>
  </si>
  <si>
    <t>符钉</t>
  </si>
  <si>
    <t>3点灵力值
【维持】</t>
  </si>
  <si>
    <r>
      <rPr>
        <sz val="10"/>
        <color rgb="FF000000"/>
        <rFont val="微软雅黑"/>
        <charset val="134"/>
      </rPr>
      <t>·该术法进行的攻击检定无法被反击。
·检定成功时，对目标造成</t>
    </r>
    <r>
      <rPr>
        <b/>
        <sz val="10"/>
        <color rgb="FF000000"/>
        <rFont val="微软雅黑"/>
        <charset val="134"/>
      </rPr>
      <t>【钉身】</t>
    </r>
    <r>
      <rPr>
        <sz val="10"/>
        <color rgb="FF000000"/>
        <rFont val="微软雅黑"/>
        <charset val="134"/>
      </rPr>
      <t xml:space="preserve">。
</t>
    </r>
    <r>
      <rPr>
        <b/>
        <sz val="10"/>
        <color rgb="FF000000"/>
        <rFont val="微软雅黑"/>
        <charset val="134"/>
      </rPr>
      <t>【钉身】</t>
    </r>
    <r>
      <rPr>
        <sz val="10"/>
        <color rgb="FF000000"/>
        <rFont val="微软雅黑"/>
        <charset val="134"/>
      </rPr>
      <t>：【非瞬间效果】【负面】你无法选择反击，当你受到非【钉身】造成的【伤害】时，额外受到【灵识伤害1】。</t>
    </r>
  </si>
  <si>
    <t>以灵力凝聚符钉射向目标，命中后压制其反击能力，并使其持续承受灵识之苦。</t>
  </si>
  <si>
    <t>瞬间以烟雾包裹自愿目标，助其脱离危险之境。</t>
  </si>
  <si>
    <t>风吹符</t>
  </si>
  <si>
    <r>
      <rPr>
        <sz val="10"/>
        <color rgb="FF000000"/>
        <rFont val="微软雅黑"/>
        <charset val="134"/>
      </rPr>
      <t>·对自身造成</t>
    </r>
    <r>
      <rPr>
        <b/>
        <sz val="10"/>
        <color rgb="FF000000"/>
        <rFont val="微软雅黑"/>
        <charset val="134"/>
      </rPr>
      <t>【风暴化身】</t>
    </r>
    <r>
      <rPr>
        <sz val="10"/>
        <color rgb="FF000000"/>
        <rFont val="微软雅黑"/>
        <charset val="134"/>
      </rPr>
      <t xml:space="preserve">持续到你离开当前场景。
</t>
    </r>
    <r>
      <rPr>
        <b/>
        <sz val="10"/>
        <color rgb="FF000000"/>
        <rFont val="微软雅黑"/>
        <charset val="134"/>
      </rPr>
      <t>【风暴化身】</t>
    </r>
    <r>
      <rPr>
        <sz val="10"/>
        <color rgb="FF000000"/>
        <rFont val="微软雅黑"/>
        <charset val="134"/>
      </rPr>
      <t>：【非瞬间效果】【正面】你的身边缠绕巨大的旋风。你可以操纵旋风用于飞行。
·你可以执行行动选择单一目标，视为施展一个攻击术法【体魄】进行一次攻击检定，检定成功时，对目标造成【雷电伤害 5】。</t>
    </r>
  </si>
  <si>
    <t>唤来风暴缠身，赋予施术者驾驭旋风飞行的能力，亦可驱使风雷之力轰击敌人。</t>
  </si>
  <si>
    <t>摘星符</t>
  </si>
  <si>
    <t>·该术法进行的攻击检定无法被反击。
·检定成功时，你指定一件你可以单手持握的物品，从视线内/目标的手中飞到你的手中。</t>
  </si>
  <si>
    <t>将符箓化为无形之手，无论强行夺取目标手中之物，或招来视线内小件物品，皆易如反掌。</t>
  </si>
  <si>
    <t>冲咒符</t>
  </si>
  <si>
    <r>
      <rPr>
        <sz val="10"/>
        <color rgb="FF000000"/>
        <rFont val="微软雅黑"/>
        <charset val="134"/>
      </rPr>
      <t>·对自愿的目标造成</t>
    </r>
    <r>
      <rPr>
        <b/>
        <sz val="10"/>
        <color rgb="FF000000"/>
        <rFont val="微软雅黑"/>
        <charset val="134"/>
      </rPr>
      <t>【不变】</t>
    </r>
    <r>
      <rPr>
        <sz val="10"/>
        <color rgb="FF000000"/>
        <rFont val="微软雅黑"/>
        <charset val="134"/>
      </rPr>
      <t xml:space="preserve">持续到你离开当前场景。
</t>
    </r>
    <r>
      <rPr>
        <b/>
        <sz val="10"/>
        <color rgb="FF000000"/>
        <rFont val="微软雅黑"/>
        <charset val="134"/>
      </rPr>
      <t>【不变】</t>
    </r>
    <r>
      <rPr>
        <sz val="10"/>
        <color rgb="FF000000"/>
        <rFont val="微软雅黑"/>
        <charset val="134"/>
      </rPr>
      <t>：【非瞬间效果】【正面】你下一个受到的【效果】不会生效，然后该效果终止。</t>
    </r>
  </si>
  <si>
    <t>赋予自愿者坚如磐石之力，无视施加于己身的诅咒，生效之后化为青烟消散。</t>
  </si>
  <si>
    <t>定身符</t>
  </si>
  <si>
    <t>·该术法进行的攻击检定无法被反击。
·检定成功时，对目标造成【削弱攻击 4】。</t>
  </si>
  <si>
    <t>将符箓贴在目标身上，可化为一道黄关钻入其体内，化为无形枷锁使其难以移动。</t>
  </si>
  <si>
    <t>天盾符</t>
  </si>
  <si>
    <t>2*X点灵力值</t>
  </si>
  <si>
    <t>1~X个目标</t>
  </si>
  <si>
    <t>·对自愿的目标造成【强化防御 2】持续到你累计减少2 点生命值。</t>
  </si>
  <si>
    <t>将厚重的土黄色符纸置于胸前，受到剧烈冲击时面前顿时出现一个半透明的金色盾面抵御伤害，坚如磐石稳若泰山。</t>
  </si>
  <si>
    <t>招雷符</t>
  </si>
  <si>
    <t>·检定成功时，对目标造成【雷电伤害 3】。</t>
  </si>
  <si>
    <t>将符箓射向云层当中，乌云凝聚，风云变色，一道撕裂长空的狂暴雷霆应召而至，带着煌煌天威，以无匹之势轰向敌人。</t>
  </si>
  <si>
    <t>五行遁身符</t>
  </si>
  <si>
    <t>·如果场景中存在有关五行的场景要素，你可以通过标签对自身造成下列单一效果。
【金属】：【非瞬间效果】【正面】你获得【物理抗性 2】，【雷电易伤 1】。
【树木】：【非瞬间效果】【正面】你获得【冰霜抗性 2】，【火焰易伤 1】。
【水流】：【非瞬间效果】【正面】你获得【雷电抗性 2】，【冰霜易伤 1】。
【火焰】：【非瞬间效果】【正面】你获得【冰霜抗性 1】。
【岩石】：【非瞬间效果】【正面】你获得【雷电抗性 1】。</t>
  </si>
  <si>
    <t>三尸镇心符</t>
  </si>
  <si>
    <t>·（由你选择）对自愿目标造成【清除效果 2】/对自愿目标造成【清除效果 3】+【湮灭伤害 2】。</t>
  </si>
  <si>
    <t>压制心魔妄念，贴于眉心可见青黑之气流转，借三尸分化之力镇压心中恶念，使用过度会导致精神错乱，迷失自我。</t>
  </si>
  <si>
    <t>五雷诛邪印</t>
  </si>
  <si>
    <t>·检定成功时，对目标造成【雷电伤害 4】+如果目标是【鬼魂】生物，对目标额外造成【湮灭伤害 2】。</t>
  </si>
  <si>
    <t>龙虎山秘传雷法，掌心迸发五色雷霆。</t>
  </si>
  <si>
    <t>九幽唤魂令</t>
  </si>
  <si>
    <t>·以死者的生辰八字为引，唤来死者的灵魂，你可以询问死者一个问题，死者会在20字以内知无不言。
·如果生辰八字不对，该符箓不会生效。</t>
  </si>
  <si>
    <t>黄泉路上引亡魂，需以逝者生辰八字为引，若招来非所求之魂，符纸会渗出黑血。</t>
  </si>
  <si>
    <t>玄阴嫁衣咒</t>
  </si>
  <si>
    <t>·该符箓只能对没有灵识的人使用，在没有灵力值的生物看来，你与目标会变得完全一样。</t>
  </si>
  <si>
    <t>需在纯阴之处炼制符箓，将符箓贴在他人衣服内，将别人当作自己的嫁衣，可窃夺被施咒者身份，迷惑别人认知，是极阴损的符箓。</t>
  </si>
  <si>
    <t>乾坤挪移符</t>
  </si>
  <si>
    <r>
      <rPr>
        <sz val="10"/>
        <color rgb="FF000000"/>
        <rFont val="微软雅黑"/>
        <charset val="134"/>
      </rPr>
      <t>·对自愿的目标造成</t>
    </r>
    <r>
      <rPr>
        <b/>
        <sz val="10"/>
        <color rgb="FF000000"/>
        <rFont val="微软雅黑"/>
        <charset val="134"/>
      </rPr>
      <t>【先天八卦】</t>
    </r>
    <r>
      <rPr>
        <sz val="10"/>
        <color rgb="FF000000"/>
        <rFont val="微软雅黑"/>
        <charset val="134"/>
      </rPr>
      <t>+对自身造成</t>
    </r>
    <r>
      <rPr>
        <b/>
        <sz val="10"/>
        <color rgb="FF000000"/>
        <rFont val="微软雅黑"/>
        <charset val="134"/>
      </rPr>
      <t>【先天八卦】</t>
    </r>
    <r>
      <rPr>
        <sz val="10"/>
        <color rgb="FF000000"/>
        <rFont val="微软雅黑"/>
        <charset val="134"/>
      </rPr>
      <t xml:space="preserve">。
</t>
    </r>
    <r>
      <rPr>
        <b/>
        <sz val="10"/>
        <color rgb="FF000000"/>
        <rFont val="微软雅黑"/>
        <charset val="134"/>
      </rPr>
      <t>【先天八卦】</t>
    </r>
    <r>
      <rPr>
        <sz val="10"/>
        <color rgb="FF000000"/>
        <rFont val="微软雅黑"/>
        <charset val="134"/>
      </rPr>
      <t>：【非瞬间效果】【正面】当其他具有【先天八卦】的生物被攻击时，你可以将被攻击的目标改为你。</t>
    </r>
  </si>
  <si>
    <t>以先天八卦为基，可令施术者与视野内任意目标移形换位，空间裂隙残留三息方散。</t>
  </si>
  <si>
    <t>白虎肃杀令</t>
  </si>
  <si>
    <r>
      <rPr>
        <sz val="10"/>
        <color rgb="FF000000"/>
        <rFont val="微软雅黑"/>
        <charset val="134"/>
      </rPr>
      <t>·对自愿目标使用会造成</t>
    </r>
    <r>
      <rPr>
        <b/>
        <sz val="10"/>
        <color rgb="FF000000"/>
        <rFont val="微软雅黑"/>
        <charset val="134"/>
      </rPr>
      <t>【杀气】</t>
    </r>
    <r>
      <rPr>
        <sz val="10"/>
        <color rgb="FF000000"/>
        <rFont val="微软雅黑"/>
        <charset val="134"/>
      </rPr>
      <t xml:space="preserve">持续到你离开当前场景。
</t>
    </r>
    <r>
      <rPr>
        <b/>
        <sz val="10"/>
        <color rgb="FF000000"/>
        <rFont val="微软雅黑"/>
        <charset val="134"/>
      </rPr>
      <t>【杀气】</t>
    </r>
    <r>
      <rPr>
        <sz val="10"/>
        <color rgb="FF000000"/>
        <rFont val="微软雅黑"/>
        <charset val="134"/>
      </rPr>
      <t>：【非瞬间效果】【正面】你的武技强度+2，你的术法强度-2。</t>
    </r>
  </si>
  <si>
    <t>兵家杀气所化，佩戴者武艺精进，但会渐失仁慈之心，化作白虎凶兽一般与敌人厮杀，转破邪祟凶煞。</t>
  </si>
  <si>
    <t>金乌破障符</t>
  </si>
  <si>
    <t>效果术法/攻击术法【体魄】</t>
  </si>
  <si>
    <t>·（效果术法）对自愿目标施展，获得【破障】。
【破障】：【非瞬间效果】【正面】你选择目标进行攻击检定时，目标选择反击时进行攻击检定无法激活标签。
·（攻击术法【体魄】）检定成功时，对目标造成【障目】。
【障目】：【非瞬间效果】【负面】你无法消耗灵力值和施展需要消耗灵力值的能力。</t>
  </si>
  <si>
    <t>烈日精华所凝，双眼迸射金乌之光，专破幻术迷障，也可致人目盲。</t>
  </si>
  <si>
    <t>萤照</t>
  </si>
  <si>
    <t>祷诀</t>
  </si>
  <si>
    <t>·检定成功时，造成【火焰伤害 1】+如果目标是【异兽】生物，对目标额外造成【火焰伤害 3】+如果【成功等级】≥3，对目标额外造成【火焰伤害 3】。</t>
  </si>
  <si>
    <t>念咒时从袖口飞出三两点碧绿萤火，遇阴邪之物便剧烈燃烧，在腐尸表面灼出焦黑梵
文。</t>
  </si>
  <si>
    <t>铁衣寒</t>
  </si>
  <si>
    <t>·对自身造成【获得物理抗性 2】持续到累计受到 3 次【物理伤害】+对自身造成【冰霜伤害 1】。</t>
  </si>
  <si>
    <t>咒文念罢周身泛起金属光泽，接下来三次受击会发出钟罄般的嗡鸣，但施术者会持续感到刺骨寒意。</t>
  </si>
  <si>
    <t>替影术</t>
  </si>
  <si>
    <r>
      <rPr>
        <sz val="10"/>
        <color rgb="FF000000"/>
        <rFont val="微软雅黑"/>
        <charset val="134"/>
      </rPr>
      <t>·对自身造成</t>
    </r>
    <r>
      <rPr>
        <b/>
        <sz val="10"/>
        <color rgb="FF000000"/>
        <rFont val="微软雅黑"/>
        <charset val="134"/>
      </rPr>
      <t>【替身】</t>
    </r>
    <r>
      <rPr>
        <sz val="10"/>
        <color rgb="FF000000"/>
        <rFont val="微软雅黑"/>
        <charset val="134"/>
      </rPr>
      <t xml:space="preserve">持续到你离开当前场景。
</t>
    </r>
    <r>
      <rPr>
        <b/>
        <sz val="10"/>
        <color rgb="FF000000"/>
        <rFont val="微软雅黑"/>
        <charset val="134"/>
      </rPr>
      <t>【替身】</t>
    </r>
    <r>
      <rPr>
        <sz val="10"/>
        <color rgb="FF000000"/>
        <rFont val="微软雅黑"/>
        <charset val="134"/>
      </rPr>
      <t>：【非瞬间效果】【正面】你受到【伤害】时，使本次受到的所有【伤害】全部无法生效，然后终止本效果。</t>
    </r>
  </si>
  <si>
    <t>对着自己的影子跺脚念咒，下次受创时伤口会诡异地出现在十步外某物的投影上。</t>
  </si>
  <si>
    <t>牵丝偶</t>
  </si>
  <si>
    <t>·控制无灵力目标的一举一动，持续到你离开当前场景。</t>
  </si>
  <si>
    <t>每吐一字便从指间抽出半透明丝线，最终缠住目标关节，可操控其动作但会持续消耗心神。</t>
  </si>
  <si>
    <t>嘲风吼</t>
  </si>
  <si>
    <t>·该术法进行的攻击检定无法被反击。
·检定成功时，对目标造成【削弱攻击 3】+如果【成功等级】≥3，对目标额外造成【削弱攻击 3】。</t>
  </si>
  <si>
    <t>模仿犬吠猫啼等七种动物叫声念咒，中术者会不受控制地狂笑，笑声里混着野兽般的嘶吼。</t>
  </si>
  <si>
    <t>青蚨寻财术</t>
  </si>
  <si>
    <t>·你对自身造成【造物2】。
·你指向一件你见过的物件，只要这个物件存在，你就能知道这个物件模糊的方向。</t>
  </si>
  <si>
    <t>以母子钱为媒，可追踪失物去向，尤其是针对黄白财物，尤为有效。</t>
  </si>
  <si>
    <t>纸人哭</t>
  </si>
  <si>
    <r>
      <rPr>
        <sz val="10"/>
        <rFont val="微软雅黑"/>
        <charset val="134"/>
      </rPr>
      <t>·检定成功时，对目标造成</t>
    </r>
    <r>
      <rPr>
        <b/>
        <sz val="10"/>
        <rFont val="微软雅黑"/>
        <charset val="134"/>
      </rPr>
      <t>【鬼灵】</t>
    </r>
    <r>
      <rPr>
        <sz val="10"/>
        <rFont val="微软雅黑"/>
        <charset val="134"/>
      </rPr>
      <t xml:space="preserve">持续到你离开当前场景。
</t>
    </r>
    <r>
      <rPr>
        <b/>
        <sz val="10"/>
        <rFont val="微软雅黑"/>
        <charset val="134"/>
      </rPr>
      <t>【鬼灵】</t>
    </r>
    <r>
      <rPr>
        <sz val="10"/>
        <rFont val="微软雅黑"/>
        <charset val="134"/>
      </rPr>
      <t>：【非瞬间效果】【负面】你的回合开始时会受到【灵识伤害 1】。
·如果【成功等级】≥3，对自身造成【增加灵力 2】。</t>
    </r>
  </si>
  <si>
    <t>将咒文写在黄纸上撕成人形，落地即成满脸血泪的侏儒，抱着敌人腿脚哭诉前世冤屈。</t>
  </si>
  <si>
    <t>渡心诀</t>
  </si>
  <si>
    <t>·你选择一个自愿的生物，生物会被超度。</t>
  </si>
  <si>
    <t>诵念蕴含慈悲之力的古老梵音，周身浮现净化金纹。柔和光芒笼罩目标亡灵，驱散其怨憎戾气，化解未了执念。引导其残存的意识重归宁静，步入轮回往生之路。</t>
  </si>
  <si>
    <t>千钧语</t>
  </si>
  <si>
    <r>
      <rPr>
        <sz val="10"/>
        <rFont val="微软雅黑"/>
        <charset val="134"/>
      </rPr>
      <t>·该术法进行的攻击检定无法被反击。
·检定成功时，对目标造成</t>
    </r>
    <r>
      <rPr>
        <b/>
        <sz val="10"/>
        <rFont val="微软雅黑"/>
        <charset val="134"/>
      </rPr>
      <t>【压迫】</t>
    </r>
    <r>
      <rPr>
        <sz val="10"/>
        <rFont val="微软雅黑"/>
        <charset val="134"/>
      </rPr>
      <t xml:space="preserve">持续到你离开当前场景。
</t>
    </r>
    <r>
      <rPr>
        <b/>
        <sz val="10"/>
        <rFont val="微软雅黑"/>
        <charset val="134"/>
      </rPr>
      <t>【压迫】</t>
    </r>
    <r>
      <rPr>
        <sz val="10"/>
        <rFont val="微软雅黑"/>
        <charset val="134"/>
      </rPr>
      <t>：【非瞬间效果】【负面】你施展武技造成【伤害】时，所有【伤害】都会减少 1 级。
·如果【成功等级】≥3，对自身造成【强化防御 2】。</t>
    </r>
  </si>
  <si>
    <t>说出的每个字都重若千钧，在泥地上会压出深坑，若直接对敌人口述可震碎其牙齿。</t>
  </si>
  <si>
    <t>逆鳞甲</t>
  </si>
  <si>
    <t>·检定成功时，对目标造成【物理伤害 X】（X 等同于你上个回合结束到当前回合开始中所受到伤害的两倍）+如果【成功等级】≥3，对目标额外造成【物理伤害 2】。</t>
  </si>
  <si>
    <t>咒语激活后受击处自动生出青黑色鳞片，三息内将所受伤害双倍奉还给攻击者。</t>
  </si>
  <si>
    <t>相思线</t>
  </si>
  <si>
    <t>·你与自愿的目标交换头发，对目标造成【同生】+对自身造成【同生】。
【同生】：【非瞬间效果】【负面】你获得【物理抗性 2】【灵识抗性 2】【火焰抗性 2】【冰霜抗性 2】【雷电抗性 2】。
·你受到【伤害】导致减少生命值时，其他具有【同生】的生物也会减少相同的生命值。
·对你造成【同生】的生物受到【伤害】导致减少生命值时，你也会减少相同的生命值。
·其中一个【同生】效果未生效时，另一个【同生】效果也不生效。</t>
  </si>
  <si>
    <t>取双方头发各一缕念咒，此后两人会无意识保持
十步内距离，效果持续至月升时分。</t>
  </si>
  <si>
    <t>鬼拍手</t>
  </si>
  <si>
    <t>·该术法进行的攻击检定无法被反击。
·检定成功时，对目标造成【削弱防御 3】+如果【成功等级】≥3，对目标额外造成【削弱防御 3】。</t>
  </si>
  <si>
    <t>朝老槐树念完咒文，树影里会伸出半透明手掌拍打过路者肩膀，被拍者必回头三次。</t>
  </si>
  <si>
    <t>借东风</t>
  </si>
  <si>
    <t>·检定成功时，对目标造成【火焰伤害 4】
·如果【成功等级】≥3，对目标造成【火焰伤害 4】。</t>
  </si>
  <si>
    <t>对烛火吟唱时火焰突然暴涨，从中飞出无数火星组成的战船虚影，灼烧处留下焦糊箭
痕。</t>
  </si>
  <si>
    <t>悬丝诊</t>
  </si>
  <si>
    <t>·投掷一枚 D4，对目标造成【恢复 X】（X 为你投掷 d4的值）。</t>
  </si>
  <si>
    <t>将蚕丝系在病人手腕念咒，丝线自动缠绕病灶部位，严重处会渗出对应颜色的汁液。</t>
  </si>
  <si>
    <t>傀儡光</t>
  </si>
  <si>
    <r>
      <rPr>
        <sz val="10"/>
        <rFont val="微软雅黑"/>
        <charset val="134"/>
      </rPr>
      <t>·对自身造成</t>
    </r>
    <r>
      <rPr>
        <b/>
        <sz val="10"/>
        <rFont val="微软雅黑"/>
        <charset val="134"/>
      </rPr>
      <t>【重影】</t>
    </r>
    <r>
      <rPr>
        <sz val="10"/>
        <rFont val="微软雅黑"/>
        <charset val="134"/>
      </rPr>
      <t xml:space="preserve">持续到你离开当前场景。
</t>
    </r>
    <r>
      <rPr>
        <b/>
        <sz val="10"/>
        <rFont val="微软雅黑"/>
        <charset val="134"/>
      </rPr>
      <t>【重影】</t>
    </r>
    <r>
      <rPr>
        <sz val="10"/>
        <rFont val="微软雅黑"/>
        <charset val="134"/>
      </rPr>
      <t>：【非瞬间效果】【正面】当本回合与上回合执行的行动相同（见进攻）时，对你造成【强化攻击2】。</t>
    </r>
  </si>
  <si>
    <t>指尖迸出七缕彩色光线黏住目标，其动作会延迟半拍模仿施术者，如同镜中倒影。</t>
  </si>
  <si>
    <t>血胭脂</t>
  </si>
  <si>
    <r>
      <rPr>
        <sz val="10"/>
        <rFont val="微软雅黑"/>
        <charset val="134"/>
      </rPr>
      <t>·对自身造成</t>
    </r>
    <r>
      <rPr>
        <b/>
        <sz val="10"/>
        <rFont val="微软雅黑"/>
        <charset val="134"/>
      </rPr>
      <t>【魅惑】</t>
    </r>
    <r>
      <rPr>
        <sz val="10"/>
        <rFont val="微软雅黑"/>
        <charset val="134"/>
      </rPr>
      <t xml:space="preserve">持续到离开当前场景结束。
</t>
    </r>
    <r>
      <rPr>
        <b/>
        <sz val="10"/>
        <rFont val="微软雅黑"/>
        <charset val="134"/>
      </rPr>
      <t>【魅惑】</t>
    </r>
    <r>
      <rPr>
        <sz val="10"/>
        <rFont val="微软雅黑"/>
        <charset val="134"/>
      </rPr>
      <t>：【非瞬间效果】【正面】你进行的说服检定获得（术法强度）枚加骰。</t>
    </r>
  </si>
  <si>
    <t>取自身鲜血混入胭脂念咒，涂抹后可维持绝美面容十二时辰，但卸妆时必呕出等量鲜
血。</t>
  </si>
  <si>
    <t>盗梦诀</t>
  </si>
  <si>
    <t>·你穿越进入熟睡的无灵力目标的梦境中，从梦境中获得生物所知的讯息。</t>
  </si>
  <si>
    <t>对着熟睡者耳语咒文，可取其最近梦境片段凝成水晶，捏碎后他人能体验梦境内容。</t>
  </si>
  <si>
    <t>玄武闸</t>
  </si>
  <si>
    <r>
      <rPr>
        <sz val="10"/>
        <rFont val="微软雅黑"/>
        <charset val="134"/>
      </rPr>
      <t>·对自身造成</t>
    </r>
    <r>
      <rPr>
        <b/>
        <sz val="10"/>
        <rFont val="微软雅黑"/>
        <charset val="134"/>
      </rPr>
      <t>【玄武盾】</t>
    </r>
    <r>
      <rPr>
        <sz val="10"/>
        <rFont val="微软雅黑"/>
        <charset val="134"/>
      </rPr>
      <t xml:space="preserve">持续到你进行攻击检定。
</t>
    </r>
    <r>
      <rPr>
        <b/>
        <sz val="10"/>
        <rFont val="微软雅黑"/>
        <charset val="134"/>
      </rPr>
      <t>【玄武盾】</t>
    </r>
    <r>
      <rPr>
        <sz val="10"/>
        <rFont val="微软雅黑"/>
        <charset val="134"/>
      </rPr>
      <t>：【非瞬间效果】【正面】你选择防御时，对你造成的所有【伤害】减少 1 级。</t>
    </r>
  </si>
  <si>
    <t>唤玄武之灵护体，凝聚坚实护盾。但释咒者不可妄生杀心。</t>
  </si>
  <si>
    <t>交神咒</t>
  </si>
  <si>
    <t>·你选择场景中的一只动物和植物，你可以与其沟通并要求它回答关于这个场景的 1 个问题。</t>
  </si>
  <si>
    <t>念咒后与草木鸟兽建立心神链接，可向其探询此地奥秘。</t>
  </si>
  <si>
    <t>幻镜像</t>
  </si>
  <si>
    <t>·你创造场景标签【幻影】持续到你离开当前场景。</t>
  </si>
  <si>
    <t>施咒扭曲光影，于周身环境当中布下重重虚幻之象，迷惑敌眼。</t>
  </si>
  <si>
    <t>幻音声</t>
  </si>
  <si>
    <t>·你创造场景标签【幻音】持续到你离开当前场景。</t>
  </si>
  <si>
    <t>释咒操控声波，凭空制造真假难辨的声响，扰乱听觉感知。</t>
  </si>
  <si>
    <t>幻剑冢</t>
  </si>
  <si>
    <t>·检定成功时，对目标造成【削弱攻击 2】+【削弱防御2】+如果【成功等级】≥3，对目标额外造成【削弱防御 2】。</t>
  </si>
  <si>
    <t>以自身灵气凝结虚幻剑意袭扰目标心神，使其疲于应对，首尾不能相顾。</t>
  </si>
  <si>
    <t>祝灵术</t>
  </si>
  <si>
    <r>
      <rPr>
        <sz val="10"/>
        <rFont val="微软雅黑"/>
        <charset val="134"/>
      </rPr>
      <t>·对目标造成</t>
    </r>
    <r>
      <rPr>
        <b/>
        <sz val="10"/>
        <rFont val="微软雅黑"/>
        <charset val="134"/>
      </rPr>
      <t>【祝灵】</t>
    </r>
    <r>
      <rPr>
        <sz val="10"/>
        <rFont val="微软雅黑"/>
        <charset val="134"/>
      </rPr>
      <t xml:space="preserve">。
</t>
    </r>
    <r>
      <rPr>
        <b/>
        <sz val="10"/>
        <rFont val="微软雅黑"/>
        <charset val="134"/>
      </rPr>
      <t>【祝灵】</t>
    </r>
    <r>
      <rPr>
        <sz val="10"/>
        <rFont val="微软雅黑"/>
        <charset val="134"/>
      </rPr>
      <t>：【非瞬间效果】【正面】你施展灵能力进行行动检定时获得 1 枚加骰。</t>
    </r>
  </si>
  <si>
    <t>诵念祝福真言，唤天地之灵激发人体潜能，使其如有神助。</t>
  </si>
  <si>
    <t>招魂术</t>
  </si>
  <si>
    <r>
      <rPr>
        <sz val="10"/>
        <rFont val="微软雅黑"/>
        <charset val="134"/>
      </rPr>
      <t xml:space="preserve">·检定成功时，你招呼面前 1 个类型为【魂魄】生物，你可以向其问一个问题。如果对失魂的活人使用，在其魂魄未远离且无干扰的情况下可以被招回。
</t>
    </r>
    <r>
      <rPr>
        <b/>
        <sz val="10"/>
        <rFont val="微软雅黑"/>
        <charset val="134"/>
      </rPr>
      <t>·你在施展此术法时需要先询问 DH 所需的成功等级。</t>
    </r>
  </si>
  <si>
    <t>以灵力沟通幽冥，可召唤无主魂魄问询一事；若对失魂者施法，在魂魄未远遁且无阻隔时，可助其魂归本体。</t>
  </si>
  <si>
    <t>天光球</t>
  </si>
  <si>
    <t>·场景中所有生物的进行的隐秘检定获得的【成功等级】减少 1 个，持续到你离开该场景。</t>
  </si>
  <si>
    <t>召来纯净天光充盈场景，驱散阴影，令所有身处其中的生物无所遁形。</t>
  </si>
  <si>
    <t>金刚破</t>
  </si>
  <si>
    <t>·检定成功时，对目标造成【赋予雷电易伤 1】+如果【成功等级】≥3，对目标额外造成【赋予雷电易伤 1】。</t>
  </si>
  <si>
    <t>凝聚刚猛灵力直击目标心神，将其打入邪魔外道，易受天雷加身。</t>
  </si>
  <si>
    <t>灵绳术</t>
  </si>
  <si>
    <t>·创造物品标签【灵绳】，该绳索可以如常触碰、捆绑、牵制鬼魂。</t>
  </si>
  <si>
    <t>以灵力编织无形之索。此绳可如实体般触碰、束缚虚无缥缈的鬼魂灵体。</t>
  </si>
  <si>
    <t>抚慰词</t>
  </si>
  <si>
    <t>2个目标</t>
  </si>
  <si>
    <t>·你可以使两个无灵力的目标停止争吵或停止暴力行为，也可以让他们开始争吵或开始暴力行为。</t>
  </si>
  <si>
    <t>诵念蕴含安定或挑动之力的咒文，可平息凡人之间的争执或暴力，亦可反之点燃其怒
火、诱发争斗。</t>
  </si>
  <si>
    <t>骨笛吟</t>
  </si>
  <si>
    <t>·该术法进行的攻击检定无法被反击。
·检定成功时，对目标造成【物理伤害 2】+【减少灵力2】+如果【成功等级】≥3，对目标额外造成【赋予物理易伤 1】。</t>
  </si>
  <si>
    <t>用兽骨笛吹奏咒调，听者骨骼会随韵律隐隐作痛，持续太久则关节处开出细小血花。</t>
  </si>
  <si>
    <t>饿鬼道</t>
  </si>
  <si>
    <r>
      <rPr>
        <sz val="10"/>
        <rFont val="微软雅黑"/>
        <charset val="134"/>
      </rPr>
      <t>·该术法进行的攻击检定无法被反击。
·检定成功时，对目标造成</t>
    </r>
    <r>
      <rPr>
        <b/>
        <sz val="10"/>
        <rFont val="微软雅黑"/>
        <charset val="134"/>
      </rPr>
      <t>【反胃】</t>
    </r>
    <r>
      <rPr>
        <sz val="10"/>
        <rFont val="微软雅黑"/>
        <charset val="134"/>
      </rPr>
      <t xml:space="preserve">持续到你离开当前场景。
</t>
    </r>
    <r>
      <rPr>
        <b/>
        <sz val="10"/>
        <rFont val="微软雅黑"/>
        <charset val="134"/>
      </rPr>
      <t>【反胃】</t>
    </r>
    <r>
      <rPr>
        <sz val="10"/>
        <rFont val="微软雅黑"/>
        <charset val="134"/>
      </rPr>
      <t>：【非瞬间效果】【负面】你施展术法时需要投掷一枚定骰，如果大于6才能施展该术法，否则该行动施展的术法无效且终止行动。
·如果【成功等级】≥3，对目标造成</t>
    </r>
    <r>
      <rPr>
        <b/>
        <sz val="10"/>
        <rFont val="微软雅黑"/>
        <charset val="134"/>
      </rPr>
      <t>【大反胃】</t>
    </r>
    <r>
      <rPr>
        <sz val="10"/>
        <rFont val="微软雅黑"/>
        <charset val="134"/>
      </rPr>
      <t xml:space="preserve">替代【反胃】。
</t>
    </r>
    <r>
      <rPr>
        <b/>
        <sz val="10"/>
        <rFont val="微软雅黑"/>
        <charset val="134"/>
      </rPr>
      <t>【大反胃】</t>
    </r>
    <r>
      <rPr>
        <sz val="10"/>
        <rFont val="微软雅黑"/>
        <charset val="134"/>
      </rPr>
      <t>：【非瞬间效果】【负面】你施展术法时需要投掷一枚定骰，如果大于10才能施展该术法，否则该行动施展的术法无效且行动中止。</t>
    </r>
  </si>
  <si>
    <t>朝目标抛洒香灰念咒，其接下来进食时必见食物
爬满蛆虫，效果持续至吞咽三次唾液。</t>
  </si>
  <si>
    <t>哭丧棒</t>
  </si>
  <si>
    <t>5点灵力值</t>
  </si>
  <si>
    <r>
      <rPr>
        <sz val="10"/>
        <rFont val="微软雅黑"/>
        <charset val="134"/>
      </rPr>
      <t>·对自身造成</t>
    </r>
    <r>
      <rPr>
        <b/>
        <sz val="10"/>
        <rFont val="微软雅黑"/>
        <charset val="134"/>
      </rPr>
      <t>【破魂】</t>
    </r>
    <r>
      <rPr>
        <sz val="10"/>
        <rFont val="微软雅黑"/>
        <charset val="134"/>
      </rPr>
      <t xml:space="preserve">持续到你离开当前场景。
</t>
    </r>
    <r>
      <rPr>
        <b/>
        <sz val="10"/>
        <rFont val="微软雅黑"/>
        <charset val="134"/>
      </rPr>
      <t>【破魂】</t>
    </r>
    <r>
      <rPr>
        <sz val="10"/>
        <rFont val="微软雅黑"/>
        <charset val="134"/>
      </rPr>
      <t>：【非瞬间效果】【正面】你对【鬼魂】生物造成非【破魂】造成的【伤害】时，额外造成【灵识伤害 2】。</t>
    </r>
  </si>
  <si>
    <t>挥舞缠着白布的棍棒吟唱，所过之处地面渗出黑色泪渍，亡魂会主动为其让路。</t>
  </si>
  <si>
    <t>喝令诀</t>
  </si>
  <si>
    <t>·该术法进行的攻击检定无法被反击。
·检定成功时，你借神之口对目标念出一句带有强制性效力的短命令，比如“滚”“闭嘴”或“交给我”等等。目标生物会尽可能完成你的命令，然后术法终止。但你无法以此让生物伤害自己。
·如果【成功等级】≥3，对目标造成【灵识伤害 2】。</t>
  </si>
  <si>
    <t>以心魂之力引动神威，向单一目标发出不容抗拒的简短敕令。</t>
  </si>
  <si>
    <t>斥诀</t>
  </si>
  <si>
    <r>
      <rPr>
        <sz val="10"/>
        <rFont val="微软雅黑"/>
        <charset val="134"/>
      </rPr>
      <t>·对自身造成</t>
    </r>
    <r>
      <rPr>
        <b/>
        <sz val="10"/>
        <rFont val="微软雅黑"/>
        <charset val="134"/>
      </rPr>
      <t>【斥盾】</t>
    </r>
    <r>
      <rPr>
        <sz val="10"/>
        <rFont val="微软雅黑"/>
        <charset val="134"/>
      </rPr>
      <t xml:space="preserve">。
</t>
    </r>
    <r>
      <rPr>
        <b/>
        <sz val="10"/>
        <rFont val="微软雅黑"/>
        <charset val="134"/>
      </rPr>
      <t>【斥盾】</t>
    </r>
    <r>
      <rPr>
        <sz val="10"/>
        <rFont val="微软雅黑"/>
        <charset val="134"/>
      </rPr>
      <t>：【非瞬间效果】【正面】你受到【灵识伤害】和【物理伤害】时，这些【伤害】会减少 1 级。</t>
    </r>
  </si>
  <si>
    <t>于周身布下无形斥力护盾，可拒来袭危机于千里之外。</t>
  </si>
  <si>
    <t>伏火</t>
  </si>
  <si>
    <r>
      <rPr>
        <sz val="10"/>
        <rFont val="微软雅黑"/>
        <charset val="134"/>
      </rPr>
      <t>·对自己造成</t>
    </r>
    <r>
      <rPr>
        <b/>
        <sz val="10"/>
        <rFont val="微软雅黑"/>
        <charset val="134"/>
      </rPr>
      <t>【引火盾】</t>
    </r>
    <r>
      <rPr>
        <sz val="10"/>
        <rFont val="微软雅黑"/>
        <charset val="134"/>
      </rPr>
      <t xml:space="preserve">持续到你离开当前场景。
</t>
    </r>
    <r>
      <rPr>
        <b/>
        <sz val="10"/>
        <rFont val="微软雅黑"/>
        <charset val="134"/>
      </rPr>
      <t>【引火盾】</t>
    </r>
    <r>
      <rPr>
        <sz val="10"/>
        <rFont val="微软雅黑"/>
        <charset val="134"/>
      </rPr>
      <t>：【非瞬间效果】【正面】你选择防御使目标进行的攻击检定未成功时，对进行攻击检定的目标造成【火焰伤害 2】+【赋予火焰易伤 1】，然后终止本效果。</t>
    </r>
  </si>
  <si>
    <t>引燃烈焰覆护己身，烈焰将反噬攻击者，并使其烈火缠身。</t>
  </si>
  <si>
    <t>霜埋</t>
  </si>
  <si>
    <r>
      <rPr>
        <sz val="10"/>
        <rFont val="微软雅黑"/>
        <charset val="134"/>
      </rPr>
      <t>·对自己造成</t>
    </r>
    <r>
      <rPr>
        <b/>
        <sz val="10"/>
        <rFont val="微软雅黑"/>
        <charset val="134"/>
      </rPr>
      <t>【霜伏】</t>
    </r>
    <r>
      <rPr>
        <sz val="10"/>
        <rFont val="微软雅黑"/>
        <charset val="134"/>
      </rPr>
      <t xml:space="preserve">持续到你离开当前场景。
</t>
    </r>
    <r>
      <rPr>
        <b/>
        <sz val="10"/>
        <rFont val="微软雅黑"/>
        <charset val="134"/>
      </rPr>
      <t>【霜伏】</t>
    </r>
    <r>
      <rPr>
        <sz val="10"/>
        <rFont val="微软雅黑"/>
        <charset val="134"/>
      </rPr>
      <t xml:space="preserve">：【非瞬间效果】【正面】当你施展的攻击检定未成功时，你可以消耗 1 点灵力值改为成功并视为具有 1 个【成功等级】，然后终止本效果。
·（摘自攻击与防守）
 ·反击：当你选择反击时，你立即执行一次需要你进行攻击检定的行动，将这次攻击检定（承受5点减值）的结果作为本次攻击的挑战值。
 </t>
    </r>
    <r>
      <rPr>
        <b/>
        <sz val="10"/>
        <rFont val="微软雅黑"/>
        <charset val="134"/>
      </rPr>
      <t>即反击没有未成功的概念，所以霜埋不能触发反击。</t>
    </r>
  </si>
  <si>
    <t>深埋寒霜之力于体内，如同蓄势待发的毒蛇，候机而动。</t>
  </si>
  <si>
    <t>镇雷</t>
  </si>
  <si>
    <r>
      <rPr>
        <sz val="10"/>
        <rFont val="微软雅黑"/>
        <charset val="134"/>
      </rPr>
      <t>·对自身造成</t>
    </r>
    <r>
      <rPr>
        <b/>
        <sz val="10"/>
        <rFont val="微软雅黑"/>
        <charset val="134"/>
      </rPr>
      <t>【充电】</t>
    </r>
    <r>
      <rPr>
        <sz val="10"/>
        <rFont val="微软雅黑"/>
        <charset val="134"/>
      </rPr>
      <t xml:space="preserve">持续到你离开当前场景。
</t>
    </r>
    <r>
      <rPr>
        <b/>
        <sz val="10"/>
        <rFont val="微软雅黑"/>
        <charset val="134"/>
      </rPr>
      <t>【充电】</t>
    </r>
    <r>
      <rPr>
        <sz val="10"/>
        <rFont val="微软雅黑"/>
        <charset val="134"/>
      </rPr>
      <t>：【非瞬间效果】【正面】当你施展灵能力进行攻击检定成功时额外造成【雷电伤害 2】，然后终止该能力。</t>
    </r>
  </si>
  <si>
    <t>将雷霆能量积蓄于己身，可使雷霆挥之如臂，如若神临。</t>
  </si>
  <si>
    <t>水月刺</t>
  </si>
  <si>
    <t>·检定成功时，对目标造成【灵识伤害 2】+【削弱防御2】+如果【成功等级】≥3，对目标额外造成【灵识伤害 2】。</t>
  </si>
  <si>
    <t>双手捧水念咒，水中倒影的月亮会凝结成冰晶短剑，刺入肉体无伤却令魂魄剧痛。</t>
  </si>
  <si>
    <t>逆流命</t>
  </si>
  <si>
    <t>·对自身造成【湮灭伤害 4】，对目标造成【恢复 4】。</t>
  </si>
  <si>
    <t>以命换命，链接生命之河，将自身生命引渡于他人。</t>
  </si>
  <si>
    <t>三更锣</t>
  </si>
  <si>
    <r>
      <rPr>
        <sz val="10"/>
        <rFont val="微软雅黑"/>
        <charset val="134"/>
      </rPr>
      <t>·检定成功时，对目标造成</t>
    </r>
    <r>
      <rPr>
        <b/>
        <sz val="10"/>
        <rFont val="微软雅黑"/>
        <charset val="134"/>
      </rPr>
      <t>【失魂】</t>
    </r>
    <r>
      <rPr>
        <sz val="10"/>
        <rFont val="微软雅黑"/>
        <charset val="134"/>
      </rPr>
      <t xml:space="preserve">。
</t>
    </r>
    <r>
      <rPr>
        <b/>
        <sz val="10"/>
        <rFont val="微软雅黑"/>
        <charset val="134"/>
      </rPr>
      <t>【失魂】</t>
    </r>
    <r>
      <rPr>
        <sz val="10"/>
        <rFont val="微软雅黑"/>
        <charset val="134"/>
      </rPr>
      <t>：【非瞬间效果】【负面】你不能消耗灵力值。
·如果【成功等级】≥3，对目标造成【减少灵力 2】。</t>
    </r>
  </si>
  <si>
    <t>敲击铜锣念咒，范围内活人皆闻打更声，随后出现短暂失魂症状，如木偶般僵立。</t>
  </si>
  <si>
    <t>金刚缚魔印</t>
  </si>
  <si>
    <t>凭术</t>
  </si>
  <si>
    <r>
      <rPr>
        <sz val="10"/>
        <rFont val="微软雅黑"/>
        <charset val="134"/>
      </rPr>
      <t>·对自身造成</t>
    </r>
    <r>
      <rPr>
        <b/>
        <sz val="10"/>
        <rFont val="微软雅黑"/>
        <charset val="134"/>
      </rPr>
      <t>【缚魔印】</t>
    </r>
    <r>
      <rPr>
        <sz val="10"/>
        <rFont val="微软雅黑"/>
        <charset val="134"/>
      </rPr>
      <t xml:space="preserve">持续到你离开当前场景。
</t>
    </r>
    <r>
      <rPr>
        <b/>
        <sz val="10"/>
        <rFont val="微软雅黑"/>
        <charset val="134"/>
      </rPr>
      <t>【缚魔印】</t>
    </r>
    <r>
      <rPr>
        <sz val="10"/>
        <rFont val="微软雅黑"/>
        <charset val="134"/>
      </rPr>
      <t>：【非瞬间效果】【正面】你施展武技对目标造成【灵识伤害】时，对目标额外造成【灵识伤害 1】+【削弱防御 1】。</t>
    </r>
  </si>
  <si>
    <t>双手作金刚拳交叉于胸前，地面浮现鎏金卍字纹。被禁锢者七窍渗出金粉，施术者眼角同时出现金色裂痕。</t>
  </si>
  <si>
    <t>五岳镇魂符</t>
  </si>
  <si>
    <r>
      <rPr>
        <sz val="10"/>
        <rFont val="微软雅黑"/>
        <charset val="134"/>
      </rPr>
      <t>·对自身造成</t>
    </r>
    <r>
      <rPr>
        <b/>
        <sz val="10"/>
        <rFont val="微软雅黑"/>
        <charset val="134"/>
      </rPr>
      <t>【五岳镇魂】</t>
    </r>
    <r>
      <rPr>
        <sz val="10"/>
        <rFont val="微软雅黑"/>
        <charset val="134"/>
      </rPr>
      <t xml:space="preserve">持续到你离开当前场景。
</t>
    </r>
    <r>
      <rPr>
        <b/>
        <sz val="10"/>
        <rFont val="微软雅黑"/>
        <charset val="134"/>
      </rPr>
      <t>【五岳镇魂】</t>
    </r>
    <r>
      <rPr>
        <sz val="10"/>
        <rFont val="微软雅黑"/>
        <charset val="134"/>
      </rPr>
      <t>：【非瞬间效果】【正面】你执行行动造成【物理伤害】时，对目标额外造成【赋予物理易伤 3】，然后终止本效果。</t>
    </r>
  </si>
  <si>
    <t>咬破指尖在黄裱纸上速画五岳真形图，符纸离手即化作五座微型山影，中术者关节发出岩石摩擦声。</t>
  </si>
  <si>
    <t>业火红莲</t>
  </si>
  <si>
    <r>
      <rPr>
        <sz val="10"/>
        <rFont val="微软雅黑"/>
        <charset val="134"/>
      </rPr>
      <t>·对自身造成</t>
    </r>
    <r>
      <rPr>
        <b/>
        <sz val="10"/>
        <rFont val="微软雅黑"/>
        <charset val="134"/>
      </rPr>
      <t>【业火】</t>
    </r>
    <r>
      <rPr>
        <sz val="10"/>
        <rFont val="微软雅黑"/>
        <charset val="134"/>
      </rPr>
      <t xml:space="preserve">持续到你离开当前场景。
</t>
    </r>
    <r>
      <rPr>
        <b/>
        <sz val="10"/>
        <rFont val="微软雅黑"/>
        <charset val="134"/>
      </rPr>
      <t>【业火】</t>
    </r>
    <r>
      <rPr>
        <sz val="10"/>
        <rFont val="微软雅黑"/>
        <charset val="134"/>
      </rPr>
      <t>：【非瞬间效果】【正面】你施展武技造成【伤害】时，全部变为【火焰伤害】，你造成的【火焰伤害】会无视【火焰抗
性 3】。</t>
    </r>
  </si>
  <si>
    <t>合十双手突然绽开如莲花，地面涌出熔岩状火焰组成八瓣红莲，施术者足底出现烫伤水泡却浑然不觉。</t>
  </si>
  <si>
    <t>祖灵战歌</t>
  </si>
  <si>
    <r>
      <rPr>
        <sz val="10"/>
        <rFont val="微软雅黑"/>
        <charset val="134"/>
      </rPr>
      <t>·对自身造成</t>
    </r>
    <r>
      <rPr>
        <b/>
        <sz val="10"/>
        <rFont val="微软雅黑"/>
        <charset val="134"/>
      </rPr>
      <t>【战歌】</t>
    </r>
    <r>
      <rPr>
        <sz val="10"/>
        <rFont val="微软雅黑"/>
        <charset val="134"/>
      </rPr>
      <t xml:space="preserve">持续到你离开当前场景。
</t>
    </r>
    <r>
      <rPr>
        <b/>
        <sz val="10"/>
        <rFont val="微软雅黑"/>
        <charset val="134"/>
      </rPr>
      <t>【战歌】</t>
    </r>
    <r>
      <rPr>
        <sz val="10"/>
        <rFont val="微软雅黑"/>
        <charset val="134"/>
      </rPr>
      <t>：【非瞬间效果】【正面】你施展武技进行攻击检定成功时获得的【成功等级】数量增加 1 个，对你选择单一目标造成【战歌】，然后终止本效果。</t>
    </r>
  </si>
  <si>
    <t>用骨刀划破鼓面击打，每声鼓点都令范围内友方武器覆盖蓝光，施术者却不断掉落牙
齿。</t>
  </si>
  <si>
    <t>血月诅咒</t>
  </si>
  <si>
    <r>
      <rPr>
        <sz val="10"/>
        <rFont val="微软雅黑"/>
        <charset val="134"/>
      </rPr>
      <t>·对自身造成</t>
    </r>
    <r>
      <rPr>
        <b/>
        <sz val="10"/>
        <rFont val="微软雅黑"/>
        <charset val="134"/>
      </rPr>
      <t>【血咒主】</t>
    </r>
    <r>
      <rPr>
        <sz val="10"/>
        <rFont val="微软雅黑"/>
        <charset val="134"/>
      </rPr>
      <t xml:space="preserve">持续到你离开当前场景。
</t>
    </r>
    <r>
      <rPr>
        <b/>
        <sz val="10"/>
        <rFont val="微软雅黑"/>
        <charset val="134"/>
      </rPr>
      <t>【血咒主】</t>
    </r>
    <r>
      <rPr>
        <sz val="10"/>
        <rFont val="微软雅黑"/>
        <charset val="134"/>
      </rPr>
      <t>：【非瞬间效果】【正面】你的回合开始时，选择单一目标，对目标造成【湮灭伤害 3】。</t>
    </r>
  </si>
  <si>
    <t>将月长石按在第三只眼位置吟唱，目标头顶出现血色月牙标记，每次呼吸都伴随内脏撕裂痛感。</t>
  </si>
  <si>
    <t>瘟疫之舞</t>
  </si>
  <si>
    <r>
      <rPr>
        <sz val="10"/>
        <rFont val="微软雅黑"/>
        <charset val="134"/>
      </rPr>
      <t>·对自身造成</t>
    </r>
    <r>
      <rPr>
        <b/>
        <sz val="10"/>
        <rFont val="微软雅黑"/>
        <charset val="134"/>
      </rPr>
      <t>【瘟疫】</t>
    </r>
    <r>
      <rPr>
        <sz val="10"/>
        <rFont val="微软雅黑"/>
        <charset val="134"/>
      </rPr>
      <t xml:space="preserve">持续到你离开当前场景。
</t>
    </r>
    <r>
      <rPr>
        <b/>
        <sz val="10"/>
        <rFont val="微软雅黑"/>
        <charset val="134"/>
      </rPr>
      <t>【瘟疫】</t>
    </r>
    <r>
      <rPr>
        <sz val="10"/>
        <rFont val="微软雅黑"/>
        <charset val="134"/>
      </rPr>
      <t>：【非瞬间效果】【正面】你对自身和场景内所有生物造成【削弱防御 3】持续到【瘟疫】结束。</t>
    </r>
  </si>
  <si>
    <t>扭动肢体跳祭祀舞，周围弥漫黄绿色雾气，触碰者皮肤浮现天花状疱疹，舞者自己会持续流鼻血。</t>
  </si>
  <si>
    <t>骨卜反噬</t>
  </si>
  <si>
    <r>
      <rPr>
        <sz val="10"/>
        <rFont val="微软雅黑"/>
        <charset val="134"/>
      </rPr>
      <t>·对自身造成</t>
    </r>
    <r>
      <rPr>
        <b/>
        <sz val="10"/>
        <rFont val="微软雅黑"/>
        <charset val="134"/>
      </rPr>
      <t>【龟翳】</t>
    </r>
    <r>
      <rPr>
        <sz val="10"/>
        <rFont val="微软雅黑"/>
        <charset val="134"/>
      </rPr>
      <t xml:space="preserve">持续到你离开当前场景。
</t>
    </r>
    <r>
      <rPr>
        <b/>
        <sz val="10"/>
        <rFont val="微软雅黑"/>
        <charset val="134"/>
      </rPr>
      <t>【龟翳】</t>
    </r>
    <r>
      <rPr>
        <sz val="10"/>
        <rFont val="微软雅黑"/>
        <charset val="134"/>
      </rPr>
      <t>：【非瞬间效果】【正面】你进行攻击检定时无法激活标签，你的基础防御变为 20。</t>
    </r>
  </si>
  <si>
    <t>焚烧龟甲碎片吸入烟气，可预知敌人下一步动作，但双眼会暂时蒙上白翳。</t>
  </si>
  <si>
    <t>兵解飞剑</t>
  </si>
  <si>
    <r>
      <rPr>
        <sz val="10"/>
        <rFont val="微软雅黑"/>
        <charset val="134"/>
      </rPr>
      <t>·对自身造成</t>
    </r>
    <r>
      <rPr>
        <b/>
        <sz val="10"/>
        <rFont val="微软雅黑"/>
        <charset val="134"/>
      </rPr>
      <t>【兵解剑】</t>
    </r>
    <r>
      <rPr>
        <sz val="10"/>
        <rFont val="微软雅黑"/>
        <charset val="134"/>
      </rPr>
      <t xml:space="preserve">持续到你离开当前场景。
</t>
    </r>
    <r>
      <rPr>
        <b/>
        <sz val="10"/>
        <rFont val="微软雅黑"/>
        <charset val="134"/>
      </rPr>
      <t>【兵解剑】</t>
    </r>
    <r>
      <rPr>
        <sz val="10"/>
        <rFont val="微软雅黑"/>
        <charset val="134"/>
      </rPr>
      <t>：【非瞬间效果】【正面】你施展武技进行攻击检定时目标不能选择反击，但你施展武技时会对自身造成【湮灭伤害 1】。</t>
    </r>
  </si>
  <si>
    <t>吞下符纸后从百会穴射出青光剑气，但每道剑气都会带走施术者部分记忆。</t>
  </si>
  <si>
    <t>挪转术</t>
  </si>
  <si>
    <r>
      <rPr>
        <sz val="10"/>
        <rFont val="微软雅黑"/>
        <charset val="134"/>
      </rPr>
      <t>·你可以指定在一定范围内（场景内的一小处区域）的一个物体或生物，你和他交换位置。
·对自身造成</t>
    </r>
    <r>
      <rPr>
        <b/>
        <sz val="10"/>
        <rFont val="微软雅黑"/>
        <charset val="134"/>
      </rPr>
      <t>【救助】</t>
    </r>
    <r>
      <rPr>
        <sz val="10"/>
        <rFont val="微软雅黑"/>
        <charset val="134"/>
      </rPr>
      <t xml:space="preserve">。
</t>
    </r>
    <r>
      <rPr>
        <b/>
        <sz val="10"/>
        <rFont val="微软雅黑"/>
        <charset val="134"/>
      </rPr>
      <t>【救助】：</t>
    </r>
    <r>
      <rPr>
        <sz val="10"/>
        <rFont val="微软雅黑"/>
        <charset val="134"/>
      </rPr>
      <t>【非瞬间效果】【正面】其他生物受到的【伤害】生效时，你可以消耗至多 6 点灵力点，每消耗 2 点灵力点，使目标被减少的生命值降低 1 点。</t>
    </r>
  </si>
  <si>
    <t>以灵力扭曲空间，可与他人移形换位，救人于危难。</t>
  </si>
  <si>
    <t>霞光击</t>
  </si>
  <si>
    <r>
      <rPr>
        <sz val="10"/>
        <rFont val="微软雅黑"/>
        <charset val="134"/>
      </rPr>
      <t>·对目标造成</t>
    </r>
    <r>
      <rPr>
        <b/>
        <sz val="10"/>
        <rFont val="微软雅黑"/>
        <charset val="134"/>
      </rPr>
      <t>【霞光】</t>
    </r>
    <r>
      <rPr>
        <sz val="10"/>
        <rFont val="微软雅黑"/>
        <charset val="134"/>
      </rPr>
      <t xml:space="preserve">持续到你离开当前场景。
</t>
    </r>
    <r>
      <rPr>
        <b/>
        <sz val="10"/>
        <rFont val="微软雅黑"/>
        <charset val="134"/>
      </rPr>
      <t>【霞光】</t>
    </r>
    <r>
      <rPr>
        <sz val="10"/>
        <rFont val="微软雅黑"/>
        <charset val="134"/>
      </rPr>
      <t>：【非瞬间效果】【正面】你进行的下次攻击检定未成功时，对你造成【灵识伤害 3】，然后终止该效果。</t>
    </r>
  </si>
  <si>
    <t>将绚丽却危险的霞光附于敌身，霞光万丈，步步杀机。</t>
  </si>
  <si>
    <t>阴封咒</t>
  </si>
  <si>
    <t>·目标一定是【魂魄】生物，将一个被击败的【魂魄】生物临时封印到一个小型物件之中，可以与该鬼魂交流，但无法伤害别人/使用灵能力/施展术法。封印者必须降低 2点灵力最大值以保持封印，否则该封印解除。</t>
  </si>
  <si>
    <t>将战败鬼魂封入小物件，封印期间可交流但限制其能力。</t>
  </si>
  <si>
    <t>热狂术</t>
  </si>
  <si>
    <r>
      <rPr>
        <sz val="10"/>
        <rFont val="微软雅黑"/>
        <charset val="134"/>
      </rPr>
      <t>·对目标造成</t>
    </r>
    <r>
      <rPr>
        <b/>
        <sz val="10"/>
        <rFont val="微软雅黑"/>
        <charset val="134"/>
      </rPr>
      <t>【狂热】</t>
    </r>
    <r>
      <rPr>
        <sz val="10"/>
        <rFont val="微软雅黑"/>
        <charset val="134"/>
      </rPr>
      <t xml:space="preserve">持续到你离开当前场景。
</t>
    </r>
    <r>
      <rPr>
        <b/>
        <sz val="10"/>
        <rFont val="微软雅黑"/>
        <charset val="134"/>
      </rPr>
      <t>【狂热】</t>
    </r>
    <r>
      <rPr>
        <sz val="10"/>
        <rFont val="微软雅黑"/>
        <charset val="134"/>
      </rPr>
      <t>：【非瞬间效果】你的武技强度+1。</t>
    </r>
  </si>
  <si>
    <t>点燃目标战意使其陷入狂热，死战不退，生者为王。</t>
  </si>
  <si>
    <t>扶褉术</t>
  </si>
  <si>
    <t>·目标进行一次狩魂学识检定。若成功且【成功等级】≥（6－你的智慧属性强度），将招来一个超自然存在并与其共鸣，其他盟友可以通过你来与该存在进行交谈。盟友也可以消耗 1 点灵力来然后询问该存在一个问题。
·超自然存在可能会视心情好坏而给出清晰或模糊的回答，但答案不会是错误的。盟友最多这样询问该存在 3 个问题，然后该术法终止</t>
  </si>
  <si>
    <t>以自身学识沟通异界存在，叩问三道天机，但言语往往难以捉摸。</t>
  </si>
  <si>
    <t>霞飞炎</t>
  </si>
  <si>
    <t>·进行的攻击检定获得 2 枚加骰。检定成功时，对目标造成【火焰伤害 8】。</t>
  </si>
  <si>
    <t>凝聚磅礴霞炎之力轰击目标，霞光所到之地，赤地千里，寸草不生。</t>
  </si>
  <si>
    <t>霞炎破</t>
  </si>
  <si>
    <r>
      <rPr>
        <sz val="10"/>
        <rFont val="微软雅黑"/>
        <charset val="134"/>
      </rPr>
      <t>·对自身造成</t>
    </r>
    <r>
      <rPr>
        <b/>
        <sz val="10"/>
        <rFont val="微软雅黑"/>
        <charset val="134"/>
      </rPr>
      <t>【高热】</t>
    </r>
    <r>
      <rPr>
        <sz val="10"/>
        <rFont val="微软雅黑"/>
        <charset val="134"/>
      </rPr>
      <t xml:space="preserve">。
</t>
    </r>
    <r>
      <rPr>
        <b/>
        <sz val="10"/>
        <rFont val="微软雅黑"/>
        <charset val="134"/>
      </rPr>
      <t>【高热】</t>
    </r>
    <r>
      <rPr>
        <sz val="10"/>
        <rFont val="微软雅黑"/>
        <charset val="134"/>
      </rPr>
      <t>：【非瞬间效果】【正面】你选择目标施展的攻击检定成功时，对目标造成【火焰伤害 2】。</t>
    </r>
  </si>
  <si>
    <t>引炽热霞炎之力缠身，一行一动皆如火神降世。</t>
  </si>
  <si>
    <t>雹坠</t>
  </si>
  <si>
    <t>9点灵力值</t>
  </si>
  <si>
    <t>·进行的攻击检定获得 2 枚加骰。检定成功时，对目标造成【冰霜伤害 8】+【减少灵力 4】。</t>
  </si>
  <si>
    <t>以灵力沟通天地水汽，化为极寒冰雹，如九幽寒狱镇压。</t>
  </si>
  <si>
    <t>电闪</t>
  </si>
  <si>
    <r>
      <rPr>
        <sz val="10"/>
        <rFont val="微软雅黑"/>
        <charset val="134"/>
      </rPr>
      <t>·检定成功时，对目标造成</t>
    </r>
    <r>
      <rPr>
        <b/>
        <sz val="10"/>
        <rFont val="微软雅黑"/>
        <charset val="134"/>
      </rPr>
      <t>【目盲】</t>
    </r>
    <r>
      <rPr>
        <sz val="10"/>
        <rFont val="微软雅黑"/>
        <charset val="134"/>
      </rPr>
      <t xml:space="preserve">。
</t>
    </r>
    <r>
      <rPr>
        <b/>
        <sz val="10"/>
        <rFont val="微软雅黑"/>
        <charset val="134"/>
      </rPr>
      <t>【目盲】</t>
    </r>
    <r>
      <rPr>
        <sz val="10"/>
        <rFont val="微软雅黑"/>
        <charset val="134"/>
      </rPr>
      <t>：【非瞬间效果】【负面】你无法对非自身的目标施展武技，其他生物对你进行的攻击检定获得 1 枚加骰。</t>
    </r>
  </si>
  <si>
    <t>释放刺目电光直击目标，炫光夺目，电光火石之间，取敌人于手下。</t>
  </si>
  <si>
    <t>烈光炮</t>
  </si>
  <si>
    <t>·进行的攻击检定获得 2 枚加骰。检定成功时，对目标造成【灵识伤害 6】。</t>
  </si>
  <si>
    <t>汇聚纯粹心魂能量聚焦于手中，向目标激射出一道夺目的光波，无物不贯，无物不穿。</t>
  </si>
  <si>
    <t>天罗地网</t>
  </si>
  <si>
    <r>
      <rPr>
        <sz val="10"/>
        <rFont val="微软雅黑"/>
        <charset val="134"/>
      </rPr>
      <t>·你对场景以灵能编织一个网状搜索圈，你可以感知到该场景内的事物的变化以及生物的位置，直到你离开该场景。
·在该场景中，你进行调查检定获得 2 枚加骰。
·当持有明显敌意的生物出现在该场景开始作祟，又或是场景内出现了有敌意的行为时，你会感受到一阵震动。你可以在进入战斗场景后立即对其执行行动，如果该行动进行的攻击检定成功并对目标造成【伤害】时，对目标造成</t>
    </r>
    <r>
      <rPr>
        <b/>
        <sz val="10"/>
        <rFont val="微软雅黑"/>
        <charset val="134"/>
      </rPr>
      <t>【压制】</t>
    </r>
    <r>
      <rPr>
        <sz val="10"/>
        <rFont val="微软雅黑"/>
        <charset val="134"/>
      </rPr>
      <t xml:space="preserve">。
</t>
    </r>
    <r>
      <rPr>
        <b/>
        <sz val="10"/>
        <rFont val="微软雅黑"/>
        <charset val="134"/>
      </rPr>
      <t>【压制】</t>
    </r>
    <r>
      <rPr>
        <sz val="10"/>
        <rFont val="微软雅黑"/>
        <charset val="134"/>
      </rPr>
      <t>：【非瞬间效果】【负面】你无法执行行动，直接结束回合。</t>
    </r>
  </si>
  <si>
    <t>以灵力织就感知巨网覆盖场景。可洞察万物位置变化，如同在蛛网之上暗藏于角落的杀手。</t>
  </si>
  <si>
    <t>雷祖召来</t>
  </si>
  <si>
    <r>
      <rPr>
        <sz val="10"/>
        <rFont val="微软雅黑"/>
        <charset val="134"/>
      </rPr>
      <t>·对自身造成</t>
    </r>
    <r>
      <rPr>
        <b/>
        <sz val="10"/>
        <rFont val="微软雅黑"/>
        <charset val="134"/>
      </rPr>
      <t>【雷祖】</t>
    </r>
    <r>
      <rPr>
        <sz val="10"/>
        <rFont val="微软雅黑"/>
        <charset val="134"/>
      </rPr>
      <t xml:space="preserve">持续到你离开当前场景。
</t>
    </r>
    <r>
      <rPr>
        <b/>
        <sz val="10"/>
        <rFont val="微软雅黑"/>
        <charset val="134"/>
      </rPr>
      <t>【雷祖】</t>
    </r>
    <r>
      <rPr>
        <sz val="10"/>
        <rFont val="微软雅黑"/>
        <charset val="134"/>
      </rPr>
      <t>：【非瞬间效果】你施展的武技造成【伤害】时，全部变为【雷电伤害】，你造成的【雷电伤害】会无视【雷电抗性】。</t>
    </r>
  </si>
  <si>
    <t>用铜钱剑指天画雷纹，乌云中劈下青色闪电链，施术者须发倒竖如刺猬。</t>
  </si>
  <si>
    <t>雪狼魂</t>
  </si>
  <si>
    <r>
      <rPr>
        <sz val="10"/>
        <rFont val="微软雅黑"/>
        <charset val="134"/>
      </rPr>
      <t>·对自身造成</t>
    </r>
    <r>
      <rPr>
        <b/>
        <sz val="10"/>
        <rFont val="微软雅黑"/>
        <charset val="134"/>
      </rPr>
      <t>【雪狼魂】</t>
    </r>
    <r>
      <rPr>
        <sz val="10"/>
        <rFont val="微软雅黑"/>
        <charset val="134"/>
      </rPr>
      <t xml:space="preserve">持续到你离开当前场景。
</t>
    </r>
    <r>
      <rPr>
        <b/>
        <sz val="10"/>
        <rFont val="微软雅黑"/>
        <charset val="134"/>
      </rPr>
      <t>【雪狼魂】</t>
    </r>
    <r>
      <rPr>
        <sz val="10"/>
        <rFont val="微软雅黑"/>
        <charset val="134"/>
      </rPr>
      <t>：【非瞬间效果】你施展武技【常规攻击】额外造成【冰霜伤害 4】，且造成的伤害无视目标的【冰霜抗性】。</t>
    </r>
  </si>
  <si>
    <t>仰天长嚎后进入狼化状态，指甲伸长如利爪，攻击带冻伤效果，结束后会短暂丧失味
觉。</t>
  </si>
  <si>
    <t>盂兰鬼门</t>
  </si>
  <si>
    <r>
      <rPr>
        <sz val="10"/>
        <rFont val="微软雅黑"/>
        <charset val="134"/>
      </rPr>
      <t>·对自身造成</t>
    </r>
    <r>
      <rPr>
        <b/>
        <sz val="10"/>
        <rFont val="微软雅黑"/>
        <charset val="134"/>
      </rPr>
      <t>【鬼敲门】</t>
    </r>
    <r>
      <rPr>
        <sz val="10"/>
        <rFont val="微软雅黑"/>
        <charset val="134"/>
      </rPr>
      <t xml:space="preserve">持续到你离开当前场景。
</t>
    </r>
    <r>
      <rPr>
        <b/>
        <sz val="10"/>
        <rFont val="微软雅黑"/>
        <charset val="134"/>
      </rPr>
      <t>【鬼敲门】</t>
    </r>
    <r>
      <rPr>
        <sz val="10"/>
        <rFont val="微软雅黑"/>
        <charset val="134"/>
      </rPr>
      <t>：【非瞬间效果】【正面】你的术法造成【伤害】时，额外造成【湮灭伤害 4】，单个轮次中你只能累积造成 2 次该【伤害】。</t>
    </r>
  </si>
  <si>
    <t>倒扣钵盂旋转，地面裂开伸出无数鬼手拉扯，钵体表面迅速覆盖霉斑。</t>
  </si>
  <si>
    <t>形意八极</t>
  </si>
  <si>
    <r>
      <rPr>
        <sz val="10"/>
        <rFont val="微软雅黑"/>
        <charset val="134"/>
      </rPr>
      <t>·对自身造成</t>
    </r>
    <r>
      <rPr>
        <b/>
        <sz val="10"/>
        <rFont val="微软雅黑"/>
        <charset val="134"/>
      </rPr>
      <t>【八极魂】</t>
    </r>
    <r>
      <rPr>
        <sz val="10"/>
        <rFont val="微软雅黑"/>
        <charset val="134"/>
      </rPr>
      <t xml:space="preserve">持续到事件结束。
</t>
    </r>
    <r>
      <rPr>
        <b/>
        <sz val="10"/>
        <rFont val="微软雅黑"/>
        <charset val="134"/>
      </rPr>
      <t>【八极魂】</t>
    </r>
    <r>
      <rPr>
        <sz val="10"/>
        <rFont val="微软雅黑"/>
        <charset val="134"/>
      </rPr>
      <t>：【非瞬间效果】【正面】你从武技【形意·龙形崩山靠】，武技【形意·虎扑炮锤】，武技【形意·熊形震地跺】，武技【形意·鹰捉劈挂】，武技【形意·崩拳雷霆贯】，武技【形意·蛇形缠丝劲】，武技【形意·马形冲阵步】，武技【形意·鼍形翻浪劲】，武技【形意·鹞子钻天炮】，武技【形意·五行连环炮】中选择一项暂时获得之，持续到该效果结束。</t>
    </r>
  </si>
  <si>
    <t>以形意拳的“五行十二形”为变化根基，结合八极拳“崩撼突击、硬开硬打”的爆发力，形成刚柔并济、短距致命的实战技法。</t>
  </si>
  <si>
    <t>三尸神暴走</t>
  </si>
  <si>
    <r>
      <rPr>
        <sz val="10"/>
        <rFont val="微软雅黑"/>
        <charset val="134"/>
      </rPr>
      <t>·对自身造成</t>
    </r>
    <r>
      <rPr>
        <b/>
        <sz val="10"/>
        <rFont val="微软雅黑"/>
        <charset val="134"/>
      </rPr>
      <t>【暴走】</t>
    </r>
    <r>
      <rPr>
        <sz val="10"/>
        <rFont val="微软雅黑"/>
        <charset val="134"/>
      </rPr>
      <t xml:space="preserve">持续到你离开当前场景。
</t>
    </r>
    <r>
      <rPr>
        <b/>
        <sz val="10"/>
        <rFont val="微软雅黑"/>
        <charset val="134"/>
      </rPr>
      <t>【暴走】</t>
    </r>
    <r>
      <rPr>
        <sz val="10"/>
        <rFont val="微软雅黑"/>
        <charset val="134"/>
      </rPr>
      <t>：【非瞬间效果】【正面】你执行行动施展武技【常规攻击】造成的效果变为：
·检定成功时，对目标造成【物理伤害】+【物理伤害】+【物理伤害】。</t>
    </r>
  </si>
  <si>
    <t>猛捶丹田三下，喷出的血雾形成三个迷你人形疯狂撕咬敌人，施术者却露出诡异微笑。</t>
  </si>
  <si>
    <t>六字大明遁</t>
  </si>
  <si>
    <r>
      <rPr>
        <sz val="10"/>
        <rFont val="微软雅黑"/>
        <charset val="134"/>
      </rPr>
      <t>·对自身造成</t>
    </r>
    <r>
      <rPr>
        <b/>
        <sz val="10"/>
        <rFont val="微软雅黑"/>
        <charset val="134"/>
      </rPr>
      <t>【大明遁】</t>
    </r>
    <r>
      <rPr>
        <sz val="10"/>
        <rFont val="微软雅黑"/>
        <charset val="134"/>
      </rPr>
      <t xml:space="preserve">持续到你离开当前场景。
</t>
    </r>
    <r>
      <rPr>
        <b/>
        <sz val="10"/>
        <rFont val="微软雅黑"/>
        <charset val="134"/>
      </rPr>
      <t>【大明遁】</t>
    </r>
    <r>
      <rPr>
        <sz val="10"/>
        <rFont val="微软雅黑"/>
        <charset val="134"/>
      </rPr>
      <t>：【非瞬间效果】【正面】你施展的祷诀消耗的灵力值减少 2 点。</t>
    </r>
  </si>
  <si>
    <t>每念一字踏出一步，第六步时身形化作彩虹流光，残留的转经筒虚影持续干扰追踪法
术。</t>
  </si>
  <si>
    <t>熊神之力</t>
  </si>
  <si>
    <r>
      <rPr>
        <sz val="10"/>
        <rFont val="微软雅黑"/>
        <charset val="134"/>
      </rPr>
      <t>·对自身造成</t>
    </r>
    <r>
      <rPr>
        <b/>
        <sz val="10"/>
        <rFont val="微软雅黑"/>
        <charset val="134"/>
      </rPr>
      <t>【冰爪护】</t>
    </r>
    <r>
      <rPr>
        <sz val="10"/>
        <rFont val="微软雅黑"/>
        <charset val="134"/>
      </rPr>
      <t xml:space="preserve">持续到你离开当前场景。
</t>
    </r>
    <r>
      <rPr>
        <b/>
        <sz val="10"/>
        <rFont val="微软雅黑"/>
        <charset val="134"/>
      </rPr>
      <t>【冰爪护】</t>
    </r>
    <r>
      <rPr>
        <sz val="10"/>
        <rFont val="微软雅黑"/>
        <charset val="134"/>
      </rPr>
      <t>：【非瞬间效果】【正面】你施展的武技造成【伤害】时，全部变为【冰霜伤害】，你造成的【冰霜伤害】会无视所有【冰霜抗性】。</t>
    </r>
  </si>
  <si>
    <t>生吞熊胆后体型暴涨，攻击附带冰霜效果，但毛发会不可逆地变成白色。</t>
  </si>
  <si>
    <t>阴兵借道</t>
  </si>
  <si>
    <t>8点灵力值</t>
  </si>
  <si>
    <r>
      <rPr>
        <sz val="10"/>
        <rFont val="微软雅黑"/>
        <charset val="134"/>
      </rPr>
      <t>·对自身造成</t>
    </r>
    <r>
      <rPr>
        <b/>
        <sz val="10"/>
        <rFont val="微软雅黑"/>
        <charset val="134"/>
      </rPr>
      <t>【兵主】</t>
    </r>
    <r>
      <rPr>
        <sz val="10"/>
        <rFont val="微软雅黑"/>
        <charset val="134"/>
      </rPr>
      <t xml:space="preserve">持续到你离开当前场景。
</t>
    </r>
    <r>
      <rPr>
        <b/>
        <sz val="10"/>
        <rFont val="微软雅黑"/>
        <charset val="134"/>
      </rPr>
      <t>【兵主】</t>
    </r>
    <r>
      <rPr>
        <sz val="10"/>
        <rFont val="微软雅黑"/>
        <charset val="134"/>
      </rPr>
      <t>：【非瞬间效果】【正面】你的回合开始时，对你选择的若干目标造成【物理伤害 4】。</t>
    </r>
  </si>
  <si>
    <t>撕碎写有"敕令"的紫符，裂缝中冲出半透明阴兵，途经处草木瞬间枯黄，施术者指甲盖全部翻起。</t>
  </si>
  <si>
    <t>北斗封魔钉</t>
  </si>
  <si>
    <r>
      <rPr>
        <sz val="10"/>
        <rFont val="微软雅黑"/>
        <charset val="134"/>
      </rPr>
      <t>·对自身造成</t>
    </r>
    <r>
      <rPr>
        <b/>
        <sz val="10"/>
        <rFont val="微软雅黑"/>
        <charset val="134"/>
      </rPr>
      <t>【天罡】</t>
    </r>
    <r>
      <rPr>
        <sz val="10"/>
        <rFont val="微软雅黑"/>
        <charset val="134"/>
      </rPr>
      <t xml:space="preserve">持续到你离开当前场景。
</t>
    </r>
    <r>
      <rPr>
        <b/>
        <sz val="10"/>
        <rFont val="微软雅黑"/>
        <charset val="134"/>
      </rPr>
      <t>【天罡】</t>
    </r>
    <r>
      <rPr>
        <sz val="10"/>
        <rFont val="微软雅黑"/>
        <charset val="134"/>
      </rPr>
      <t>：【非瞬间效果】【正面】你对同一目标施展武技造成【伤害】生效 7 次时，对目标造成【湮灭伤害 20】。</t>
    </r>
  </si>
  <si>
    <t>连续七步踩出北斗阵型，袖中射出七枚铜钉将敌人影子钉住，铜钉尾部不断滴落水银状物质。</t>
  </si>
  <si>
    <t>血傩替身咒</t>
  </si>
  <si>
    <r>
      <rPr>
        <sz val="10"/>
        <rFont val="微软雅黑"/>
        <charset val="134"/>
      </rPr>
      <t>·对自身造成</t>
    </r>
    <r>
      <rPr>
        <b/>
        <sz val="10"/>
        <rFont val="微软雅黑"/>
        <charset val="134"/>
      </rPr>
      <t>【血傩替身】</t>
    </r>
    <r>
      <rPr>
        <sz val="10"/>
        <rFont val="微软雅黑"/>
        <charset val="134"/>
      </rPr>
      <t xml:space="preserve">持续到你离开当前场景。
</t>
    </r>
    <r>
      <rPr>
        <b/>
        <sz val="10"/>
        <rFont val="微软雅黑"/>
        <charset val="134"/>
      </rPr>
      <t>【血傩替身】</t>
    </r>
    <r>
      <rPr>
        <sz val="10"/>
        <rFont val="微软雅黑"/>
        <charset val="134"/>
      </rPr>
      <t>：【非瞬间效果】【正面】你获得【物理免疫】持续到你下次受到【物理伤害】，你下次受到【物理伤害】会对伤害来源目标造成同样效果等级的【物理伤害】，然后终止本效果。</t>
    </r>
  </si>
  <si>
    <t>将稻草人浸入自身鲜血后抛向目标，二者位置互换时空中闪过十二道血色傩面虚影。</t>
  </si>
  <si>
    <t>鹰灵附体</t>
  </si>
  <si>
    <r>
      <rPr>
        <sz val="10"/>
        <rFont val="微软雅黑"/>
        <charset val="134"/>
      </rPr>
      <t>·对自身造成</t>
    </r>
    <r>
      <rPr>
        <b/>
        <sz val="10"/>
        <rFont val="微软雅黑"/>
        <charset val="134"/>
      </rPr>
      <t>【鹰之力】</t>
    </r>
    <r>
      <rPr>
        <sz val="10"/>
        <rFont val="微软雅黑"/>
        <charset val="134"/>
      </rPr>
      <t xml:space="preserve">持续到你离开当前场景。
</t>
    </r>
    <r>
      <rPr>
        <b/>
        <sz val="10"/>
        <rFont val="微软雅黑"/>
        <charset val="134"/>
      </rPr>
      <t>【鹰之力】</t>
    </r>
    <r>
      <rPr>
        <sz val="10"/>
        <rFont val="微软雅黑"/>
        <charset val="134"/>
      </rPr>
      <t>：【非瞬间效果】【正面】你施展武技造成【物理伤害】时额外造成【物理伤害3】。</t>
    </r>
  </si>
  <si>
    <t>反手抓挠胸口至见血痕，背后浮现巨鹰光影。接下来的攻击会带出羽毛状能量刃，但施术者瞳孔会变成竖瞳。</t>
  </si>
  <si>
    <t>八门遁甲阵</t>
  </si>
  <si>
    <t>阵法</t>
  </si>
  <si>
    <r>
      <rPr>
        <sz val="10"/>
        <rFont val="微软雅黑"/>
        <charset val="134"/>
      </rPr>
      <t>·检定成功时，造成</t>
    </r>
    <r>
      <rPr>
        <b/>
        <sz val="10"/>
        <rFont val="微软雅黑"/>
        <charset val="134"/>
      </rPr>
      <t>【封锁 X】</t>
    </r>
    <r>
      <rPr>
        <sz val="10"/>
        <rFont val="微软雅黑"/>
        <charset val="134"/>
      </rPr>
      <t xml:space="preserve">持续到你离开当前场景。
·消耗额外灵力值为 0 时：X=1
·消耗额外灵力值为 2 时：X=2
·消耗额外灵力值为 4 时：X=3
·消耗额外灵力值为 6 时：X=4
</t>
    </r>
    <r>
      <rPr>
        <b/>
        <sz val="10"/>
        <rFont val="微软雅黑"/>
        <charset val="134"/>
      </rPr>
      <t>【封锁 X】</t>
    </r>
    <r>
      <rPr>
        <sz val="10"/>
        <rFont val="微软雅黑"/>
        <charset val="134"/>
      </rPr>
      <t>：【非瞬间效果】【负面】你进行行动检定时获得 X 点减值。</t>
    </r>
  </si>
  <si>
    <t>八卦阵以阴阳八卦为基，八门轮转，生死变幻。布阵者以桃木定方位，朱砂连阵眼，铜镜摄魂光。踏禹步，诵真言，阵成则迷雾四起，困敌于虚实之间。然生门若闭，天地反噬，布阵者必遭厄难。此阵暗合天道，非通晓易理者不可轻用。</t>
  </si>
  <si>
    <t>五芒星阵</t>
  </si>
  <si>
    <r>
      <rPr>
        <sz val="10"/>
        <rFont val="微软雅黑"/>
        <charset val="134"/>
      </rPr>
      <t>·对选择的目标造成</t>
    </r>
    <r>
      <rPr>
        <b/>
        <sz val="10"/>
        <rFont val="微软雅黑"/>
        <charset val="134"/>
      </rPr>
      <t>【恶魔契约 X】</t>
    </r>
    <r>
      <rPr>
        <sz val="10"/>
        <rFont val="微软雅黑"/>
        <charset val="134"/>
      </rPr>
      <t xml:space="preserve">持续到你离开当前场景+对自身造成【湮灭伤害 X】+【湮灭伤害 X】。
·消耗额外灵力值为 0 时：X=1
·消耗额外灵力值为 4 时：X=2
·消耗额外灵力值为 8 时：X=3
·消耗额外灵力值为 12 时：X=4
</t>
    </r>
    <r>
      <rPr>
        <b/>
        <sz val="10"/>
        <rFont val="微软雅黑"/>
        <charset val="134"/>
      </rPr>
      <t>【恶魔契约 X】</t>
    </r>
    <r>
      <rPr>
        <sz val="10"/>
        <rFont val="微软雅黑"/>
        <charset val="134"/>
      </rPr>
      <t>：【非瞬间效果】【正面】你进行行动检定成功时，额外获得 X 个【成功等级】。</t>
    </r>
  </si>
  <si>
    <t>五芒星乃西方秘术根基，正逆双生。盐圈护体，五色烛燃元素之力。正星守，逆星召，血咒启时，恶魔低语。然契约无常，一念之差，施术者反成祭品。</t>
  </si>
  <si>
    <t>奇门遁甲阵</t>
  </si>
  <si>
    <r>
      <rPr>
        <sz val="10"/>
        <rFont val="微软雅黑"/>
        <charset val="134"/>
      </rPr>
      <t>·你对自身造成</t>
    </r>
    <r>
      <rPr>
        <b/>
        <sz val="10"/>
        <rFont val="微软雅黑"/>
        <charset val="134"/>
      </rPr>
      <t>【阴阳八卦 X】</t>
    </r>
    <r>
      <rPr>
        <sz val="10"/>
        <rFont val="微软雅黑"/>
        <charset val="134"/>
      </rPr>
      <t xml:space="preserve">持续到你离开当前场景。
</t>
    </r>
    <r>
      <rPr>
        <b/>
        <sz val="10"/>
        <rFont val="微软雅黑"/>
        <charset val="134"/>
      </rPr>
      <t>【阴阳八卦 X】</t>
    </r>
    <r>
      <rPr>
        <sz val="10"/>
        <rFont val="微软雅黑"/>
        <charset val="134"/>
      </rPr>
      <t>：【非瞬间效果】【正面】你指名 X 个不同的通用效果，在当前场景中任意生物造成指名的【效果】时，【效果】会增加 1 级。
·消耗额外灵力值为 0 时：X=1
·消耗额外灵力值为 5 时：X=2
·消耗额外灵力值为 10 时：X=3
·消耗额外灵力值为 15 时：X=4</t>
    </r>
  </si>
  <si>
    <t>奇门遁甲，变化无穷。九宫飞星，隐遁万象，时辰轮转，阵势万千。遁甲盘推演天机。然天机难测，一步错，满盘皆输。</t>
  </si>
  <si>
    <t>天罡北斗阵</t>
  </si>
  <si>
    <t>7点灵力值</t>
  </si>
  <si>
    <t>·检定成功时，对目标 X 次造成【物理伤害 1】。
·消耗额外灵力值为 0 时：X=7
·消耗额外灵力值为 14 时：X=14</t>
  </si>
  <si>
    <t>天罡北斗，七星连珠。与阵修士各持一剑，按星位站立，踏罡步斗间剑气纵横。阵成则众人如一体，攻守兼备。然若一人失位，七星错乱，剑气反噬，众人皆伤。</t>
  </si>
  <si>
    <t>西乌洛波洛斯炼成阵</t>
  </si>
  <si>
    <t>1~5个
目标</t>
  </si>
  <si>
    <t>·对选择的目标造成【造物 X】。
·消耗额外灵力值为 0 时：X=1
·消耗额外灵力值为 5 时：X=2
·消耗额外灵力值为 10 时：X=3</t>
  </si>
  <si>
    <t>此阵以衔尾蛇象征物质永恒循环，通过行星力量引导元素转化，代表炼金术的无限循环，即物质的分解与重组。</t>
  </si>
  <si>
    <t>曼陀罗阵</t>
  </si>
  <si>
    <t>·对自愿的目标造成【清除效果 X】。
·消耗额外灵力值为 0 时：X=2
·消耗额外灵力值为 5 时：X=4
·消耗额外灵力值为 10 时：X=6
·消耗额外灵力值为 15 时：X=8</t>
  </si>
  <si>
    <t>宇宙之轮，梵音真言。金箔刻咒，金刚杵镇邪，藏红花绘神图。冥想入定，心魔退散，然一笔之差，能量逆冲，走火入魔。</t>
  </si>
  <si>
    <t>撒豆成兵阵</t>
  </si>
  <si>
    <r>
      <rPr>
        <sz val="10"/>
        <rFont val="微软雅黑"/>
        <charset val="134"/>
      </rPr>
      <t>·对自身造成</t>
    </r>
    <r>
      <rPr>
        <b/>
        <sz val="10"/>
        <rFont val="微软雅黑"/>
        <charset val="134"/>
      </rPr>
      <t>【豆兵 X】</t>
    </r>
    <r>
      <rPr>
        <sz val="10"/>
        <rFont val="微软雅黑"/>
        <charset val="134"/>
      </rPr>
      <t xml:space="preserve">持续到你离开当前场景。
·消耗额外灵力值为 0 时：X=2
·消耗额外灵力值为 6 时：X=4
·消耗额外灵力值为 12 时：X=6
·消耗额外灵力值为 18 时：X=8
</t>
    </r>
    <r>
      <rPr>
        <b/>
        <sz val="10"/>
        <rFont val="微软雅黑"/>
        <charset val="134"/>
      </rPr>
      <t>【豆兵 X】</t>
    </r>
    <r>
      <rPr>
        <sz val="10"/>
        <rFont val="微软雅黑"/>
        <charset val="134"/>
      </rPr>
      <t>：【非瞬间效果】【正面】你可以消耗一层豆兵，减少其他生物进行行动检定时获得的 1 个成功等级，你可以在一次行动检定中多次消耗该效果的层数。</t>
    </r>
  </si>
  <si>
    <t>黄豆浸符水，铜锣震天响。撒豆成兵，幻影万千。然鸡鸣破法，黑狗血污，顷刻烟消云散。</t>
  </si>
  <si>
    <t>四象阵</t>
  </si>
  <si>
    <t>1~X个
目标</t>
  </si>
  <si>
    <r>
      <rPr>
        <sz val="10"/>
        <rFont val="微软雅黑"/>
        <charset val="134"/>
      </rPr>
      <t>·对目标造成</t>
    </r>
    <r>
      <rPr>
        <b/>
        <sz val="10"/>
        <rFont val="微软雅黑"/>
        <charset val="134"/>
      </rPr>
      <t>【四象】</t>
    </r>
    <r>
      <rPr>
        <sz val="10"/>
        <rFont val="微软雅黑"/>
        <charset val="134"/>
      </rPr>
      <t xml:space="preserve">持续到你离开当前场景。
·消耗额外灵力值为 0 时：X=1
·消耗额外灵力值为 3 时：X=2
·消耗额外灵力值为 6 时：X=3
·消耗额外灵力值为 9 时：X=4
</t>
    </r>
    <r>
      <rPr>
        <b/>
        <sz val="10"/>
        <rFont val="微软雅黑"/>
        <charset val="134"/>
      </rPr>
      <t>【四象】</t>
    </r>
    <r>
      <rPr>
        <sz val="10"/>
        <rFont val="微软雅黑"/>
        <charset val="134"/>
      </rPr>
      <t>：【非瞬间效果】【正面】你造成单个【伤害】时，你可以选择把该伤害全部转化成【冰霜伤害】、【火焰伤害】、【雷电伤害】或【物理伤害】，如果转化成【物理伤害】还会使该【物理伤害】增加 2 级。</t>
    </r>
  </si>
  <si>
    <t>青龙白虎，朱雀玄武。四神镇四方，五行砂画界，青铜铃驱邪。然神像未开光，徒有其形，邪祟长驱直入。</t>
  </si>
  <si>
    <t>所罗门六芒星阵</t>
  </si>
  <si>
    <t>·检定成功时，如果目标为【恶魔】，造成【湮灭伤害 X】
·消耗额外灵力值为 0 时：X=8
·消耗额外灵力值为 4 时：X=13
·消耗额外灵力值为 8 时：X=18
·消耗额外灵力值为 12 时：X=23</t>
  </si>
  <si>
    <t>六芒星现，神名昭昭。银匕划界，圣油燃光，封印恶魔于阵中。然真名念错，伪天使降世，灾祸临头。</t>
  </si>
  <si>
    <t>德鲁伊树阵</t>
  </si>
  <si>
    <t>·对选择的目标造成【恢复 X】
·消耗额外灵力值为 0 时：X=1
·消耗额外灵力值为 6 时：X=2
·消耗额外灵力值为 12 时：X=3
·消耗额外灵力值为 18 时：X=4</t>
  </si>
  <si>
    <t>三重螺旋，圣树为媒。槲寄生悬，骨笛唤灵，月下舞祭自然。然萨温节至，精灵怒，德鲁伊魂归天地。</t>
  </si>
  <si>
    <t>二十八宿阵</t>
  </si>
  <si>
    <r>
      <rPr>
        <sz val="10"/>
        <rFont val="微软雅黑"/>
        <charset val="134"/>
      </rPr>
      <t>·对选择的目标造成</t>
    </r>
    <r>
      <rPr>
        <b/>
        <sz val="10"/>
        <rFont val="微软雅黑"/>
        <charset val="134"/>
      </rPr>
      <t>【星斗 X】</t>
    </r>
    <r>
      <rPr>
        <sz val="10"/>
        <rFont val="微软雅黑"/>
        <charset val="134"/>
      </rPr>
      <t xml:space="preserve">持续到你离开当前场景。
·消耗额外灵力值为 0 时：X=1
·消耗额外灵力值为 5 时：X=2
·消耗额外灵力值为 10 时：X=3
·消耗额外灵力值为 15 时：X=4
</t>
    </r>
    <r>
      <rPr>
        <b/>
        <sz val="10"/>
        <rFont val="微软雅黑"/>
        <charset val="134"/>
      </rPr>
      <t>【星斗 X】</t>
    </r>
    <r>
      <rPr>
        <sz val="10"/>
        <rFont val="微软雅黑"/>
        <charset val="134"/>
      </rPr>
      <t>：【非瞬间效果】【正面】你投掷 X 枚定骰并把出值记录下来，当场景内有生物进行行动检定时，你可以用你记录的出值替换定骰投掷。每个值在被替换后都会被消耗，当你以此法消耗掉所有被记录的数值后，终止本效果。</t>
    </r>
  </si>
  <si>
    <t>星宿旗扬，陨铁引辰。龟甲卜吉凶，观星定方位。然天象有变，星辰错位，阵法溃散。</t>
  </si>
  <si>
    <t>雷池阵</t>
  </si>
  <si>
    <t>1~3个
目标</t>
  </si>
  <si>
    <t>·检定成功时，对目标造成【雷电伤害 X】。
·消耗额外灵力值为 0 时：X=3
·消耗额外灵力值为 3 时：X=6
·消耗额外灵力值为 6 时：X=9
·消耗额外灵力值为 9 时：X=12</t>
  </si>
  <si>
    <t>雷击木为界，雄鸡血画符。铜钱剑悬顶，邪灵莫入，雷火轰焚，万法皆灭。然秽物沾染，阵法崩裂，百鬼夜行。</t>
  </si>
  <si>
    <t>六丁六甲阵</t>
  </si>
  <si>
    <t>·对自身造成下列 6 种效果中的其中 X 种。
【恢复 6】【增加灵力 6】【造物 3】【时髦 6】【强化攻击 4】【强化防御 3】持续到你离开当前场景。
·消耗额外灵力值为 0 时：X=1
·消耗额外灵力值为 6 时：X=2
·消耗额外灵力值为 12 时：X=3
·消耗额外灵力值为 18 时：X=4</t>
  </si>
  <si>
    <t>六丁六甲，神将护法。阴神左，阳神右，符纸焚，桃木挥。七日斋戒，方得神力加身，邪祟退散。然神力耗尽，施术者气衰三日，如履薄冰。</t>
  </si>
  <si>
    <t>北欧卢恩阵</t>
  </si>
  <si>
    <r>
      <rPr>
        <sz val="10"/>
        <rFont val="微软雅黑"/>
        <charset val="134"/>
      </rPr>
      <t xml:space="preserve">·指定目标从以下物品标签中选择一个获得之，持续到你离开当前场景，所有目标不能选择重复的标签。
【财富ᚠ 】·【力量ᚢ 】·【保护ᚦ 】·【智慧ᚨ 】·【爱情ᚷ 】【坚韧ᛇ 】·【命运ᛈ 】·【胜利ᛊ 】·【正义ᛏ 】·【家族ᛟ 】
·消耗额外灵力值为 0 时：X=1
·消耗额外灵力值为 5 时：X=2
·消耗额外灵力值为 10 时：X=3
·消耗额外灵力值为 15 时：X=4
</t>
    </r>
    <r>
      <rPr>
        <b/>
        <sz val="10"/>
        <rFont val="微软雅黑"/>
        <charset val="134"/>
      </rPr>
      <t>物品标签</t>
    </r>
    <r>
      <rPr>
        <sz val="10"/>
        <rFont val="微软雅黑"/>
        <charset val="134"/>
      </rPr>
      <t xml:space="preserve">
名称  用途
</t>
    </r>
    <r>
      <rPr>
        <b/>
        <sz val="10"/>
        <rFont val="微软雅黑"/>
        <charset val="134"/>
      </rPr>
      <t>财富</t>
    </r>
    <r>
      <rPr>
        <sz val="10"/>
        <rFont val="微软雅黑"/>
        <charset val="134"/>
      </rPr>
      <t xml:space="preserve">  招财、事业成功、资源流动                 </t>
    </r>
    <r>
      <rPr>
        <b/>
        <sz val="10"/>
        <rFont val="微软雅黑"/>
        <charset val="134"/>
      </rPr>
      <t>力量</t>
    </r>
    <r>
      <rPr>
        <sz val="10"/>
        <rFont val="微软雅黑"/>
        <charset val="134"/>
      </rPr>
      <t xml:space="preserve">  增强体力、治愈、突破极限
</t>
    </r>
    <r>
      <rPr>
        <b/>
        <sz val="10"/>
        <rFont val="微软雅黑"/>
        <charset val="134"/>
      </rPr>
      <t>保护</t>
    </r>
    <r>
      <rPr>
        <sz val="10"/>
        <rFont val="微软雅黑"/>
        <charset val="134"/>
      </rPr>
      <t xml:space="preserve">  抵御负面能量、破除诅咒                    </t>
    </r>
    <r>
      <rPr>
        <b/>
        <sz val="10"/>
        <rFont val="微软雅黑"/>
        <charset val="134"/>
      </rPr>
      <t>智慧</t>
    </r>
    <r>
      <rPr>
        <sz val="10"/>
        <rFont val="微软雅黑"/>
        <charset val="134"/>
      </rPr>
      <t xml:space="preserve">  提升口才、灵感、连接神灵
</t>
    </r>
    <r>
      <rPr>
        <b/>
        <sz val="10"/>
        <rFont val="微软雅黑"/>
        <charset val="134"/>
      </rPr>
      <t>爱情</t>
    </r>
    <r>
      <rPr>
        <sz val="10"/>
        <rFont val="微软雅黑"/>
        <charset val="134"/>
      </rPr>
      <t xml:space="preserve">  增强人际关系、婚姻、合作                </t>
    </r>
    <r>
      <rPr>
        <b/>
        <sz val="10"/>
        <rFont val="微软雅黑"/>
        <charset val="134"/>
      </rPr>
      <t xml:space="preserve"> 坚韧</t>
    </r>
    <r>
      <rPr>
        <sz val="10"/>
        <rFont val="微软雅黑"/>
        <charset val="134"/>
      </rPr>
      <t xml:space="preserve">  面对挑战、灵性成长、死亡与重生
</t>
    </r>
    <r>
      <rPr>
        <b/>
        <sz val="10"/>
        <rFont val="微软雅黑"/>
        <charset val="134"/>
      </rPr>
      <t>命运</t>
    </r>
    <r>
      <rPr>
        <sz val="10"/>
        <rFont val="微软雅黑"/>
        <charset val="134"/>
      </rPr>
      <t xml:space="preserve">  占卜、接受命运、隐藏机遇                 </t>
    </r>
    <r>
      <rPr>
        <b/>
        <sz val="10"/>
        <rFont val="微软雅黑"/>
        <charset val="134"/>
      </rPr>
      <t>胜利</t>
    </r>
    <r>
      <rPr>
        <sz val="10"/>
        <rFont val="微软雅黑"/>
        <charset val="134"/>
      </rPr>
      <t xml:space="preserve">  增强自信、驱散黑暗、成功
</t>
    </r>
    <r>
      <rPr>
        <b/>
        <sz val="10"/>
        <rFont val="微软雅黑"/>
        <charset val="134"/>
      </rPr>
      <t>正义</t>
    </r>
    <r>
      <rPr>
        <sz val="10"/>
        <rFont val="微软雅黑"/>
        <charset val="134"/>
      </rPr>
      <t xml:space="preserve">  战斗胜利、法律成功、坚定意志          </t>
    </r>
    <r>
      <rPr>
        <b/>
        <sz val="10"/>
        <rFont val="微软雅黑"/>
        <charset val="134"/>
      </rPr>
      <t>家族</t>
    </r>
    <r>
      <rPr>
        <sz val="10"/>
        <rFont val="微软雅黑"/>
        <charset val="134"/>
      </rPr>
      <t xml:space="preserve">  保护家产、祖先庇佑、传统智慧</t>
    </r>
  </si>
  <si>
    <t>卢恩符文，奥丁之智。橡木刻咒，渡鸦血染，符文匕首划破掌心。屏障立，未来现，然符文贪求，洛基诡笑，诅咒缠身。</t>
  </si>
  <si>
    <t>黄泉九幽阵</t>
  </si>
  <si>
    <t>·对选择的目标造成【灵识伤害 X】+【灵识伤害 X】，对自身造成【灵识伤害 X】。
·每消耗 1 点额外灵力值，X+1（X 基础为 0，X 的上限为你的生命值上限）。</t>
  </si>
  <si>
    <t>开阴门召厉鬼，以身做饵，阵法内冤魂索命，天地同寿。</t>
  </si>
  <si>
    <t>阿努比斯冥阵</t>
  </si>
  <si>
    <r>
      <rPr>
        <sz val="10"/>
        <rFont val="微软雅黑"/>
        <charset val="134"/>
      </rPr>
      <t>·对当前场景造成</t>
    </r>
    <r>
      <rPr>
        <b/>
        <sz val="10"/>
        <rFont val="微软雅黑"/>
        <charset val="134"/>
      </rPr>
      <t>【破灭 X】</t>
    </r>
    <r>
      <rPr>
        <sz val="10"/>
        <rFont val="微软雅黑"/>
        <charset val="134"/>
      </rPr>
      <t xml:space="preserve">持续到你离开当前场景。
·消耗额外灵力值为 0 时：X=1
·消耗额外灵力值为 7 时：X=2
·消耗额外灵力值为 14 时：X=3
·消耗额外灵力值为 21 时：X=4
</t>
    </r>
    <r>
      <rPr>
        <b/>
        <sz val="10"/>
        <rFont val="微软雅黑"/>
        <charset val="134"/>
      </rPr>
      <t>【破灭 X】</t>
    </r>
    <r>
      <rPr>
        <sz val="10"/>
        <rFont val="微软雅黑"/>
        <charset val="134"/>
      </rPr>
      <t>：场景内的【伤害抗性】如果≤【伤害抗性 X】，则该【伤害抗性】不会具有生效。</t>
    </r>
  </si>
  <si>
    <t>圣甲虫环天平，亡者之书诵冥言。黑曜匕首指阴间，蓝莲香引魂归。通灵问卜，诅咒降灾，然封印松动，吞噬者阿米特破界而出。</t>
  </si>
  <si>
    <t>玛雅血祭阵</t>
  </si>
  <si>
    <r>
      <rPr>
        <sz val="10"/>
        <rFont val="微软雅黑"/>
        <charset val="134"/>
      </rPr>
      <t>·对自身造成</t>
    </r>
    <r>
      <rPr>
        <b/>
        <sz val="10"/>
        <rFont val="微软雅黑"/>
        <charset val="134"/>
      </rPr>
      <t>【天火 X】</t>
    </r>
    <r>
      <rPr>
        <sz val="10"/>
        <rFont val="微软雅黑"/>
        <charset val="134"/>
      </rPr>
      <t xml:space="preserve">持续到你离开当前场景+对自身造成【火焰伤害 X】。
·消耗额外灵力值为 0 时：X=1
·消耗额外灵力值为 5 时：X=2
·消耗额外灵力值为 10 时：X=3
·消耗额外灵力值为 15 时：X=4
</t>
    </r>
    <r>
      <rPr>
        <b/>
        <sz val="10"/>
        <rFont val="微软雅黑"/>
        <charset val="134"/>
      </rPr>
      <t>【天火 X】</t>
    </r>
    <r>
      <rPr>
        <sz val="10"/>
        <rFont val="微软雅黑"/>
        <charset val="134"/>
      </rPr>
      <t>：【非瞬间效果】【正面】你进行的行动检定造成【伤害】时，额外造成【火焰伤害 X】。一轮战斗仅生效 N 次，N=你的术法强度。</t>
    </r>
  </si>
  <si>
    <t>历法石盘，血染日晷。黑曜刀取心，羽蛇神怒目。神力加身，人获兽力，然献祭不足，天火焚身。</t>
  </si>
  <si>
    <t>七星灯续命阵</t>
  </si>
  <si>
    <t>·你选择一个已经退场的生物，让他以 X 点生命值回到当前场景中。
·消耗额外灵力值为 0 时：X=1
·消耗额外灵力值为 7 时：X=3
·消耗额外灵力值为 14 时：X=5
·消耗额外灵力值为 21 时：X=7</t>
  </si>
  <si>
    <t>七星灯阵借北斗星辰之力，逆天改命。七盏青铜灯按北斗排列，鲛人油燃魂火，紫檀香引神念。施术者坐镇北极，七日不灭则寿延一纪。然灯火摇曳，一息不慎，便是魂飞魄散，永世不得超生。</t>
  </si>
  <si>
    <t>灵能印记表</t>
  </si>
  <si>
    <t>印记
类型</t>
  </si>
  <si>
    <t>缩小</t>
  </si>
  <si>
    <t>武器可以随你想法变小</t>
  </si>
  <si>
    <t>放大</t>
  </si>
  <si>
    <t>武器可以随你想法变大</t>
  </si>
  <si>
    <t>柔软</t>
  </si>
  <si>
    <t>武器可以变得柔软</t>
  </si>
  <si>
    <t>坚硬</t>
  </si>
  <si>
    <t>武器可以变得坚硬</t>
  </si>
  <si>
    <t>轻便</t>
  </si>
  <si>
    <t>武器对于你来说很轻便，即使其外观看起来不是这样</t>
  </si>
  <si>
    <t>沉重</t>
  </si>
  <si>
    <t>武器对于他人来说很沉重，难以正常握持或挥动</t>
  </si>
  <si>
    <t>失衡</t>
  </si>
  <si>
    <t>武器可以用来干扰敌人或是制造破绽</t>
  </si>
  <si>
    <t>守护</t>
  </si>
  <si>
    <t>武器适合用于抵挡攻击或是规避伤害</t>
  </si>
  <si>
    <t>多重</t>
  </si>
  <si>
    <t>你持有武器是复数的，通常是一组造型相似的武器。它们为你在战斗时带来了数量上的优势</t>
  </si>
  <si>
    <t>组合</t>
  </si>
  <si>
    <t>武器由数个你自行决定的部件组合而成，这使得武器可以分开，也可以组合成型，即使其外观看起来无法做到</t>
  </si>
  <si>
    <t>武器可以分裂或衍生出其复制体</t>
  </si>
  <si>
    <t>悬空</t>
  </si>
  <si>
    <t>武器可以随你意志漂浮在空中</t>
  </si>
  <si>
    <t>警戒</t>
  </si>
  <si>
    <t>武器能够为你预知危险</t>
  </si>
  <si>
    <t>在使用武器时，你的自身速度能够得到提升</t>
  </si>
  <si>
    <t>隐蔽</t>
  </si>
  <si>
    <t>在使用武器时，你能够隐藏自身的气息</t>
  </si>
  <si>
    <t>转移</t>
  </si>
  <si>
    <t>你的武器能够带领你进行短距离的瞬间移动</t>
  </si>
  <si>
    <t>神圣</t>
  </si>
  <si>
    <t>武器可以用于抵抗邪恶的力量</t>
  </si>
  <si>
    <t>能量</t>
  </si>
  <si>
    <t>武器可以是一种元素能量：光、火、雷、冰、水、土、风等</t>
  </si>
  <si>
    <t>变形</t>
  </si>
  <si>
    <t>武器可以转化为另外一种形态</t>
  </si>
  <si>
    <t>材质</t>
  </si>
  <si>
    <t>该武器可以呈现为某种现实材质：金、银、铜、钢、铁、木、石、骨、玉等</t>
  </si>
  <si>
    <t>智能</t>
  </si>
  <si>
    <t>该武器拥有一定智能，能够理解你的话语和指令，还懂得如何使用自己</t>
  </si>
  <si>
    <t>附着</t>
  </si>
  <si>
    <t>武器可以持续附着在其他物品/生物上</t>
  </si>
  <si>
    <t>相位</t>
  </si>
  <si>
    <t>武器能暂时穿透实体障碍物</t>
  </si>
  <si>
    <t>音爆</t>
  </si>
  <si>
    <t>武器能产生强大的冲击性音波</t>
  </si>
  <si>
    <t>磁力</t>
  </si>
  <si>
    <t>武器能吸引或排斥特定材质的物体</t>
  </si>
  <si>
    <t>幻映</t>
  </si>
  <si>
    <t>武器表面可投射预设光影图像</t>
  </si>
  <si>
    <t>专长表</t>
  </si>
  <si>
    <t>深度灵体合一</t>
  </si>
  <si>
    <t>你的生命值上限恒定变为 1 点，然后把减少的自己的生命值上限按照 1 : 4 的比例转化为灵力值上限（即 1 点生命值上限= 4 点灵力值上限），但是你的灵力值上限 -5 点。
你的生命值上限获得 1 点提升时，也会变为提升 4 点灵力值上限。
当你受到【伤害】时，你可以选择消耗 4 点灵力值令该【伤害】减少1级。</t>
  </si>
  <si>
    <t>同仇</t>
  </si>
  <si>
    <t>如果你和具有同仇专长的生物在一个行动顺序中，你们进行攻击检定时会获得 1 枚加骰。</t>
  </si>
  <si>
    <t>灵力觉醒</t>
  </si>
  <si>
    <t>若在一次行动检定中，你通过激活灵能力标签获得加骰，你可以将其中一枚 D4 取满。</t>
  </si>
  <si>
    <t>武神体</t>
  </si>
  <si>
    <t>施展武技进行攻击检定时，你可以通过减少通过武技强度获得的加骰来减少该武技的灵力值消耗，每减少 1 枚加骰，武技的灵力值消耗也减少 1 点。
但无论如何，武技的灵力值消耗不能低于 1 点。</t>
  </si>
  <si>
    <t>逆势而上</t>
  </si>
  <si>
    <t>选择反击进行的攻击检定承受的减值减少 5 点。</t>
  </si>
  <si>
    <t>人名树影</t>
  </si>
  <si>
    <t>每场游戏聚会开始时，如果时髦值低于 20 点，你的时髦值会变为 20 点。</t>
  </si>
  <si>
    <t>先先之先</t>
  </si>
  <si>
    <t>若目标对你进行的攻击检定，你可在得出总值后再选择是防御还是反击。（注：具有先先之先的角色被武技：轮华攻击时，施展轮华的角色无论如何都不会获得加骰）</t>
  </si>
  <si>
    <t>战斗医师</t>
  </si>
  <si>
    <t>当你在战斗中对目标造成【恢复】时，额外恢复目标 1 点生命值。</t>
  </si>
  <si>
    <t>灵能导师</t>
  </si>
  <si>
    <t>你施展术法消耗的灵力值始终减少 1 点，但减少后的术法灵力值消耗不能低于 1 点。</t>
  </si>
  <si>
    <t>凶猛武士</t>
  </si>
  <si>
    <t>你施展武技造成的【伤害】会增加 1 级，但是其他【效果】都会减少 2 级。</t>
  </si>
  <si>
    <t>凶暴术士</t>
  </si>
  <si>
    <t>你施展术法造成的【伤害】会增加 1 级，但是其他【效果】都会减少 2 级。</t>
  </si>
  <si>
    <t>万人迷</t>
  </si>
  <si>
    <t>你进行说服检定时可以投掷两枚定骰，并取高值使用。</t>
  </si>
  <si>
    <t>干探</t>
  </si>
  <si>
    <t>你进行调查检定时可以投掷两枚定骰，并取高值使用。</t>
  </si>
  <si>
    <t>有备而来</t>
  </si>
  <si>
    <t>你的道具点上限+1。
当你进入一个新场景且没有道具点时，获得 1 点道具点。</t>
  </si>
  <si>
    <t>聚合灵效</t>
  </si>
  <si>
    <t>你进行行动检定成功时，你可以消耗 1 灵力点，让你获得的【成功等级】数量增加 1 个。一个场景中仅生效一次。</t>
  </si>
  <si>
    <t>不动如山</t>
  </si>
  <si>
    <t>当你受到【效果】时，如果这个【效果】使用【成功等级】数量计算效果等级，视为该【效果】的【成功等级】数量减少 1 个。一轮战斗仅生效两次。</t>
  </si>
  <si>
    <t>反转劣势</t>
  </si>
  <si>
    <t>你在施展灵能力进行检定时，你可以主动宣告触发你的灵能力弱点标签，此时灵能力弱点标签为你提供加骰。
你必须用一个全新的角度，诠释你的灵能力弱点是如何在这次行动中为你提供帮助的。主持人拥有最终裁定权。
你本次检定掷骰的D20结果为 9 或更低时，将其视为 10 。以此方式触发灵能力弱点时，你不会获得经验值。一个场景中仅生效一次。</t>
  </si>
  <si>
    <t>画符大师</t>
  </si>
  <si>
    <t>你每次使用道具点施展符箓造成【效果】时，都会使其中一个【效果】提高 2 级。</t>
  </si>
  <si>
    <t>主角登场</t>
  </si>
  <si>
    <t>你可以在进行行动检定中立即获得一枚时髦骰。一个场景中仅生效一次。</t>
  </si>
  <si>
    <t>大艺术家</t>
  </si>
  <si>
    <t>当你消耗≥10点时髦值执行时髦动作时，减少 1d4 时髦值的消耗。</t>
  </si>
  <si>
    <t>多重守护者</t>
  </si>
  <si>
    <t>当你进行攻击检定并对目标造成【伤害】后，对自身造成【强化防御 1 】。</t>
  </si>
  <si>
    <t>使者凭咒</t>
  </si>
  <si>
    <t>你选择一项你已经习得的术法，该术法的灵力消耗减少2点（最少不能少于 1 ）。但你施展该术法会使自己的当前生命值减少 1 点。</t>
  </si>
  <si>
    <t>灵币铸造</t>
  </si>
  <si>
    <t>你可以执行行动消耗 2 道具点创造 1 枚灵币。
你可以在任何时候花费灵币（无需动作），花费灵币时，你可以选择目标造成以下效果之一：
·恢复 1D4 的灵力值
·恢复 1D4 的生命值
·对目标造成【强化防御 1 】效果
你至多只能拥有 1 枚灵币。</t>
  </si>
  <si>
    <t>赋罪者</t>
  </si>
  <si>
    <t>当其他生物受到【伤害】时，你可以让该【伤害】减少 2 点，你受到同类型的【伤害 2 】。</t>
  </si>
  <si>
    <t>狂武者</t>
  </si>
  <si>
    <t>每场聚会仅生效一次。你可以花费 5 点时髦值，你可以临时学会一项未习得的武技（须符合习得条件），你会在断章时遗忘你习得的武技。</t>
  </si>
  <si>
    <t>乱法者</t>
  </si>
  <si>
    <t>每场聚会仅生效一次。你可以花费 5 点时髦值，你可以临时学会一项未习得的术法（须符合习得条件），你会在断章时遗忘你习得的术法。</t>
  </si>
  <si>
    <t>灵兽招来</t>
  </si>
  <si>
    <r>
      <rPr>
        <sz val="10"/>
        <color rgb="FF000000"/>
        <rFont val="微软雅黑"/>
        <charset val="134"/>
      </rPr>
      <t xml:space="preserve">你获得一只跟随着你的灵兽。规则上，他被视为两个灵兽【标签】，一个决定它的形态，一个决定它的异能。
</t>
    </r>
    <r>
      <rPr>
        <b/>
        <sz val="10"/>
        <color rgb="FF000000"/>
        <rFont val="微软雅黑"/>
        <charset val="134"/>
      </rPr>
      <t>【灵兽标签】激活规则：</t>
    </r>
    <r>
      <rPr>
        <sz val="10"/>
        <color rgb="FF000000"/>
        <rFont val="微软雅黑"/>
        <charset val="134"/>
      </rPr>
      <t xml:space="preserve">你激活该标签后，在一次聚会中你无法再激活该灵兽标签。
</t>
    </r>
    <r>
      <rPr>
        <b/>
        <sz val="10"/>
        <color rgb="FF000000"/>
        <rFont val="微软雅黑"/>
        <charset val="134"/>
      </rPr>
      <t>创建形态：</t>
    </r>
    <r>
      <rPr>
        <sz val="10"/>
        <color rgb="FF000000"/>
        <rFont val="微软雅黑"/>
        <charset val="134"/>
      </rPr>
      <t xml:space="preserve">灵兽的形态仅代表该灵兽的外在样貌，其造型来源于中外典籍当中的生物形象，你可以使用任意典籍中的生物形象来决定你的灵兽样貌，然后将生物的名字作为一个【灵兽标签】。
</t>
    </r>
    <r>
      <rPr>
        <b/>
        <sz val="10"/>
        <color rgb="FF000000"/>
        <rFont val="微软雅黑"/>
        <charset val="134"/>
      </rPr>
      <t>选择异能：</t>
    </r>
    <r>
      <rPr>
        <sz val="10"/>
        <color rgb="FF000000"/>
        <rFont val="微软雅黑"/>
        <charset val="134"/>
      </rPr>
      <t>你可以从下表中选择一个异能，这代表着你的灵兽所掌握的异能，同时也是一个【灵兽标签】。
【魅惑幻形】能够编织覆盖特定区域的环境，修改其中的光影与声音，引导目标的情绪产生波动。
【黄金守护】能够感知被埋藏的贵金属，将接触的金银转化为高速旋转的金属风暴。
【天象主宰】能够飞翔于天空当中，操控云层中的水汽凝结降雨，引导空气中的电荷生成雷电，改变局部气流方向。
【空间撕裂】能够干扰非实体屏障、阵法或结界，对空间结构造成不稳定裂缝。
【毒液审判】能够吐出加速伤口愈合的唾液与腐蚀伤口的毒液。
【净化圣域】能够通过触碰污染源，分解其中的毒素、诅咒能量或放射性物质。
【法典窃取】能够提取书籍、卷轴中的文字，将其转移到其余载体之上，并对文字的意思进行解读。
【地脉封镇】能够践踏地面使土壤岩层硬化，重组金属物品的分子排列以提升密度。
【雷鼓震魂】发出混合低频震动与高频雷音的咆哮，对实体物质产生共振，对灵体产生震荡波。
【瘴疠为膳】能够吸收附近的瘟疫毒气，从背部长出解毒的赤色菌菇。
【千影寻踪】可将自身影子分裂为九道，每道影子可独立追踪不同气味的来源。
【骨刃铸兵】可将骨头转化为青铜兵刃，兵刃形状可以根据自身意志变化。
【珠泪凝珀】可将眼泪通过接触水源生成琥珀，琥珀能够封存声音。
【织霞成锦】能够吞食晚霞吐出七彩锦缎，触碰锦缎者可减轻自身受到重力的影响。
【泉眼通幽】能够操控水脉制造漩涡通道，快速转移到水脉所流通的其他地点。</t>
    </r>
  </si>
  <si>
    <t>绝技表</t>
  </si>
  <si>
    <t>绝技类型</t>
  </si>
  <si>
    <t>司掌职能</t>
  </si>
  <si>
    <t>挡位</t>
  </si>
  <si>
    <t>狞猎哨兵</t>
  </si>
  <si>
    <t>尸狗魄</t>
  </si>
  <si>
    <t>警觉</t>
  </si>
  <si>
    <t>尸狗魄，掌管你的警觉能力。使你时刻能够保持着对外界的警惕，感知周围环境的变化。一旦危险将至，你的心身都能够在瞬间警觉，化解或规避即将到来的危机。
当你施展此绝技时，你的尸狗魄将会与你选择解放的标签融为一体，并根据你的想象，召唤出你那如影随形的“哨兵”。
你可以自由决定这位“哨兵”的种类、外观又或是智能性。无论是传说中的伊芙利特，坚硬的钢铁巨像，还是忠诚的灵体猎犬都可以…当然，甚至可以是你自己。你只需要依据你的灵能力作出你认为最适合的描述即可。
任何对你不利的行为，统统都会被这位“哨兵”妨碍、阻挡、干扰或击落，使你能够更有效地应对敌人。</t>
  </si>
  <si>
    <t>任何对你根据【成功等级】造成的【效果】会视为减少2*X个【成功等级】（X=你解放的标签数量），持续到你离开当前场景。</t>
  </si>
  <si>
    <t>一
挡</t>
  </si>
  <si>
    <t>闪灵罗网</t>
  </si>
  <si>
    <t>伏矢魄</t>
  </si>
  <si>
    <t>思维与反应力</t>
  </si>
  <si>
    <t>伏矢魄，掌管你的思维意识。它反映着你对一个事物的认知、思考和判断能力，同时还控制着你在面对各类突发情况时的反应速度。
当你施展此绝技时，你的伏矢魄与你选择解放的标签，将会根据你的想象交缠融合，并强化你的反射神经和反应速度，使你能够在短时间内获得超人的机动力。
你可以自由描述你的灵能力是如何帮助你获得提升。这可以是一种针对肉体筋骨的辅助工具，也可以是对意识精神的自我强化。你只需要依据你的灵能力作出你认为最适合的描述即可。
机动力获得提升的你，能够在瞬间预测各种动作并从中选择出最优的解决方案。如同你独自编织出一张充满可能性的捕网，无论猎物逃往何方，你都能将其收入其中。</t>
  </si>
  <si>
    <t>你的武技强度，术法强度和灵能力强度增加X点（X=你解放的标签数量/2（向下取整））。</t>
  </si>
  <si>
    <t>铄命药釜</t>
  </si>
  <si>
    <t>雀阴魄</t>
  </si>
  <si>
    <t>生命力与恢复力</t>
  </si>
  <si>
    <t>雀阴魄，司掌你的生命力与恢复力。你的生命活力和你的自我治愈能力皆源于此；同时它还象征着人类的繁衍和生命的延续。
当你施展此绝技时，根据你的想象，你选择解放的标签会被创造成一个神圣的密封炊具，你的雀阴魄则会成为其中的神圣煮物。
你可以自由决定炊具的造型、形状、大小和装饰；以及炊具最终呈现的煮物是什么。从真正煎制沸腾药物的药罐，到西方宗教下的瓶装圣水，又或是熬煮的家常粥水都没有问题。你只需要依据你的灵能力作出你认为最适合的描述即可。
当煮物完成烹制后，炊具会发出一声提示。服食或被浇洒神圣煮物的生物将会获得你所指定的增益。</t>
  </si>
  <si>
    <t>当你进行攻击检定对场景中的生物造成【伤害】后，你可以指定另一个生物（包括你自己），然后选择以下其一，直到你离开该场景：
·造成【恢复X】（X=你解放标签的数量）；
·造成【恢复灵力X】（X=你解放标签的数量）。</t>
  </si>
  <si>
    <t>狂魄武装</t>
  </si>
  <si>
    <t>吞贼魄</t>
  </si>
  <si>
    <t>外在抗御能力</t>
  </si>
  <si>
    <t>吞贼魄，象征你抵抗外敌的防御能力。它如同你身体内的免疫系统，是你坚实的防护盾，保护你免受伤痛疾病的侵扰。
当你施展此绝技时，你的吞贼魄与你选择解放的标签将会覆盖你的身体，并根据你的想象，转化为你的外在装甲。
你可以综合考虑你的灵能力，来决定这套装甲的造型、材质、色彩等装饰细节。它可以是神话中的伟大铠甲，可以是轻披在身的霓裳羽衣，甚至也可以是一种不具备物理形态的抽象概念。你只需要依据你的灵能力作出你认为最适合的描述即可。
身披盔甲的你能够在自己或是其他生物防御时提供强而有力的支持，即使是抗击最强大的敌人也毫不畏惧。</t>
  </si>
  <si>
    <t>·当场景内有生物选择反击时，你可以让其进行的攻击检定获得5点加值。
·当场景内有生物选择防御时，你可以让那次攻击检定的挑战值增加5点。
你可以使用该能力X次，直到你离开该场景。（X=你解放标签的数量两倍）</t>
  </si>
  <si>
    <t>辟害符佩</t>
  </si>
  <si>
    <t>非毒魄</t>
  </si>
  <si>
    <t>内在化解能力</t>
  </si>
  <si>
    <t>非毒魄，掌管你排除要害的能力。使得你可以仅凭自身便将体内积聚的“毒素”化解。所谓“毒素”，不仅是指由外界侵入体内的有害物质，还包括你的情绪所带来的不良影响。
当你施展此绝技时，你的非毒魄与你选择解放的标签将被结合雕琢，并根据你的想象，变化为一件有形的灵符配饰。
你可以自由决定配饰的形状、造型以及配饰上刻画的灵符纹样。这可以是一件端庄的玉佩、一条典雅的项链、一枚权威的玺戒又或是一顶威严的皇冠。你只需要依据你的灵能力作出你认为最适合的描述即可。
刻有灵幻符咒的配饰能够保护你或你的盟友，帮助你们化解那些尝试侵入你们的负面因素，使你们时刻保持肉体与精神的平衡。</t>
  </si>
  <si>
    <t>你可以对场景中你选择的目标造成【清除效果X】（X*3为你解放标签的数量）</t>
  </si>
  <si>
    <t>净灵环</t>
  </si>
  <si>
    <t>除秽魄</t>
  </si>
  <si>
    <t>净化能力</t>
  </si>
  <si>
    <t>除秽魄，掌控你的自我净化能力。它不仅会帮助你清除身体代谢而产生的废物，同时还控制着你抵抗邪魔外道干扰、入侵的能力。
当你施展此绝技时，你的除秽魄将会与你选择解放的标签转化为两个光点缠绕在你身边。再根据你的想象，在空中快速划动，并形成两个盘旋的圆环。
你可以自由决定圆环的大小、材质、造型以及其他装饰细节。从细小的两枚指环，到扣于双臂的手镯，抑或踏于双脚之下的火轮都可以。你只需要依据你的灵能力作出你认为最适合的描述即可。
圆环成对，此阴彼阳，散发着神圣洁净的微光。它遵循着你的指令，为你或是你的盟友驱赶黑暗、邪祟之气。</t>
  </si>
  <si>
    <t>当场景内有生物类型为鬼魂的敌人进行攻击检定时，总值必须减去额外投掷X枚D4骰的结果，效果持续到你离开该场景。（X为你解放标签的数量）</t>
  </si>
  <si>
    <t>灵气自在功法</t>
  </si>
  <si>
    <t>臭肺魄</t>
  </si>
  <si>
    <t>气息控制能力</t>
  </si>
  <si>
    <t>臭肺魄，管理着你的呼吸功能。它负责调节你因身体状态变化而产生的氧气的供给需求。确保你能够时刻保持呼吸平稳顺畅，以进一步提升你的内在修为。
你施展此绝技时，臭肺魄将会与你选择解放的标签合而为一，并重新回到你的体内。然后根据你的想象，成为一套由你自行领悟的特殊招式。
如何演绎这套招式由你自行决定。它们可以是对真实存在的武术的戏仿或致敬，也可以是一套由你完全原创的武学招数。你可以优先依据你的灵能力作出你认为最适合的描述。
通过应用灵气自在功法，可以让你做到心神合一。在短时间内，极大幅度地提升你的灵能力，并强化你对灵能力的应用。</t>
  </si>
  <si>
    <t>你可以让你进行行动检定获得的加骰从D4变为D6。
你可以使用该能力X次，效果持续到你离开该场景。（X为你解放标签的数量）</t>
  </si>
  <si>
    <t>降神嗔令</t>
  </si>
  <si>
    <t>胎光魂</t>
  </si>
  <si>
    <t>生息与死灭</t>
  </si>
  <si>
    <t>胎光魂，是你的生命灯火，决定着你的生死存亡。一旦这生命火光熄灭，那就代表死期将至。此火乃至纯至阳，可将你的意识与诸天神相联，使你在短时间内成为半人半神的存在，助你降魔伏妖。
当你施展此绝技时，你选择解放的标签，将会缠绕你的胎光魂，并根据你的想象，化作一道代表神的令牌。
你可以自行决定令牌的样式、造型，大小以及刻画在上面的符咒和敕令。无论是传统道教仪式中的令牌，还是古代军队中用于发号司令的虎符，又或是一部戏谑的现代智能手机，都可以是对令牌的描述。你只需要依据你的灵能力作出你认为适合的描述即可。
手持令牌，你将获得接近于神的威能，可用于保卫你的盟友，以及击溃你的敌人。</t>
  </si>
  <si>
    <t>你指定X个目标，你与你选择的目标获得【物理免疫】，以及一个你指定类型的【伤害抗性X】。（X为你解放标签的数量）
此外，你与你选择的目标造成【伤害】时，全部变为【湮灭伤害】。</t>
  </si>
  <si>
    <t>二
挡</t>
  </si>
  <si>
    <t>钦法愚印</t>
  </si>
  <si>
    <t>爽灵魂</t>
  </si>
  <si>
    <t>智慧与感知</t>
  </si>
  <si>
    <t>爽灵魂，是你的智慧之源。它掌管你的智力、判断力及感知能力。也管理着你与诸天神沟通的灵性之力。
施展此绝技时，你选择解放的标签，并重构你的爽灵魂，根据你的想象重新组合成一尊法印。
你可以自行决定法印的造型、材质以及篆刻在上面的印鉴样式。从失落的传国玉玺，到形态各异的古铜印，又或是火漆印章，甚至是玩具印章或是潮流贴纸。你只需要依据灵能力作出适合的描述即可。
当你为你的盟友盖下法印，意味着你们已经可以借用天神之力。即使是对术法一无所知的莽夫，也能通过天神附体施展奇迹。</t>
  </si>
  <si>
    <t>你从普通或秘传凭术列表中选择一项，指定除你以外的X个目标，你与目标不需要习得这项凭术就可以施展它，同时不需要任何消耗。（X为你解放标签的数量）</t>
  </si>
  <si>
    <t>振欲旗幡</t>
  </si>
  <si>
    <t>幽精魂</t>
  </si>
  <si>
    <t>心灵与情感</t>
  </si>
  <si>
    <t>幽精魂，主宰你的性情与情绪。它管理着你的欲望、梦境与潜意识，是你内心最深处不曾向人表露过的一面。
施展此绝技时，你将选择解放的标签，并与你的幽精魂交织相融，根据想象编织成一杆令旗。
你可以自行决定令旗的大小形状、材质用料，以及旗上的装饰刺绣或图纹样式。可以基于现实中存在的旗帜进行再创作；也可以动手绘画一面原创的旗帜；这面旗帜甚至不一定是传统意义上的“旗”，只需要依据你的灵能力作出你认为适合的描述即可。
每当你挥动旗幡，你都将会为你和你的盟友招来福佑，为你的敌人送去灾祸。</t>
  </si>
  <si>
    <t>你从《通用效果表》中选择一种【效果】，然后选择若干个目标，对目标造成具有X的成功等级的该【效果】。每个轮次开始时，你都可以对目标造成你选择【效果X】。（X为你解放标签的数量）</t>
  </si>
  <si>
    <t>版本</t>
  </si>
  <si>
    <t>发布时间</t>
  </si>
  <si>
    <t>说明</t>
  </si>
  <si>
    <t>V1.0</t>
  </si>
  <si>
    <t>2025.11.28</t>
  </si>
  <si>
    <t>具备大多数功能，可以正常使用的基础版本。兼容《边缘人扮演指南》。
为便于滚轮翻阅过长条目，主表中部分格子（如武技效果）需手动下拉选择。更换后需手动重选。
在主表各处添加了“☑”，以便确认该模块是否可用。</t>
  </si>
  <si>
    <t>V1.1</t>
  </si>
  <si>
    <t>2025.11.29</t>
  </si>
  <si>
    <t>修bug。为生命值和灵力值添加了适配专长“深度灵体合一”的变动。</t>
  </si>
  <si>
    <t>V1.2</t>
  </si>
  <si>
    <t>2025.11.30</t>
  </si>
  <si>
    <t>修bug。同步狩魂者青果骰插件更新，添加“事件业力”至录卡数据。</t>
  </si>
  <si>
    <t>V1.3</t>
  </si>
  <si>
    <t>2025.12.17</t>
  </si>
  <si>
    <t>根据核心规则V1.0书签版修正部分内容，补充“无畏守护”时髦风格、侠界联动时髦风格。
取消了武技表与术法表“风味描述”的保护，以便有需求者手动修改。（注意，这会损坏原始描述！）
修bug。修正了录卡模块的指导描述。</t>
  </si>
  <si>
    <t>V1.4</t>
  </si>
  <si>
    <t>2026.1.25</t>
  </si>
  <si>
    <t>修正一挡绝技效果显示bug，修改主表版头显示效果。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</si>
</sst>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1"/>
      <name val="宋体"/>
      <charset val="134"/>
    </font>
    <font>
      <sz val="11"/>
      <color rgb="FF000000"/>
      <name val="微软雅黑"/>
      <charset val="134"/>
    </font>
    <font>
      <sz val="11"/>
      <color rgb="FF000000"/>
      <name val="宋体"/>
      <charset val="134"/>
    </font>
    <font>
      <b/>
      <sz val="14"/>
      <color rgb="FFFFFFFF"/>
      <name val="微软雅黑"/>
      <charset val="134"/>
    </font>
    <font>
      <b/>
      <sz val="11"/>
      <color rgb="FF000000"/>
      <name val="微软雅黑"/>
      <charset val="134"/>
    </font>
    <font>
      <sz val="10"/>
      <color rgb="FF000000"/>
      <name val="微软雅黑"/>
      <charset val="134"/>
    </font>
    <font>
      <sz val="11"/>
      <color rgb="FFFFFFFF"/>
      <name val="微软雅黑"/>
      <charset val="134"/>
    </font>
    <font>
      <sz val="10"/>
      <color rgb="FFFFFFFF"/>
      <name val="微软雅黑"/>
      <charset val="134"/>
    </font>
    <font>
      <sz val="11"/>
      <name val="微软雅黑"/>
      <charset val="134"/>
    </font>
    <font>
      <b/>
      <sz val="11"/>
      <color rgb="FFFFFFFF"/>
      <name val="微软雅黑"/>
      <charset val="134"/>
    </font>
    <font>
      <b/>
      <sz val="11"/>
      <name val="微软雅黑"/>
      <charset val="134"/>
    </font>
    <font>
      <sz val="10"/>
      <name val="微软雅黑"/>
      <charset val="134"/>
    </font>
    <font>
      <sz val="11"/>
      <color rgb="FFFF0000"/>
      <name val="微软雅黑"/>
      <charset val="134"/>
    </font>
    <font>
      <sz val="11"/>
      <color rgb="FFF8F6F5"/>
      <name val="微软雅黑"/>
      <charset val="134"/>
    </font>
    <font>
      <sz val="16"/>
      <color rgb="FF000000"/>
      <name val="微软雅黑"/>
      <charset val="134"/>
    </font>
    <font>
      <sz val="11"/>
      <color rgb="FFBFBFBF"/>
      <name val="微软雅黑"/>
      <charset val="134"/>
    </font>
    <font>
      <sz val="11"/>
      <color rgb="FF808080"/>
      <name val="微软雅黑"/>
      <charset val="134"/>
    </font>
    <font>
      <sz val="11"/>
      <color rgb="FFFFFFFF"/>
      <name val="宋体"/>
      <charset val="134"/>
    </font>
    <font>
      <sz val="9"/>
      <color rgb="FF000000"/>
      <name val="微软雅黑"/>
      <charset val="134"/>
    </font>
    <font>
      <sz val="10"/>
      <color rgb="FFBFBFBF"/>
      <name val="微软雅黑"/>
      <charset val="134"/>
    </font>
    <font>
      <sz val="10"/>
      <color rgb="FF808080"/>
      <name val="微软雅黑"/>
      <charset val="134"/>
    </font>
    <font>
      <sz val="11"/>
      <color rgb="FFEEE4E2"/>
      <name val="微软雅黑"/>
      <charset val="134"/>
    </font>
    <font>
      <sz val="11"/>
      <color rgb="FFB5655E"/>
      <name val="微软雅黑"/>
      <charset val="134"/>
    </font>
    <font>
      <b/>
      <sz val="8"/>
      <color rgb="FFFF0000"/>
      <name val="微软雅黑"/>
      <charset val="134"/>
    </font>
    <font>
      <sz val="10"/>
      <color rgb="FFB5655E"/>
      <name val="微软雅黑"/>
      <charset val="134"/>
    </font>
    <font>
      <sz val="9"/>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微软雅黑"/>
      <charset val="134"/>
    </font>
    <font>
      <b/>
      <sz val="10"/>
      <name val="微软雅黑"/>
      <charset val="134"/>
    </font>
    <font>
      <sz val="9"/>
      <name val="宋体"/>
      <charset val="134"/>
    </font>
  </fonts>
  <fills count="40">
    <fill>
      <patternFill patternType="none"/>
    </fill>
    <fill>
      <patternFill patternType="gray125"/>
    </fill>
    <fill>
      <patternFill patternType="solid">
        <fgColor rgb="FFCAB56E"/>
        <bgColor indexed="64"/>
      </patternFill>
    </fill>
    <fill>
      <patternFill patternType="solid">
        <fgColor rgb="FFF2ECDA"/>
        <bgColor indexed="64"/>
      </patternFill>
    </fill>
    <fill>
      <patternFill patternType="solid">
        <fgColor rgb="FFF8F6F5"/>
        <bgColor indexed="64"/>
      </patternFill>
    </fill>
    <fill>
      <patternFill patternType="solid">
        <fgColor rgb="FFB5655E"/>
        <bgColor indexed="64"/>
      </patternFill>
    </fill>
    <fill>
      <patternFill patternType="solid">
        <fgColor rgb="FFEEE4E2"/>
        <bgColor indexed="64"/>
      </patternFill>
    </fill>
    <fill>
      <patternFill patternType="solid">
        <fgColor rgb="FFB0842D"/>
        <bgColor indexed="64"/>
      </patternFill>
    </fill>
    <fill>
      <patternFill patternType="solid">
        <fgColor rgb="FFF4E9D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1">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style="thin">
        <color rgb="FFBFBFBF"/>
      </left>
      <right style="thick">
        <color auto="1"/>
      </right>
      <top/>
      <bottom style="thin">
        <color rgb="FFBFBFBF"/>
      </bottom>
      <diagonal/>
    </border>
    <border>
      <left style="thick">
        <color auto="1"/>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thick">
        <color auto="1"/>
      </right>
      <top style="thin">
        <color rgb="FFBFBFBF"/>
      </top>
      <bottom/>
      <diagonal/>
    </border>
    <border>
      <left style="thin">
        <color rgb="FFBFBFBF"/>
      </left>
      <right style="thick">
        <color auto="1"/>
      </right>
      <top/>
      <bottom/>
      <diagonal/>
    </border>
    <border>
      <left style="thick">
        <color auto="1"/>
      </left>
      <right style="thin">
        <color rgb="FFBFBFBF"/>
      </right>
      <top style="thin">
        <color rgb="FFBFBFBF"/>
      </top>
      <bottom style="thick">
        <color auto="1"/>
      </bottom>
      <diagonal/>
    </border>
    <border>
      <left style="thin">
        <color rgb="FFBFBFBF"/>
      </left>
      <right style="thin">
        <color rgb="FFBFBFBF"/>
      </right>
      <top style="thin">
        <color rgb="FFBFBFBF"/>
      </top>
      <bottom style="thick">
        <color auto="1"/>
      </bottom>
      <diagonal/>
    </border>
    <border>
      <left style="thin">
        <color rgb="FFBFBFBF"/>
      </left>
      <right/>
      <top style="thin">
        <color rgb="FFBFBFBF"/>
      </top>
      <bottom style="thick">
        <color auto="1"/>
      </bottom>
      <diagonal/>
    </border>
    <border>
      <left style="thin">
        <color rgb="FFBFBFBF"/>
      </left>
      <right style="thick">
        <color auto="1"/>
      </right>
      <top/>
      <bottom style="thick">
        <color auto="1"/>
      </bottom>
      <diagonal/>
    </border>
    <border>
      <left style="thick">
        <color auto="1"/>
      </left>
      <right style="thin">
        <color rgb="FFBFBFBF"/>
      </right>
      <top style="thick">
        <color auto="1"/>
      </top>
      <bottom style="thin">
        <color rgb="FFBFBFBF"/>
      </bottom>
      <diagonal/>
    </border>
    <border>
      <left style="thin">
        <color rgb="FFBFBFBF"/>
      </left>
      <right style="thick">
        <color auto="1"/>
      </right>
      <top style="thick">
        <color auto="1"/>
      </top>
      <bottom style="thin">
        <color rgb="FFBFBFBF"/>
      </bottom>
      <diagonal/>
    </border>
    <border>
      <left style="thin">
        <color rgb="FFBFBFBF"/>
      </left>
      <right style="thick">
        <color auto="1"/>
      </right>
      <top style="thin">
        <color rgb="FFBFBFBF"/>
      </top>
      <bottom style="thin">
        <color rgb="FFBFBFBF"/>
      </bottom>
      <diagonal/>
    </border>
    <border>
      <left style="thin">
        <color rgb="FFBFBFBF"/>
      </left>
      <right style="thick">
        <color auto="1"/>
      </right>
      <top style="thin">
        <color rgb="FFBFBFBF"/>
      </top>
      <bottom style="thick">
        <color auto="1"/>
      </bottom>
      <diagonal/>
    </border>
    <border>
      <left style="thin">
        <color rgb="FFBFBFBF"/>
      </left>
      <right style="thin">
        <color rgb="FFBFBFBF"/>
      </right>
      <top style="thick">
        <color auto="1"/>
      </top>
      <bottom style="thin">
        <color rgb="FFBFBFBF"/>
      </bottom>
      <diagonal/>
    </border>
    <border>
      <left style="thick">
        <color auto="1"/>
      </left>
      <right/>
      <top style="thick">
        <color auto="1"/>
      </top>
      <bottom style="thin">
        <color rgb="FFBFBFBF"/>
      </bottom>
      <diagonal/>
    </border>
    <border>
      <left/>
      <right/>
      <top style="thick">
        <color auto="1"/>
      </top>
      <bottom style="thin">
        <color rgb="FFBFBFBF"/>
      </bottom>
      <diagonal/>
    </border>
    <border>
      <left/>
      <right style="thick">
        <color auto="1"/>
      </right>
      <top style="thick">
        <color auto="1"/>
      </top>
      <bottom style="thin">
        <color rgb="FFBFBFBF"/>
      </bottom>
      <diagonal/>
    </border>
    <border>
      <left style="thick">
        <color auto="1"/>
      </left>
      <right style="thin">
        <color rgb="FFBFBFBF"/>
      </right>
      <top style="thin">
        <color rgb="FFBFBFBF"/>
      </top>
      <bottom/>
      <diagonal/>
    </border>
    <border>
      <left style="thick">
        <color auto="1"/>
      </left>
      <right style="thin">
        <color rgb="FFBFBFBF"/>
      </right>
      <top/>
      <bottom/>
      <diagonal/>
    </border>
    <border>
      <left style="thick">
        <color auto="1"/>
      </left>
      <right style="thin">
        <color rgb="FFBFBFBF"/>
      </right>
      <top/>
      <bottom style="thick">
        <color auto="1"/>
      </bottom>
      <diagonal/>
    </border>
    <border>
      <left style="thick">
        <color rgb="FF000000"/>
      </left>
      <right style="thin">
        <color rgb="FFBFBFBF"/>
      </right>
      <top style="thick">
        <color rgb="FF000000"/>
      </top>
      <bottom style="thin">
        <color rgb="FFBFBFBF"/>
      </bottom>
      <diagonal/>
    </border>
    <border>
      <left style="thin">
        <color rgb="FFBFBFBF"/>
      </left>
      <right style="thin">
        <color rgb="FFBFBFBF"/>
      </right>
      <top style="thick">
        <color rgb="FF000000"/>
      </top>
      <bottom style="thin">
        <color rgb="FFBFBFBF"/>
      </bottom>
      <diagonal/>
    </border>
    <border>
      <left style="thin">
        <color rgb="FFBFBFBF"/>
      </left>
      <right style="thick">
        <color rgb="FF000000"/>
      </right>
      <top style="thick">
        <color rgb="FF000000"/>
      </top>
      <bottom style="thin">
        <color rgb="FFBFBFBF"/>
      </bottom>
      <diagonal/>
    </border>
    <border>
      <left style="thick">
        <color rgb="FF000000"/>
      </left>
      <right style="thin">
        <color rgb="FFBFBFBF"/>
      </right>
      <top style="thin">
        <color rgb="FFBFBFBF"/>
      </top>
      <bottom style="thin">
        <color rgb="FFBFBFBF"/>
      </bottom>
      <diagonal/>
    </border>
    <border>
      <left style="thin">
        <color rgb="FFBFBFBF"/>
      </left>
      <right style="thick">
        <color rgb="FF000000"/>
      </right>
      <top style="thin">
        <color rgb="FFBFBFBF"/>
      </top>
      <bottom style="thin">
        <color rgb="FFBFBFBF"/>
      </bottom>
      <diagonal/>
    </border>
    <border>
      <left style="thick">
        <color rgb="FF000000"/>
      </left>
      <right style="thin">
        <color rgb="FFBFBFBF"/>
      </right>
      <top style="thin">
        <color rgb="FFBFBFBF"/>
      </top>
      <bottom style="thick">
        <color rgb="FF000000"/>
      </bottom>
      <diagonal/>
    </border>
    <border>
      <left style="thin">
        <color rgb="FFBFBFBF"/>
      </left>
      <right style="thin">
        <color rgb="FFBFBFBF"/>
      </right>
      <top style="thin">
        <color rgb="FFBFBFBF"/>
      </top>
      <bottom style="thick">
        <color rgb="FF000000"/>
      </bottom>
      <diagonal/>
    </border>
    <border>
      <left style="thin">
        <color rgb="FFBFBFBF"/>
      </left>
      <right style="thick">
        <color rgb="FF000000"/>
      </right>
      <top style="thin">
        <color rgb="FFBFBFBF"/>
      </top>
      <bottom style="thick">
        <color rgb="FF000000"/>
      </bottom>
      <diagonal/>
    </border>
    <border>
      <left style="thin">
        <color rgb="FFBFBFBF"/>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style="thick">
        <color auto="1"/>
      </right>
      <top style="thin">
        <color rgb="FFBFBFBF"/>
      </top>
      <bottom style="thin">
        <color rgb="FFBFBFBF"/>
      </bottom>
      <diagonal/>
    </border>
    <border>
      <left style="thin">
        <color rgb="FFBFBFBF"/>
      </left>
      <right style="thin">
        <color rgb="FFBFBFBF"/>
      </right>
      <top/>
      <bottom/>
      <diagonal/>
    </border>
    <border>
      <left style="thin">
        <color rgb="FFBFBFBF"/>
      </left>
      <right/>
      <top style="thin">
        <color rgb="FFBFBFBF"/>
      </top>
      <bottom/>
      <diagonal/>
    </border>
    <border>
      <left/>
      <right/>
      <top style="thin">
        <color rgb="FFBFBFBF"/>
      </top>
      <bottom/>
      <diagonal/>
    </border>
    <border>
      <left style="dashed">
        <color rgb="FF808080"/>
      </left>
      <right/>
      <top style="dashed">
        <color rgb="FF808080"/>
      </top>
      <bottom/>
      <diagonal/>
    </border>
    <border>
      <left/>
      <right/>
      <top style="dashed">
        <color rgb="FF808080"/>
      </top>
      <bottom/>
      <diagonal/>
    </border>
    <border>
      <left/>
      <right style="dashed">
        <color rgb="FF808080"/>
      </right>
      <top style="dashed">
        <color rgb="FF808080"/>
      </top>
      <bottom/>
      <diagonal/>
    </border>
    <border>
      <left style="thin">
        <color rgb="FFBFBFBF"/>
      </left>
      <right style="thin">
        <color rgb="FFBFBFBF"/>
      </right>
      <top style="thick">
        <color auto="1"/>
      </top>
      <bottom/>
      <diagonal/>
    </border>
    <border>
      <left style="dashed">
        <color rgb="FF808080"/>
      </left>
      <right/>
      <top/>
      <bottom/>
      <diagonal/>
    </border>
    <border>
      <left/>
      <right style="dashed">
        <color rgb="FF808080"/>
      </right>
      <top/>
      <bottom/>
      <diagonal/>
    </border>
    <border>
      <left style="thin">
        <color rgb="FFBFBFBF"/>
      </left>
      <right/>
      <top/>
      <bottom/>
      <diagonal/>
    </border>
    <border>
      <left/>
      <right style="thick">
        <color rgb="FF000000"/>
      </right>
      <top style="thin">
        <color rgb="FFBFBFBF"/>
      </top>
      <bottom/>
      <diagonal/>
    </border>
    <border>
      <left/>
      <right/>
      <top/>
      <bottom style="thin">
        <color rgb="FFBFBFBF"/>
      </bottom>
      <diagonal/>
    </border>
    <border>
      <left/>
      <right style="thick">
        <color rgb="FF000000"/>
      </right>
      <top/>
      <bottom style="thin">
        <color rgb="FFBFBFBF"/>
      </bottom>
      <diagonal/>
    </border>
    <border>
      <left style="thick">
        <color auto="1"/>
      </left>
      <right/>
      <top style="thin">
        <color rgb="FFBFBFBF"/>
      </top>
      <bottom/>
      <diagonal/>
    </border>
    <border>
      <left/>
      <right style="thick">
        <color auto="1"/>
      </right>
      <top style="thin">
        <color rgb="FFBFBFBF"/>
      </top>
      <bottom/>
      <diagonal/>
    </border>
    <border>
      <left style="thick">
        <color auto="1"/>
      </left>
      <right/>
      <top/>
      <bottom/>
      <diagonal/>
    </border>
    <border>
      <left/>
      <right style="thick">
        <color auto="1"/>
      </right>
      <top/>
      <bottom/>
      <diagonal/>
    </border>
    <border>
      <left style="dashed">
        <color rgb="FF808080"/>
      </left>
      <right/>
      <top/>
      <bottom style="dashed">
        <color rgb="FFBFBFBF"/>
      </bottom>
      <diagonal/>
    </border>
    <border>
      <left/>
      <right/>
      <top/>
      <bottom style="dashed">
        <color rgb="FFBFBFBF"/>
      </bottom>
      <diagonal/>
    </border>
    <border>
      <left/>
      <right style="dashed">
        <color rgb="FF808080"/>
      </right>
      <top/>
      <bottom style="dashed">
        <color rgb="FFBFBFBF"/>
      </bottom>
      <diagonal/>
    </border>
    <border>
      <left style="thick">
        <color auto="1"/>
      </left>
      <right/>
      <top/>
      <bottom style="thick">
        <color auto="1"/>
      </bottom>
      <diagonal/>
    </border>
    <border>
      <left/>
      <right/>
      <top/>
      <bottom style="thick">
        <color auto="1"/>
      </bottom>
      <diagonal/>
    </border>
    <border>
      <left/>
      <right style="thick">
        <color rgb="FF000000"/>
      </right>
      <top/>
      <bottom style="thick">
        <color auto="1"/>
      </bottom>
      <diagonal/>
    </border>
    <border>
      <left/>
      <right style="thin">
        <color rgb="FFBFBFBF"/>
      </right>
      <top style="thick">
        <color auto="1"/>
      </top>
      <bottom style="thin">
        <color rgb="FFBFBFBF"/>
      </bottom>
      <diagonal/>
    </border>
    <border>
      <left/>
      <right style="double">
        <color auto="1"/>
      </right>
      <top style="thick">
        <color auto="1"/>
      </top>
      <bottom style="thin">
        <color rgb="FFBFBFBF"/>
      </bottom>
      <diagonal/>
    </border>
    <border>
      <left style="thin">
        <color rgb="FFBFBFBF"/>
      </left>
      <right style="double">
        <color auto="1"/>
      </right>
      <top style="thick">
        <color auto="1"/>
      </top>
      <bottom style="thin">
        <color rgb="FFBFBFBF"/>
      </bottom>
      <diagonal/>
    </border>
    <border>
      <left style="thin">
        <color rgb="FFBFBFBF"/>
      </left>
      <right style="double">
        <color auto="1"/>
      </right>
      <top style="thin">
        <color rgb="FFBFBFBF"/>
      </top>
      <bottom style="thin">
        <color rgb="FFBFBFBF"/>
      </bottom>
      <diagonal/>
    </border>
    <border>
      <left style="thin">
        <color rgb="FFBFBFBF"/>
      </left>
      <right style="double">
        <color auto="1"/>
      </right>
      <top style="thin">
        <color rgb="FFBFBFBF"/>
      </top>
      <bottom/>
      <diagonal/>
    </border>
    <border>
      <left/>
      <right style="thin">
        <color rgb="FFBFBFBF"/>
      </right>
      <top style="thin">
        <color rgb="FFBFBFBF"/>
      </top>
      <bottom/>
      <diagonal/>
    </border>
    <border>
      <left/>
      <right style="double">
        <color auto="1"/>
      </right>
      <top style="thin">
        <color rgb="FFBFBFBF"/>
      </top>
      <bottom/>
      <diagonal/>
    </border>
    <border>
      <left/>
      <right style="thin">
        <color rgb="FFBFBFBF"/>
      </right>
      <top/>
      <bottom/>
      <diagonal/>
    </border>
    <border>
      <left/>
      <right style="double">
        <color auto="1"/>
      </right>
      <top/>
      <bottom style="thin">
        <color rgb="FFBFBFBF"/>
      </bottom>
      <diagonal/>
    </border>
    <border>
      <left style="thin">
        <color rgb="FFBFBFBF"/>
      </left>
      <right/>
      <top style="thick">
        <color auto="1"/>
      </top>
      <bottom style="thin">
        <color rgb="FFBFBFBF"/>
      </bottom>
      <diagonal/>
    </border>
    <border diagonalUp="1">
      <left style="thin">
        <color rgb="FFBFBFBF"/>
      </left>
      <right style="thin">
        <color rgb="FFBFBFBF"/>
      </right>
      <top style="thin">
        <color rgb="FFBFBFBF"/>
      </top>
      <bottom style="thick">
        <color auto="1"/>
      </bottom>
      <diagonal style="thin">
        <color rgb="FFBFBFBF"/>
      </diagonal>
    </border>
    <border>
      <left/>
      <right style="double">
        <color auto="1"/>
      </right>
      <top/>
      <bottom/>
      <diagonal/>
    </border>
    <border>
      <left/>
      <right style="thin">
        <color rgb="FFBFBFBF"/>
      </right>
      <top/>
      <bottom style="thin">
        <color rgb="FFBFBFBF"/>
      </bottom>
      <diagonal/>
    </border>
    <border>
      <left style="thick">
        <color auto="1"/>
      </left>
      <right style="thin">
        <color rgb="FFBFBFBF"/>
      </right>
      <top style="thin">
        <color rgb="FFBFBFBF"/>
      </top>
      <bottom style="thin">
        <color auto="1"/>
      </bottom>
      <diagonal/>
    </border>
    <border>
      <left style="thin">
        <color rgb="FFBFBFBF"/>
      </left>
      <right style="thin">
        <color rgb="FFBFBFBF"/>
      </right>
      <top style="thin">
        <color rgb="FFBFBFBF"/>
      </top>
      <bottom style="thin">
        <color auto="1"/>
      </bottom>
      <diagonal/>
    </border>
    <border>
      <left style="thin">
        <color rgb="FFBFBFBF"/>
      </left>
      <right/>
      <top style="thin">
        <color rgb="FFBFBFBF"/>
      </top>
      <bottom style="thin">
        <color auto="1"/>
      </bottom>
      <diagonal/>
    </border>
    <border>
      <left/>
      <right/>
      <top style="thin">
        <color rgb="FFBFBFBF"/>
      </top>
      <bottom style="thin">
        <color auto="1"/>
      </bottom>
      <diagonal/>
    </border>
    <border>
      <left/>
      <right style="thin">
        <color rgb="FFBFBFBF"/>
      </right>
      <top style="thin">
        <color rgb="FFBFBFBF"/>
      </top>
      <bottom style="thin">
        <color auto="1"/>
      </bottom>
      <diagonal/>
    </border>
    <border>
      <left style="thin">
        <color rgb="FFBFBFBF"/>
      </left>
      <right style="thick">
        <color auto="1"/>
      </right>
      <top style="thin">
        <color rgb="FFBFBFBF"/>
      </top>
      <bottom style="thin">
        <color auto="1"/>
      </bottom>
      <diagonal/>
    </border>
    <border>
      <left style="thick">
        <color auto="1"/>
      </left>
      <right/>
      <top/>
      <bottom style="thin">
        <color rgb="FFBFBFBF"/>
      </bottom>
      <diagonal/>
    </border>
    <border>
      <left style="thick">
        <color auto="1"/>
      </left>
      <right style="thin">
        <color rgb="FFBFBFBF"/>
      </right>
      <top/>
      <bottom style="double">
        <color auto="1"/>
      </bottom>
      <diagonal/>
    </border>
    <border>
      <left style="thin">
        <color rgb="FFBFBFBF"/>
      </left>
      <right style="thin">
        <color rgb="FFBFBFBF"/>
      </right>
      <top/>
      <bottom style="double">
        <color auto="1"/>
      </bottom>
      <diagonal/>
    </border>
    <border>
      <left style="thin">
        <color rgb="FFBFBFBF"/>
      </left>
      <right/>
      <top/>
      <bottom style="double">
        <color auto="1"/>
      </bottom>
      <diagonal/>
    </border>
    <border>
      <left style="thin">
        <color rgb="FFBFBFBF"/>
      </left>
      <right style="thick">
        <color auto="1"/>
      </right>
      <top style="thick">
        <color auto="1"/>
      </top>
      <bottom/>
      <diagonal/>
    </border>
    <border>
      <left/>
      <right/>
      <top style="dashed">
        <color rgb="FFBFBFBF"/>
      </top>
      <bottom/>
      <diagonal/>
    </border>
    <border>
      <left style="thin">
        <color auto="1"/>
      </left>
      <right style="thin">
        <color rgb="FFBFBFBF"/>
      </right>
      <top style="thin">
        <color auto="1"/>
      </top>
      <bottom/>
      <diagonal/>
    </border>
    <border>
      <left style="thin">
        <color rgb="FFBFBFBF"/>
      </left>
      <right style="thin">
        <color rgb="FFBFBFBF"/>
      </right>
      <top style="thin">
        <color auto="1"/>
      </top>
      <bottom/>
      <diagonal/>
    </border>
    <border>
      <left style="thin">
        <color rgb="FFBFBFBF"/>
      </left>
      <right style="thin">
        <color auto="1"/>
      </right>
      <top style="thin">
        <color auto="1"/>
      </top>
      <bottom/>
      <diagonal/>
    </border>
    <border>
      <left style="thick">
        <color auto="1"/>
      </left>
      <right style="thin">
        <color rgb="FFBFBFBF"/>
      </right>
      <top style="double">
        <color auto="1"/>
      </top>
      <bottom style="thick">
        <color auto="1"/>
      </bottom>
      <diagonal/>
    </border>
    <border>
      <left style="thin">
        <color rgb="FFBFBFBF"/>
      </left>
      <right style="thin">
        <color rgb="FFBFBFBF"/>
      </right>
      <top style="double">
        <color auto="1"/>
      </top>
      <bottom style="thick">
        <color auto="1"/>
      </bottom>
      <diagonal/>
    </border>
    <border>
      <left style="thin">
        <color rgb="FFBFBFBF"/>
      </left>
      <right/>
      <top style="double">
        <color auto="1"/>
      </top>
      <bottom style="thick">
        <color auto="1"/>
      </bottom>
      <diagonal/>
    </border>
    <border>
      <left style="thin">
        <color rgb="FFBFBFBF"/>
      </left>
      <right style="thin">
        <color rgb="FFBFBFBF"/>
      </right>
      <top/>
      <bottom style="thick">
        <color auto="1"/>
      </bottom>
      <diagonal/>
    </border>
    <border>
      <left style="thin">
        <color auto="1"/>
      </left>
      <right style="thin">
        <color rgb="FFBFBFBF"/>
      </right>
      <top/>
      <bottom style="thin">
        <color auto="1"/>
      </bottom>
      <diagonal/>
    </border>
    <border>
      <left style="thin">
        <color rgb="FFBFBFBF"/>
      </left>
      <right style="thin">
        <color rgb="FFBFBFBF"/>
      </right>
      <top/>
      <bottom style="thin">
        <color auto="1"/>
      </bottom>
      <diagonal/>
    </border>
    <border>
      <left style="thin">
        <color rgb="FFBFBFBF"/>
      </left>
      <right style="thin">
        <color auto="1"/>
      </right>
      <top/>
      <bottom style="thin">
        <color auto="1"/>
      </bottom>
      <diagonal/>
    </border>
    <border>
      <left/>
      <right style="thick">
        <color auto="1"/>
      </right>
      <top/>
      <bottom style="thick">
        <color auto="1"/>
      </bottom>
      <diagonal/>
    </border>
    <border>
      <left style="thin">
        <color rgb="FFBFBFBF"/>
      </left>
      <right/>
      <top/>
      <bottom style="thick">
        <color auto="1"/>
      </bottom>
      <diagonal/>
    </border>
    <border>
      <left/>
      <right style="double">
        <color auto="1"/>
      </right>
      <top/>
      <bottom style="thick">
        <color auto="1"/>
      </bottom>
      <diagonal/>
    </border>
    <border>
      <left/>
      <right style="thin">
        <color rgb="FFBFBFBF"/>
      </right>
      <top style="thin">
        <color rgb="FFBFBFBF"/>
      </top>
      <bottom style="thick">
        <color auto="1"/>
      </bottom>
      <diagonal/>
    </border>
    <border>
      <left style="thin">
        <color rgb="FFBFBFBF"/>
      </left>
      <right style="double">
        <color auto="1"/>
      </right>
      <top style="thin">
        <color rgb="FFBFBFBF"/>
      </top>
      <bottom style="thick">
        <color auto="1"/>
      </bottom>
      <diagonal/>
    </border>
    <border>
      <left/>
      <right style="thin">
        <color auto="1"/>
      </right>
      <top style="thick">
        <color auto="1"/>
      </top>
      <bottom style="thin">
        <color rgb="FFBFBFBF"/>
      </bottom>
      <diagonal/>
    </border>
    <border>
      <left/>
      <right style="thin">
        <color auto="1"/>
      </right>
      <top style="thin">
        <color rgb="FFBFBFBF"/>
      </top>
      <bottom/>
      <diagonal/>
    </border>
    <border>
      <left/>
      <right style="thin">
        <color rgb="FFBFBFBF"/>
      </right>
      <top/>
      <bottom style="thick">
        <color auto="1"/>
      </bottom>
      <diagonal/>
    </border>
    <border>
      <left/>
      <right style="thin">
        <color auto="1"/>
      </right>
      <top/>
      <bottom style="thick">
        <color auto="1"/>
      </bottom>
      <diagonal/>
    </border>
    <border>
      <left style="thick">
        <color auto="1"/>
      </left>
      <right style="thin">
        <color rgb="FFBFBFBF"/>
      </right>
      <top style="double">
        <color auto="1"/>
      </top>
      <bottom style="thin">
        <color rgb="FFBFBFBF"/>
      </bottom>
      <diagonal/>
    </border>
    <border>
      <left style="thin">
        <color rgb="FFBFBFBF"/>
      </left>
      <right style="thin">
        <color rgb="FFBFBFBF"/>
      </right>
      <top style="double">
        <color auto="1"/>
      </top>
      <bottom style="thin">
        <color rgb="FFBFBFBF"/>
      </bottom>
      <diagonal/>
    </border>
    <border>
      <left style="thin">
        <color rgb="FFBFBFBF"/>
      </left>
      <right style="double">
        <color auto="1"/>
      </right>
      <top style="double">
        <color auto="1"/>
      </top>
      <bottom style="thin">
        <color rgb="FFBFBFBF"/>
      </bottom>
      <diagonal/>
    </border>
    <border>
      <left/>
      <right style="thin">
        <color rgb="FFBFBFBF"/>
      </right>
      <top style="double">
        <color auto="1"/>
      </top>
      <bottom style="thin">
        <color rgb="FFBFBFBF"/>
      </bottom>
      <diagonal/>
    </border>
    <border>
      <left style="thin">
        <color rgb="FFBFBFBF"/>
      </left>
      <right style="thin">
        <color rgb="FFBFBFBF"/>
      </right>
      <top style="double">
        <color auto="1"/>
      </top>
      <bottom/>
      <diagonal/>
    </border>
    <border>
      <left style="thin">
        <color rgb="FFBFBFBF"/>
      </left>
      <right style="thick">
        <color auto="1"/>
      </right>
      <top style="double">
        <color auto="1"/>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9" borderId="113"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14" applyNumberFormat="0" applyFill="0" applyAlignment="0" applyProtection="0">
      <alignment vertical="center"/>
    </xf>
    <xf numFmtId="0" fontId="33" fillId="0" borderId="114" applyNumberFormat="0" applyFill="0" applyAlignment="0" applyProtection="0">
      <alignment vertical="center"/>
    </xf>
    <xf numFmtId="0" fontId="34" fillId="0" borderId="115" applyNumberFormat="0" applyFill="0" applyAlignment="0" applyProtection="0">
      <alignment vertical="center"/>
    </xf>
    <xf numFmtId="0" fontId="34" fillId="0" borderId="0" applyNumberFormat="0" applyFill="0" applyBorder="0" applyAlignment="0" applyProtection="0">
      <alignment vertical="center"/>
    </xf>
    <xf numFmtId="0" fontId="35" fillId="10" borderId="116" applyNumberFormat="0" applyAlignment="0" applyProtection="0">
      <alignment vertical="center"/>
    </xf>
    <xf numFmtId="0" fontId="36" fillId="11" borderId="117" applyNumberFormat="0" applyAlignment="0" applyProtection="0">
      <alignment vertical="center"/>
    </xf>
    <xf numFmtId="0" fontId="37" fillId="11" borderId="116" applyNumberFormat="0" applyAlignment="0" applyProtection="0">
      <alignment vertical="center"/>
    </xf>
    <xf numFmtId="0" fontId="38" fillId="12" borderId="118" applyNumberFormat="0" applyAlignment="0" applyProtection="0">
      <alignment vertical="center"/>
    </xf>
    <xf numFmtId="0" fontId="39" fillId="0" borderId="119" applyNumberFormat="0" applyFill="0" applyAlignment="0" applyProtection="0">
      <alignment vertical="center"/>
    </xf>
    <xf numFmtId="0" fontId="40" fillId="0" borderId="120" applyNumberFormat="0" applyFill="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44" fillId="36" borderId="0" applyNumberFormat="0" applyBorder="0" applyAlignment="0" applyProtection="0">
      <alignment vertical="center"/>
    </xf>
    <xf numFmtId="0" fontId="45" fillId="37" borderId="0" applyNumberFormat="0" applyBorder="0" applyAlignment="0" applyProtection="0">
      <alignment vertical="center"/>
    </xf>
    <xf numFmtId="0" fontId="45" fillId="38" borderId="0" applyNumberFormat="0" applyBorder="0" applyAlignment="0" applyProtection="0">
      <alignment vertical="center"/>
    </xf>
    <xf numFmtId="0" fontId="44" fillId="39" borderId="0" applyNumberFormat="0" applyBorder="0" applyAlignment="0" applyProtection="0">
      <alignment vertical="center"/>
    </xf>
  </cellStyleXfs>
  <cellXfs count="498">
    <xf numFmtId="0" fontId="0" fillId="0" borderId="0" xfId="0">
      <alignment vertical="center"/>
    </xf>
    <xf numFmtId="0" fontId="1" fillId="0" borderId="0" xfId="0" applyFont="1" applyFill="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1" fillId="0"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1" fillId="4" borderId="11" xfId="0" applyFont="1" applyFill="1" applyBorder="1" applyAlignment="1">
      <alignment horizontal="center" vertical="center" wrapText="1"/>
    </xf>
    <xf numFmtId="0" fontId="6" fillId="0" borderId="0" xfId="0" applyFont="1" applyFill="1" applyAlignment="1">
      <alignment vertical="center" wrapText="1"/>
    </xf>
    <xf numFmtId="0" fontId="1" fillId="4" borderId="12"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5" fillId="3" borderId="9" xfId="0" applyFont="1" applyFill="1" applyBorder="1" applyAlignment="1">
      <alignment horizontal="left"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5" fillId="3" borderId="14" xfId="0" applyFont="1" applyFill="1" applyBorder="1" applyAlignment="1">
      <alignment horizontal="left" vertical="center" wrapText="1"/>
    </xf>
    <xf numFmtId="0" fontId="1" fillId="3" borderId="16" xfId="0" applyFont="1" applyFill="1" applyBorder="1" applyAlignment="1">
      <alignment horizontal="center" vertical="center" wrapText="1"/>
    </xf>
    <xf numFmtId="0" fontId="1" fillId="0" borderId="0" xfId="0" applyFont="1" applyFill="1" applyAlignment="1">
      <alignment horizontal="left"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0" borderId="0" xfId="0" applyFont="1" applyFill="1" applyBorder="1">
      <alignment vertical="center"/>
    </xf>
    <xf numFmtId="0" fontId="7" fillId="0" borderId="0" xfId="0" applyFont="1" applyFill="1" applyBorder="1" applyAlignment="1">
      <alignment vertical="center" wrapText="1"/>
    </xf>
    <xf numFmtId="0" fontId="6" fillId="0" borderId="0" xfId="0" applyFont="1" applyFill="1">
      <alignment vertical="center"/>
    </xf>
    <xf numFmtId="0" fontId="4" fillId="3" borderId="8" xfId="0" applyFont="1" applyFill="1" applyBorder="1" applyAlignment="1">
      <alignment horizontal="center" vertical="center"/>
    </xf>
    <xf numFmtId="0" fontId="4" fillId="3" borderId="19" xfId="0" applyFont="1" applyFill="1" applyBorder="1">
      <alignment vertical="center"/>
    </xf>
    <xf numFmtId="0" fontId="4" fillId="0" borderId="0" xfId="0" applyFont="1" applyFill="1" applyBorder="1">
      <alignment vertical="center"/>
    </xf>
    <xf numFmtId="0" fontId="8" fillId="0" borderId="0" xfId="0" applyFont="1" applyFill="1">
      <alignment vertical="center"/>
    </xf>
    <xf numFmtId="0" fontId="9" fillId="0" borderId="0" xfId="0" applyFont="1" applyFill="1" applyBorder="1">
      <alignment vertical="center"/>
    </xf>
    <xf numFmtId="0" fontId="10" fillId="0" borderId="0" xfId="0" applyFont="1" applyFill="1" applyBorder="1">
      <alignment vertical="center"/>
    </xf>
    <xf numFmtId="0" fontId="1" fillId="4" borderId="8" xfId="0" applyFont="1" applyFill="1" applyBorder="1" applyAlignment="1">
      <alignment horizontal="center" vertical="center"/>
    </xf>
    <xf numFmtId="0" fontId="5" fillId="4" borderId="19" xfId="0" applyFont="1" applyFill="1" applyBorder="1" applyAlignment="1">
      <alignment vertical="center" wrapText="1"/>
    </xf>
    <xf numFmtId="0" fontId="1"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1" fillId="3" borderId="8" xfId="0" applyFont="1" applyFill="1" applyBorder="1" applyAlignment="1">
      <alignment horizontal="center" vertical="center"/>
    </xf>
    <xf numFmtId="0" fontId="5" fillId="3" borderId="19" xfId="0" applyFont="1" applyFill="1" applyBorder="1">
      <alignment vertical="center"/>
    </xf>
    <xf numFmtId="0" fontId="1" fillId="0" borderId="0" xfId="0" applyFont="1" applyFill="1" applyBorder="1">
      <alignment vertical="center"/>
    </xf>
    <xf numFmtId="0" fontId="8" fillId="0" borderId="0" xfId="0" applyFont="1" applyFill="1" applyBorder="1">
      <alignment vertical="center"/>
    </xf>
    <xf numFmtId="0" fontId="5" fillId="4" borderId="19" xfId="0" applyFont="1" applyFill="1" applyBorder="1">
      <alignment vertical="center"/>
    </xf>
    <xf numFmtId="0" fontId="5" fillId="3" borderId="19" xfId="0" applyFont="1" applyFill="1" applyBorder="1" applyAlignment="1">
      <alignment vertical="center" wrapText="1"/>
    </xf>
    <xf numFmtId="0" fontId="1" fillId="4" borderId="13" xfId="0" applyFont="1" applyFill="1" applyBorder="1" applyAlignment="1">
      <alignment horizontal="center" vertical="center"/>
    </xf>
    <xf numFmtId="0" fontId="5" fillId="4" borderId="20" xfId="0" applyFont="1" applyFill="1" applyBorder="1" applyAlignment="1">
      <alignment vertical="center" wrapText="1"/>
    </xf>
    <xf numFmtId="0" fontId="1" fillId="4" borderId="19" xfId="0" applyFont="1" applyFill="1" applyBorder="1">
      <alignment vertical="center"/>
    </xf>
    <xf numFmtId="0" fontId="1" fillId="3" borderId="19" xfId="0" applyFont="1" applyFill="1" applyBorder="1">
      <alignment vertical="center"/>
    </xf>
    <xf numFmtId="0" fontId="1" fillId="3" borderId="19" xfId="0" applyFont="1" applyFill="1" applyBorder="1" applyAlignment="1">
      <alignment vertical="center" wrapText="1"/>
    </xf>
    <xf numFmtId="0" fontId="8" fillId="3" borderId="19" xfId="0" applyFont="1" applyFill="1" applyBorder="1">
      <alignment vertical="center"/>
    </xf>
    <xf numFmtId="0" fontId="8" fillId="4" borderId="8" xfId="0" applyFont="1" applyFill="1" applyBorder="1" applyAlignment="1">
      <alignment horizontal="center" vertical="center"/>
    </xf>
    <xf numFmtId="0" fontId="8" fillId="4" borderId="19" xfId="0" applyFont="1" applyFill="1" applyBorder="1">
      <alignment vertical="center"/>
    </xf>
    <xf numFmtId="0" fontId="1" fillId="3" borderId="13" xfId="0" applyFont="1" applyFill="1" applyBorder="1" applyAlignment="1">
      <alignment horizontal="center" vertical="center"/>
    </xf>
    <xf numFmtId="0" fontId="1" fillId="3" borderId="20" xfId="0" applyFont="1" applyFill="1" applyBorder="1">
      <alignment vertical="center"/>
    </xf>
    <xf numFmtId="0" fontId="3" fillId="2" borderId="2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horizontal="left" vertical="center"/>
    </xf>
    <xf numFmtId="0" fontId="4" fillId="3" borderId="19" xfId="0" applyFont="1" applyFill="1" applyBorder="1" applyAlignment="1">
      <alignment horizontal="left" vertical="center"/>
    </xf>
    <xf numFmtId="0" fontId="1" fillId="4" borderId="9" xfId="0" applyFont="1" applyFill="1" applyBorder="1" applyAlignment="1">
      <alignment horizontal="center" vertical="center"/>
    </xf>
    <xf numFmtId="0" fontId="5" fillId="4" borderId="19" xfId="0" applyFont="1" applyFill="1" applyBorder="1" applyAlignment="1" applyProtection="1">
      <alignment horizontal="left" vertical="center" wrapText="1"/>
      <protection locked="0"/>
    </xf>
    <xf numFmtId="0" fontId="1" fillId="3" borderId="9" xfId="0" applyFont="1" applyFill="1" applyBorder="1" applyAlignment="1">
      <alignment horizontal="center" vertical="center"/>
    </xf>
    <xf numFmtId="0" fontId="5" fillId="3" borderId="19" xfId="0" applyFont="1" applyFill="1" applyBorder="1" applyAlignment="1" applyProtection="1">
      <alignment horizontal="left" vertical="center" wrapText="1"/>
      <protection locked="0"/>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5" xfId="0" applyFont="1" applyFill="1" applyBorder="1" applyAlignment="1">
      <alignment horizontal="center" vertical="center" wrapText="1"/>
    </xf>
    <xf numFmtId="0" fontId="5" fillId="4" borderId="5" xfId="0" applyFont="1" applyFill="1" applyBorder="1" applyAlignment="1">
      <alignment horizontal="left" vertical="center" wrapText="1"/>
    </xf>
    <xf numFmtId="0" fontId="5" fillId="4" borderId="7" xfId="0" applyFont="1" applyFill="1" applyBorder="1" applyAlignment="1" applyProtection="1">
      <alignment horizontal="left" vertical="center" wrapText="1"/>
      <protection locked="0"/>
    </xf>
    <xf numFmtId="0" fontId="8" fillId="3" borderId="9" xfId="0" applyFont="1" applyFill="1" applyBorder="1" applyAlignment="1">
      <alignment horizontal="center" vertical="center" wrapText="1"/>
    </xf>
    <xf numFmtId="0" fontId="8" fillId="4" borderId="9" xfId="0" applyFont="1" applyFill="1" applyBorder="1" applyAlignment="1">
      <alignment horizontal="center" vertical="center"/>
    </xf>
    <xf numFmtId="0" fontId="0" fillId="4" borderId="9" xfId="0" applyFont="1" applyFill="1" applyBorder="1" applyAlignment="1">
      <alignment horizontal="center" vertical="center"/>
    </xf>
    <xf numFmtId="0" fontId="8" fillId="4" borderId="9" xfId="0" applyFont="1" applyFill="1" applyBorder="1" applyAlignment="1">
      <alignment horizontal="center" vertical="center" wrapText="1"/>
    </xf>
    <xf numFmtId="0" fontId="11" fillId="4" borderId="9" xfId="0" applyFont="1" applyFill="1" applyBorder="1" applyAlignment="1">
      <alignment horizontal="left" vertical="center" wrapText="1"/>
    </xf>
    <xf numFmtId="0" fontId="11" fillId="4" borderId="19" xfId="0" applyFont="1" applyFill="1" applyBorder="1" applyAlignment="1" applyProtection="1">
      <alignment horizontal="left" vertical="center" wrapText="1"/>
      <protection locked="0"/>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0" fillId="3" borderId="9" xfId="0" applyFont="1" applyFill="1" applyBorder="1" applyAlignment="1">
      <alignment horizontal="center" vertical="center"/>
    </xf>
    <xf numFmtId="0" fontId="11" fillId="3" borderId="9" xfId="0" applyFont="1" applyFill="1" applyBorder="1" applyAlignment="1">
      <alignment horizontal="left" vertical="center" wrapText="1"/>
    </xf>
    <xf numFmtId="0" fontId="11" fillId="3" borderId="19" xfId="0" applyFont="1" applyFill="1" applyBorder="1" applyAlignment="1" applyProtection="1">
      <alignment horizontal="left" vertical="center" wrapText="1"/>
      <protection locked="0"/>
    </xf>
    <xf numFmtId="0" fontId="8" fillId="3" borderId="8" xfId="0" applyFont="1" applyFill="1" applyBorder="1" applyAlignment="1">
      <alignment horizontal="center" vertical="center" wrapText="1"/>
    </xf>
    <xf numFmtId="0" fontId="8" fillId="4" borderId="13" xfId="0" applyFont="1" applyFill="1" applyBorder="1" applyAlignment="1">
      <alignment horizontal="center" vertical="center"/>
    </xf>
    <xf numFmtId="0" fontId="8" fillId="4" borderId="14" xfId="0" applyFont="1" applyFill="1" applyBorder="1" applyAlignment="1">
      <alignment horizontal="center" vertical="center"/>
    </xf>
    <xf numFmtId="0" fontId="0" fillId="4" borderId="14" xfId="0" applyFont="1" applyFill="1" applyBorder="1" applyAlignment="1">
      <alignment horizontal="center" vertical="center"/>
    </xf>
    <xf numFmtId="0" fontId="8" fillId="4" borderId="14" xfId="0" applyFont="1" applyFill="1" applyBorder="1" applyAlignment="1">
      <alignment horizontal="center" vertical="center" wrapText="1"/>
    </xf>
    <xf numFmtId="0" fontId="11" fillId="4" borderId="14" xfId="0" applyFont="1" applyFill="1" applyBorder="1" applyAlignment="1">
      <alignment horizontal="left" vertical="center" wrapText="1"/>
    </xf>
    <xf numFmtId="0" fontId="11" fillId="4" borderId="20" xfId="0" applyFont="1" applyFill="1" applyBorder="1" applyAlignment="1" applyProtection="1">
      <alignment horizontal="left" vertical="center" wrapText="1"/>
      <protection locked="0"/>
    </xf>
    <xf numFmtId="0" fontId="2" fillId="4" borderId="9" xfId="0" applyFont="1" applyFill="1" applyBorder="1" applyAlignment="1">
      <alignment horizontal="center" vertical="center"/>
    </xf>
    <xf numFmtId="0" fontId="1" fillId="3" borderId="14" xfId="0" applyFont="1" applyFill="1" applyBorder="1" applyAlignment="1">
      <alignment horizontal="center" vertical="center"/>
    </xf>
    <xf numFmtId="0" fontId="5" fillId="3" borderId="20" xfId="0" applyFont="1" applyFill="1" applyBorder="1" applyAlignment="1" applyProtection="1">
      <alignment horizontal="left" vertical="center" wrapText="1"/>
      <protection locked="0"/>
    </xf>
    <xf numFmtId="0" fontId="4" fillId="3" borderId="19" xfId="0" applyFont="1" applyFill="1" applyBorder="1" applyAlignment="1">
      <alignment horizontal="center" vertical="center"/>
    </xf>
    <xf numFmtId="0" fontId="1" fillId="4" borderId="9" xfId="0" applyFont="1" applyFill="1" applyBorder="1" applyAlignment="1">
      <alignment horizontal="left" vertical="center" wrapText="1"/>
    </xf>
    <xf numFmtId="0" fontId="1" fillId="4" borderId="19" xfId="0" applyFont="1" applyFill="1" applyBorder="1" applyAlignment="1">
      <alignment horizontal="center" vertical="center"/>
    </xf>
    <xf numFmtId="0" fontId="1" fillId="3" borderId="9" xfId="0" applyFont="1" applyFill="1" applyBorder="1" applyAlignment="1">
      <alignment horizontal="left" vertical="center" wrapText="1"/>
    </xf>
    <xf numFmtId="0" fontId="1" fillId="3" borderId="19" xfId="0" applyFont="1" applyFill="1" applyBorder="1" applyAlignment="1">
      <alignment horizontal="center" vertical="center"/>
    </xf>
    <xf numFmtId="0" fontId="1" fillId="4" borderId="14" xfId="0" applyFont="1" applyFill="1" applyBorder="1" applyAlignment="1">
      <alignment horizontal="left" vertical="center" wrapText="1"/>
    </xf>
    <xf numFmtId="0" fontId="1" fillId="4" borderId="14" xfId="0" applyFont="1" applyFill="1" applyBorder="1" applyAlignment="1">
      <alignment horizontal="center" vertical="center"/>
    </xf>
    <xf numFmtId="0" fontId="1" fillId="4" borderId="20"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4" fillId="3" borderId="19" xfId="0" applyFont="1" applyFill="1" applyBorder="1" applyAlignment="1">
      <alignment horizontal="left" vertical="center" wrapText="1"/>
    </xf>
    <xf numFmtId="0" fontId="1" fillId="4" borderId="19" xfId="0" applyFont="1" applyFill="1" applyBorder="1" applyAlignment="1">
      <alignment horizontal="left" vertical="center" wrapText="1"/>
    </xf>
    <xf numFmtId="0" fontId="1" fillId="3" borderId="25" xfId="0" applyFont="1" applyFill="1" applyBorder="1" applyAlignment="1">
      <alignment horizontal="center" vertical="center"/>
    </xf>
    <xf numFmtId="0" fontId="1" fillId="3" borderId="19" xfId="0" applyFont="1" applyFill="1" applyBorder="1" applyAlignment="1" applyProtection="1">
      <alignment horizontal="left" vertical="center" wrapText="1"/>
      <protection locked="0"/>
    </xf>
    <xf numFmtId="0" fontId="1" fillId="3" borderId="26" xfId="0" applyFont="1" applyFill="1" applyBorder="1" applyAlignment="1">
      <alignment horizontal="center" vertical="center"/>
    </xf>
    <xf numFmtId="0" fontId="1" fillId="4" borderId="19" xfId="0" applyFont="1" applyFill="1" applyBorder="1" applyAlignment="1" applyProtection="1">
      <alignment horizontal="left" vertical="center" wrapText="1"/>
      <protection locked="0"/>
    </xf>
    <xf numFmtId="0" fontId="1" fillId="3" borderId="4" xfId="0" applyFont="1" applyFill="1" applyBorder="1" applyAlignment="1">
      <alignment horizontal="center" vertical="center"/>
    </xf>
    <xf numFmtId="0" fontId="1" fillId="4" borderId="26" xfId="0" applyFont="1" applyFill="1" applyBorder="1" applyAlignment="1">
      <alignment horizontal="center" vertical="center"/>
    </xf>
    <xf numFmtId="0" fontId="1" fillId="4" borderId="25"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20" xfId="0" applyFont="1" applyFill="1" applyBorder="1" applyAlignment="1" applyProtection="1">
      <alignment horizontal="left" vertical="center" wrapText="1"/>
      <protection locked="0"/>
    </xf>
    <xf numFmtId="0" fontId="12" fillId="0" borderId="0" xfId="0" applyFont="1" applyFill="1" applyAlignment="1">
      <alignment horizontal="center" vertical="center"/>
    </xf>
    <xf numFmtId="0" fontId="4" fillId="3" borderId="17"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18" xfId="0" applyFont="1" applyFill="1" applyBorder="1" applyAlignment="1">
      <alignment horizontal="left" vertical="center" wrapText="1"/>
    </xf>
    <xf numFmtId="0" fontId="1" fillId="4" borderId="8" xfId="0" applyFont="1" applyFill="1" applyBorder="1" applyAlignment="1" applyProtection="1">
      <alignment horizontal="center" vertical="center"/>
      <protection locked="0"/>
    </xf>
    <xf numFmtId="0" fontId="1" fillId="4" borderId="19" xfId="0" applyFont="1" applyFill="1" applyBorder="1" applyAlignment="1" applyProtection="1">
      <alignment horizontal="left" vertical="center"/>
      <protection locked="0"/>
    </xf>
    <xf numFmtId="0" fontId="13" fillId="0" borderId="0" xfId="0" applyFont="1" applyFill="1">
      <alignment vertical="center"/>
    </xf>
    <xf numFmtId="0" fontId="1" fillId="4" borderId="13" xfId="0" applyFont="1" applyFill="1" applyBorder="1" applyAlignment="1" applyProtection="1">
      <alignment horizontal="center" vertical="center"/>
      <protection locked="0"/>
    </xf>
    <xf numFmtId="0" fontId="1" fillId="4" borderId="20" xfId="0" applyFont="1" applyFill="1" applyBorder="1" applyAlignment="1" applyProtection="1">
      <alignment horizontal="left" vertical="center"/>
      <protection locked="0"/>
    </xf>
    <xf numFmtId="0" fontId="12" fillId="0" borderId="0" xfId="0" applyFont="1" applyFill="1" applyAlignment="1">
      <alignment horizontal="center" vertical="center" wrapText="1"/>
    </xf>
    <xf numFmtId="0" fontId="9" fillId="5" borderId="17" xfId="0" applyFont="1" applyFill="1" applyBorder="1" applyAlignment="1">
      <alignment horizontal="center" vertical="center"/>
    </xf>
    <xf numFmtId="0" fontId="9" fillId="5" borderId="21" xfId="0" applyFont="1" applyFill="1" applyBorder="1" applyAlignment="1">
      <alignment horizontal="center" vertical="center"/>
    </xf>
    <xf numFmtId="0" fontId="9" fillId="5" borderId="18" xfId="0" applyFont="1" applyFill="1" applyBorder="1" applyAlignment="1">
      <alignment horizontal="center" vertical="center"/>
    </xf>
    <xf numFmtId="0" fontId="10" fillId="6" borderId="8" xfId="0" applyFont="1" applyFill="1" applyBorder="1" applyAlignment="1">
      <alignment horizontal="center" vertical="center"/>
    </xf>
    <xf numFmtId="0" fontId="10" fillId="6" borderId="9" xfId="0" applyFont="1" applyFill="1" applyBorder="1" applyAlignment="1">
      <alignment horizontal="center" vertical="center"/>
    </xf>
    <xf numFmtId="0" fontId="10" fillId="6" borderId="19" xfId="0" applyFont="1" applyFill="1" applyBorder="1" applyAlignment="1">
      <alignment horizontal="left" vertical="center"/>
    </xf>
    <xf numFmtId="0" fontId="1" fillId="4" borderId="25" xfId="0" applyFont="1" applyFill="1" applyBorder="1" applyAlignment="1" applyProtection="1">
      <alignment horizontal="center" vertical="center"/>
      <protection locked="0"/>
    </xf>
    <xf numFmtId="0" fontId="1" fillId="4" borderId="19" xfId="0" applyFont="1" applyFill="1" applyBorder="1" applyProtection="1">
      <alignment vertical="center"/>
      <protection locked="0"/>
    </xf>
    <xf numFmtId="0" fontId="1" fillId="4" borderId="26" xfId="0" applyFont="1" applyFill="1" applyBorder="1" applyAlignment="1" applyProtection="1">
      <alignment horizontal="center" vertical="center"/>
      <protection locked="0"/>
    </xf>
    <xf numFmtId="0" fontId="1" fillId="6" borderId="9" xfId="0" applyFont="1" applyFill="1" applyBorder="1" applyAlignment="1">
      <alignment horizontal="center" vertical="center"/>
    </xf>
    <xf numFmtId="0" fontId="1" fillId="6" borderId="19" xfId="0" applyFont="1" applyFill="1" applyBorder="1" applyProtection="1">
      <alignment vertical="center"/>
      <protection locked="0"/>
    </xf>
    <xf numFmtId="0" fontId="1" fillId="4" borderId="4" xfId="0" applyFont="1" applyFill="1" applyBorder="1" applyAlignment="1" applyProtection="1">
      <alignment horizontal="center" vertical="center"/>
      <protection locked="0"/>
    </xf>
    <xf numFmtId="0" fontId="1" fillId="6" borderId="25" xfId="0" applyFont="1" applyFill="1" applyBorder="1" applyAlignment="1" applyProtection="1">
      <alignment horizontal="center" vertical="center"/>
      <protection locked="0"/>
    </xf>
    <xf numFmtId="0" fontId="1" fillId="6" borderId="26" xfId="0" applyFont="1" applyFill="1" applyBorder="1" applyAlignment="1" applyProtection="1">
      <alignment horizontal="center" vertical="center"/>
      <protection locked="0"/>
    </xf>
    <xf numFmtId="0" fontId="1" fillId="6" borderId="4" xfId="0" applyFont="1" applyFill="1" applyBorder="1" applyAlignment="1" applyProtection="1">
      <alignment horizontal="center" vertical="center"/>
      <protection locked="0"/>
    </xf>
    <xf numFmtId="0" fontId="1" fillId="4" borderId="27" xfId="0" applyFont="1" applyFill="1" applyBorder="1" applyAlignment="1" applyProtection="1">
      <alignment horizontal="center" vertical="center"/>
      <protection locked="0"/>
    </xf>
    <xf numFmtId="0" fontId="1" fillId="4" borderId="20" xfId="0" applyFont="1" applyFill="1" applyBorder="1" applyProtection="1">
      <alignment vertical="center"/>
      <protection locked="0"/>
    </xf>
    <xf numFmtId="0" fontId="9" fillId="7" borderId="28" xfId="0" applyFont="1" applyFill="1" applyBorder="1" applyAlignment="1">
      <alignment horizontal="center" vertical="center"/>
    </xf>
    <xf numFmtId="0" fontId="9" fillId="7" borderId="29" xfId="0" applyFont="1" applyFill="1" applyBorder="1" applyAlignment="1">
      <alignment horizontal="center" vertical="center"/>
    </xf>
    <xf numFmtId="0" fontId="9" fillId="7" borderId="30" xfId="0" applyFont="1" applyFill="1" applyBorder="1" applyAlignment="1">
      <alignment horizontal="center" vertical="center"/>
    </xf>
    <xf numFmtId="0" fontId="4" fillId="8" borderId="31" xfId="0" applyFont="1" applyFill="1" applyBorder="1" applyAlignment="1">
      <alignment horizontal="center" vertical="center"/>
    </xf>
    <xf numFmtId="0" fontId="4" fillId="8" borderId="9" xfId="0" applyFont="1" applyFill="1" applyBorder="1" applyAlignment="1">
      <alignment horizontal="center" vertical="center"/>
    </xf>
    <xf numFmtId="0" fontId="4" fillId="8" borderId="32" xfId="0" applyFont="1" applyFill="1" applyBorder="1">
      <alignment vertical="center"/>
    </xf>
    <xf numFmtId="0" fontId="1" fillId="4" borderId="31" xfId="0" applyFont="1" applyFill="1" applyBorder="1" applyAlignment="1" applyProtection="1">
      <alignment horizontal="center" vertical="center"/>
      <protection locked="0"/>
    </xf>
    <xf numFmtId="0" fontId="1" fillId="4" borderId="32" xfId="0" applyFont="1" applyFill="1" applyBorder="1" applyProtection="1">
      <alignment vertical="center"/>
      <protection locked="0"/>
    </xf>
    <xf numFmtId="0" fontId="1" fillId="8" borderId="9" xfId="0" applyFont="1" applyFill="1" applyBorder="1" applyAlignment="1">
      <alignment horizontal="center" vertical="center"/>
    </xf>
    <xf numFmtId="0" fontId="1" fillId="8" borderId="32" xfId="0" applyFont="1" applyFill="1" applyBorder="1" applyProtection="1">
      <alignment vertical="center"/>
      <protection locked="0"/>
    </xf>
    <xf numFmtId="0" fontId="1" fillId="4" borderId="32" xfId="0" applyFont="1" applyFill="1" applyBorder="1" applyAlignment="1" applyProtection="1">
      <alignment vertical="center" wrapText="1"/>
      <protection locked="0"/>
    </xf>
    <xf numFmtId="0" fontId="1" fillId="8" borderId="32" xfId="0" applyFont="1" applyFill="1" applyBorder="1" applyAlignment="1" applyProtection="1">
      <alignment vertical="center" wrapText="1"/>
      <protection locked="0"/>
    </xf>
    <xf numFmtId="0" fontId="1" fillId="8" borderId="31" xfId="0" applyFont="1" applyFill="1" applyBorder="1" applyAlignment="1" applyProtection="1">
      <alignment horizontal="center" vertical="center"/>
      <protection locked="0"/>
    </xf>
    <xf numFmtId="0" fontId="1" fillId="8" borderId="33" xfId="0" applyFont="1" applyFill="1" applyBorder="1" applyAlignment="1" applyProtection="1">
      <alignment horizontal="center" vertical="center"/>
      <protection locked="0"/>
    </xf>
    <xf numFmtId="0" fontId="1" fillId="8" borderId="34" xfId="0" applyFont="1" applyFill="1" applyBorder="1" applyAlignment="1">
      <alignment horizontal="center" vertical="center"/>
    </xf>
    <xf numFmtId="0" fontId="1" fillId="8" borderId="35" xfId="0" applyFont="1" applyFill="1" applyBorder="1" applyAlignment="1" applyProtection="1">
      <alignment vertical="center" wrapText="1"/>
      <protection locked="0"/>
    </xf>
    <xf numFmtId="0" fontId="1" fillId="0" borderId="0" xfId="0" applyFont="1">
      <alignment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9" xfId="0" applyFont="1" applyFill="1" applyBorder="1" applyAlignment="1">
      <alignment horizontal="center" vertical="center"/>
    </xf>
    <xf numFmtId="0" fontId="10" fillId="3" borderId="9" xfId="0" applyFont="1" applyFill="1" applyBorder="1" applyAlignment="1">
      <alignment horizontal="center" vertical="center"/>
    </xf>
    <xf numFmtId="0" fontId="6" fillId="0" borderId="0" xfId="0" applyFont="1" applyFill="1" applyBorder="1">
      <alignment vertical="center"/>
    </xf>
    <xf numFmtId="0" fontId="10" fillId="3" borderId="8" xfId="0" applyFont="1" applyFill="1" applyBorder="1" applyAlignment="1">
      <alignment horizontal="center" vertical="center"/>
    </xf>
    <xf numFmtId="0" fontId="10" fillId="3" borderId="19" xfId="0" applyFont="1" applyFill="1" applyBorder="1" applyAlignment="1">
      <alignment horizontal="center" vertical="center"/>
    </xf>
    <xf numFmtId="0" fontId="1" fillId="4" borderId="19" xfId="0" applyFont="1" applyFill="1" applyBorder="1" applyAlignment="1">
      <alignment horizontal="center" vertical="center" wrapText="1"/>
    </xf>
    <xf numFmtId="0" fontId="8" fillId="4" borderId="19" xfId="0" applyFont="1" applyFill="1" applyBorder="1" applyAlignment="1">
      <alignment horizontal="center" vertical="center"/>
    </xf>
    <xf numFmtId="0" fontId="8" fillId="3" borderId="19" xfId="0" applyFont="1" applyFill="1" applyBorder="1" applyAlignment="1">
      <alignment horizontal="center" vertical="center"/>
    </xf>
    <xf numFmtId="0" fontId="4" fillId="3" borderId="9"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8" fillId="4" borderId="20" xfId="0" applyFont="1" applyFill="1" applyBorder="1" applyAlignment="1">
      <alignment horizontal="center" vertical="center"/>
    </xf>
    <xf numFmtId="0" fontId="8" fillId="0" borderId="0" xfId="0" applyFont="1">
      <alignment vertical="center"/>
    </xf>
    <xf numFmtId="0" fontId="12" fillId="0" borderId="0" xfId="0" applyFont="1" applyFill="1" applyBorder="1" applyAlignment="1">
      <alignment horizontal="right" vertical="center"/>
    </xf>
    <xf numFmtId="0" fontId="12"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11" fillId="3" borderId="17"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9"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36"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11" fillId="3" borderId="8" xfId="0" applyFont="1" applyFill="1" applyBorder="1" applyAlignment="1">
      <alignment horizontal="right" vertical="center"/>
    </xf>
    <xf numFmtId="0" fontId="11" fillId="3" borderId="9" xfId="0" applyFont="1" applyFill="1" applyBorder="1" applyAlignment="1">
      <alignment horizontal="right" vertical="center"/>
    </xf>
    <xf numFmtId="0" fontId="11" fillId="3" borderId="10" xfId="0" applyFont="1" applyFill="1" applyBorder="1" applyAlignment="1">
      <alignment horizontal="right" vertical="center"/>
    </xf>
    <xf numFmtId="0" fontId="11" fillId="3" borderId="37" xfId="0" applyFont="1" applyFill="1" applyBorder="1" applyAlignment="1">
      <alignment horizontal="center" vertical="center"/>
    </xf>
    <xf numFmtId="0" fontId="11" fillId="3" borderId="38" xfId="0" applyFont="1" applyFill="1" applyBorder="1" applyAlignment="1">
      <alignment horizontal="left" vertical="center"/>
    </xf>
    <xf numFmtId="0" fontId="11" fillId="3" borderId="9" xfId="0" applyFont="1" applyFill="1" applyBorder="1" applyAlignment="1">
      <alignment horizontal="left" vertical="center"/>
    </xf>
    <xf numFmtId="0" fontId="11" fillId="3" borderId="37" xfId="0" applyFont="1" applyFill="1" applyBorder="1" applyAlignment="1">
      <alignment horizontal="right" vertical="center"/>
    </xf>
    <xf numFmtId="0" fontId="11" fillId="3" borderId="37" xfId="0" applyFont="1" applyFill="1" applyBorder="1" applyAlignment="1">
      <alignment horizontal="left" vertical="center"/>
    </xf>
    <xf numFmtId="0" fontId="11" fillId="3" borderId="39" xfId="0" applyFont="1" applyFill="1" applyBorder="1" applyAlignment="1">
      <alignment horizontal="left" vertical="center"/>
    </xf>
    <xf numFmtId="0" fontId="0" fillId="0" borderId="40" xfId="0" applyFont="1" applyBorder="1" applyAlignment="1">
      <alignment horizontal="center" vertical="center"/>
    </xf>
    <xf numFmtId="0" fontId="0" fillId="0" borderId="9" xfId="0" applyFont="1" applyBorder="1" applyAlignment="1">
      <alignment horizontal="center" vertical="center"/>
    </xf>
    <xf numFmtId="0" fontId="0" fillId="0" borderId="19" xfId="0" applyFont="1" applyBorder="1" applyAlignment="1">
      <alignment horizontal="center" vertical="center"/>
    </xf>
    <xf numFmtId="0" fontId="11" fillId="4" borderId="41" xfId="0" applyFont="1" applyFill="1" applyBorder="1" applyAlignment="1">
      <alignment horizontal="right" vertical="center"/>
    </xf>
    <xf numFmtId="0" fontId="11" fillId="4" borderId="42" xfId="0" applyFont="1" applyFill="1" applyBorder="1" applyAlignment="1">
      <alignment horizontal="right" vertical="center"/>
    </xf>
    <xf numFmtId="0" fontId="11" fillId="4" borderId="37" xfId="0" applyFont="1" applyFill="1" applyBorder="1" applyAlignment="1">
      <alignment horizontal="center" vertical="center"/>
    </xf>
    <xf numFmtId="0" fontId="11" fillId="4" borderId="37" xfId="0" applyFont="1" applyFill="1" applyBorder="1" applyAlignment="1">
      <alignment horizontal="left" vertical="center"/>
    </xf>
    <xf numFmtId="0" fontId="11" fillId="4" borderId="39" xfId="0" applyFont="1" applyFill="1" applyBorder="1" applyAlignment="1">
      <alignment horizontal="left" vertical="center"/>
    </xf>
    <xf numFmtId="0" fontId="11" fillId="4" borderId="8" xfId="0" applyFont="1" applyFill="1" applyBorder="1" applyAlignment="1">
      <alignment horizontal="right" vertical="center"/>
    </xf>
    <xf numFmtId="0" fontId="11" fillId="4" borderId="9" xfId="0" applyFont="1" applyFill="1" applyBorder="1" applyAlignment="1">
      <alignment horizontal="right" vertical="center"/>
    </xf>
    <xf numFmtId="0" fontId="11" fillId="4" borderId="10" xfId="0" applyFont="1" applyFill="1" applyBorder="1" applyAlignment="1">
      <alignment horizontal="right" vertical="center"/>
    </xf>
    <xf numFmtId="0" fontId="11" fillId="4" borderId="38" xfId="0" applyFont="1" applyFill="1" applyBorder="1" applyAlignment="1">
      <alignment horizontal="left" vertical="center"/>
    </xf>
    <xf numFmtId="0" fontId="11" fillId="4" borderId="9" xfId="0" applyFont="1" applyFill="1" applyBorder="1" applyAlignment="1">
      <alignment horizontal="left" vertical="center"/>
    </xf>
    <xf numFmtId="0" fontId="11" fillId="4" borderId="37" xfId="0" applyFont="1" applyFill="1" applyBorder="1" applyAlignment="1">
      <alignment horizontal="right" vertical="center"/>
    </xf>
    <xf numFmtId="0" fontId="11" fillId="4" borderId="0" xfId="0" applyFont="1" applyFill="1" applyAlignment="1">
      <alignment horizontal="center" vertical="center"/>
    </xf>
    <xf numFmtId="0" fontId="1" fillId="4" borderId="14"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1" fillId="3" borderId="13"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20" xfId="0" applyFont="1" applyFill="1" applyBorder="1" applyAlignment="1">
      <alignment horizontal="center" vertical="center"/>
    </xf>
    <xf numFmtId="0" fontId="1" fillId="0" borderId="0" xfId="0" applyFont="1" applyFill="1" applyAlignment="1">
      <alignment horizontal="center" vertical="center" wrapText="1"/>
    </xf>
    <xf numFmtId="0" fontId="14" fillId="0" borderId="0" xfId="0" applyFont="1" applyAlignment="1">
      <alignment horizontal="left" vertical="center"/>
    </xf>
    <xf numFmtId="0" fontId="0" fillId="0" borderId="0" xfId="0" applyFont="1">
      <alignment vertical="center"/>
    </xf>
    <xf numFmtId="0" fontId="15" fillId="0" borderId="0" xfId="0" applyFont="1" applyAlignment="1">
      <alignment horizontal="left" vertical="center"/>
    </xf>
    <xf numFmtId="0" fontId="16" fillId="4" borderId="43" xfId="0" applyFont="1" applyFill="1" applyBorder="1" applyAlignment="1" applyProtection="1">
      <alignment horizontal="center" vertical="center" wrapText="1"/>
      <protection locked="0"/>
    </xf>
    <xf numFmtId="0" fontId="16" fillId="4" borderId="44" xfId="0" applyFont="1" applyFill="1" applyBorder="1" applyAlignment="1" applyProtection="1">
      <alignment horizontal="center" vertical="center"/>
      <protection locked="0"/>
    </xf>
    <xf numFmtId="0" fontId="16" fillId="4" borderId="45" xfId="0" applyFont="1" applyFill="1" applyBorder="1" applyAlignment="1" applyProtection="1">
      <alignment horizontal="center" vertical="center"/>
      <protection locked="0"/>
    </xf>
    <xf numFmtId="0" fontId="6" fillId="2" borderId="17"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18" xfId="0" applyFont="1" applyFill="1" applyBorder="1" applyAlignment="1">
      <alignment horizontal="center" vertical="center"/>
    </xf>
    <xf numFmtId="0" fontId="17" fillId="0" borderId="0" xfId="0" applyFont="1">
      <alignment vertical="center"/>
    </xf>
    <xf numFmtId="0" fontId="16" fillId="4" borderId="47" xfId="0" applyFont="1" applyFill="1" applyBorder="1" applyAlignment="1" applyProtection="1">
      <alignment horizontal="center" vertical="center"/>
      <protection locked="0"/>
    </xf>
    <xf numFmtId="0" fontId="16" fillId="4" borderId="0" xfId="0" applyFont="1" applyFill="1" applyAlignment="1" applyProtection="1">
      <alignment horizontal="center" vertical="center"/>
      <protection locked="0"/>
    </xf>
    <xf numFmtId="0" fontId="16" fillId="4" borderId="48" xfId="0" applyFont="1" applyFill="1" applyBorder="1" applyAlignment="1" applyProtection="1">
      <alignment horizontal="center" vertical="center"/>
      <protection locked="0"/>
    </xf>
    <xf numFmtId="0" fontId="1" fillId="4" borderId="49" xfId="0" applyFont="1" applyFill="1" applyBorder="1" applyAlignment="1" applyProtection="1">
      <alignment horizontal="center" vertical="center"/>
      <protection locked="0"/>
    </xf>
    <xf numFmtId="0" fontId="1" fillId="4" borderId="0" xfId="0" applyFont="1" applyFill="1" applyAlignment="1" applyProtection="1">
      <alignment horizontal="center" vertical="center"/>
      <protection locked="0"/>
    </xf>
    <xf numFmtId="0" fontId="1" fillId="3" borderId="41" xfId="0" applyFont="1" applyFill="1" applyBorder="1" applyAlignment="1">
      <alignment horizontal="center" vertical="center"/>
    </xf>
    <xf numFmtId="0" fontId="1" fillId="3" borderId="42" xfId="0" applyFont="1" applyFill="1" applyBorder="1" applyAlignment="1">
      <alignment horizontal="center" vertical="center"/>
    </xf>
    <xf numFmtId="0" fontId="15" fillId="4" borderId="49" xfId="0" applyFont="1" applyFill="1" applyBorder="1" applyAlignment="1">
      <alignment horizontal="center" vertical="center"/>
    </xf>
    <xf numFmtId="0" fontId="1" fillId="4" borderId="42" xfId="0" applyFont="1" applyFill="1" applyBorder="1" applyAlignment="1" applyProtection="1">
      <alignment horizontal="center" vertical="center"/>
      <protection locked="0"/>
    </xf>
    <xf numFmtId="0" fontId="1" fillId="4" borderId="50" xfId="0" applyFont="1" applyFill="1" applyBorder="1" applyAlignment="1" applyProtection="1">
      <alignment horizontal="center" vertical="center"/>
      <protection locked="0"/>
    </xf>
    <xf numFmtId="0" fontId="1" fillId="3" borderId="9" xfId="0" applyFont="1" applyFill="1" applyBorder="1" applyAlignment="1">
      <alignment vertical="center" wrapText="1"/>
    </xf>
    <xf numFmtId="0" fontId="1" fillId="3" borderId="9" xfId="0" applyFont="1" applyFill="1" applyBorder="1">
      <alignment vertical="center"/>
    </xf>
    <xf numFmtId="0" fontId="1" fillId="4" borderId="6" xfId="0" applyFont="1" applyFill="1" applyBorder="1" applyAlignment="1" applyProtection="1">
      <alignment horizontal="center" vertical="center"/>
      <protection locked="0"/>
    </xf>
    <xf numFmtId="0" fontId="1" fillId="4" borderId="51" xfId="0" applyFont="1" applyFill="1" applyBorder="1" applyAlignment="1" applyProtection="1">
      <alignment horizontal="center" vertical="center"/>
      <protection locked="0"/>
    </xf>
    <xf numFmtId="0" fontId="1" fillId="3" borderId="6" xfId="0" applyFont="1" applyFill="1" applyBorder="1" applyAlignment="1">
      <alignment horizontal="center" vertical="center"/>
    </xf>
    <xf numFmtId="0" fontId="1" fillId="3" borderId="51" xfId="0" applyFont="1" applyFill="1" applyBorder="1" applyAlignment="1">
      <alignment horizontal="center" vertical="center"/>
    </xf>
    <xf numFmtId="0" fontId="1" fillId="4" borderId="6" xfId="0" applyFont="1" applyFill="1" applyBorder="1" applyProtection="1">
      <alignment vertical="center"/>
      <protection locked="0"/>
    </xf>
    <xf numFmtId="0" fontId="1" fillId="4" borderId="52" xfId="0" applyFont="1" applyFill="1" applyBorder="1" applyAlignment="1" applyProtection="1">
      <alignment horizontal="center" vertical="center"/>
      <protection locked="0"/>
    </xf>
    <xf numFmtId="0" fontId="18" fillId="3" borderId="9" xfId="0" applyFont="1" applyFill="1" applyBorder="1" applyAlignment="1">
      <alignment horizontal="left" vertical="center" wrapText="1"/>
    </xf>
    <xf numFmtId="0" fontId="18" fillId="3" borderId="19" xfId="0" applyFont="1" applyFill="1" applyBorder="1" applyAlignment="1">
      <alignment horizontal="left" vertical="center" wrapText="1"/>
    </xf>
    <xf numFmtId="0" fontId="1" fillId="3" borderId="5" xfId="0" applyFont="1" applyFill="1" applyBorder="1" applyAlignment="1">
      <alignment horizontal="center" vertical="center"/>
    </xf>
    <xf numFmtId="0" fontId="17" fillId="0" borderId="0" xfId="0" applyFont="1" applyAlignment="1">
      <alignment horizontal="center" vertical="center"/>
    </xf>
    <xf numFmtId="0" fontId="1" fillId="4" borderId="53" xfId="0" applyFont="1" applyFill="1" applyBorder="1" applyAlignment="1" applyProtection="1">
      <alignment horizontal="left" vertical="top" wrapText="1"/>
      <protection locked="0"/>
    </xf>
    <xf numFmtId="0" fontId="1" fillId="4" borderId="42" xfId="0" applyFont="1" applyFill="1" applyBorder="1" applyAlignment="1" applyProtection="1">
      <alignment horizontal="left" vertical="top" wrapText="1"/>
      <protection locked="0"/>
    </xf>
    <xf numFmtId="0" fontId="1" fillId="4" borderId="54" xfId="0" applyFont="1" applyFill="1" applyBorder="1" applyAlignment="1" applyProtection="1">
      <alignment horizontal="left" vertical="top" wrapText="1"/>
      <protection locked="0"/>
    </xf>
    <xf numFmtId="0" fontId="1" fillId="4" borderId="8" xfId="0" applyFont="1" applyFill="1" applyBorder="1" applyAlignment="1" applyProtection="1">
      <alignment horizontal="center" vertical="center" wrapText="1"/>
      <protection locked="0"/>
    </xf>
    <xf numFmtId="0" fontId="1" fillId="4" borderId="9"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left" vertical="center" wrapText="1"/>
      <protection locked="0"/>
    </xf>
    <xf numFmtId="0" fontId="18" fillId="4" borderId="19" xfId="0" applyFont="1" applyFill="1" applyBorder="1" applyAlignment="1" applyProtection="1">
      <alignment horizontal="left" vertical="center" wrapText="1"/>
      <protection locked="0"/>
    </xf>
    <xf numFmtId="0" fontId="1" fillId="4" borderId="55" xfId="0" applyFont="1" applyFill="1" applyBorder="1" applyAlignment="1" applyProtection="1">
      <alignment horizontal="left" vertical="top" wrapText="1"/>
      <protection locked="0"/>
    </xf>
    <xf numFmtId="0" fontId="1" fillId="4" borderId="0" xfId="0" applyFont="1" applyFill="1" applyAlignment="1" applyProtection="1">
      <alignment horizontal="left" vertical="top" wrapText="1"/>
      <protection locked="0"/>
    </xf>
    <xf numFmtId="0" fontId="1" fillId="4" borderId="56" xfId="0" applyFont="1" applyFill="1" applyBorder="1" applyAlignment="1" applyProtection="1">
      <alignment horizontal="left" vertical="top" wrapText="1"/>
      <protection locked="0"/>
    </xf>
    <xf numFmtId="0" fontId="16" fillId="4" borderId="57" xfId="0" applyFont="1" applyFill="1" applyBorder="1" applyAlignment="1" applyProtection="1">
      <alignment horizontal="center" vertical="center"/>
      <protection locked="0"/>
    </xf>
    <xf numFmtId="0" fontId="16" fillId="4" borderId="58" xfId="0" applyFont="1" applyFill="1" applyBorder="1" applyAlignment="1" applyProtection="1">
      <alignment horizontal="center" vertical="center"/>
      <protection locked="0"/>
    </xf>
    <xf numFmtId="0" fontId="16" fillId="4" borderId="59" xfId="0" applyFont="1" applyFill="1" applyBorder="1" applyAlignment="1" applyProtection="1">
      <alignment horizontal="center" vertical="center"/>
      <protection locked="0"/>
    </xf>
    <xf numFmtId="0" fontId="19" fillId="4" borderId="60" xfId="0" applyFont="1" applyFill="1" applyBorder="1" applyAlignment="1">
      <alignment horizontal="right" vertical="center"/>
    </xf>
    <xf numFmtId="0" fontId="19" fillId="4" borderId="61" xfId="0" applyFont="1" applyFill="1" applyBorder="1" applyAlignment="1">
      <alignment horizontal="right" vertical="center"/>
    </xf>
    <xf numFmtId="0" fontId="19" fillId="4" borderId="62" xfId="0" applyFont="1" applyFill="1" applyBorder="1" applyAlignment="1">
      <alignment horizontal="right" vertical="center"/>
    </xf>
    <xf numFmtId="0" fontId="6" fillId="2" borderId="63"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18" xfId="0" applyFont="1" applyFill="1" applyBorder="1" applyAlignment="1">
      <alignment horizontal="center" vertical="center"/>
    </xf>
    <xf numFmtId="0" fontId="1" fillId="3" borderId="38" xfId="0" applyFont="1" applyFill="1" applyBorder="1" applyAlignment="1">
      <alignment horizontal="center" vertical="center"/>
    </xf>
    <xf numFmtId="0" fontId="1" fillId="4" borderId="9" xfId="0" applyFont="1" applyFill="1" applyBorder="1" applyAlignment="1" applyProtection="1">
      <alignment horizontal="center" vertical="center"/>
      <protection locked="0"/>
    </xf>
    <xf numFmtId="0" fontId="1" fillId="4" borderId="19" xfId="0" applyFont="1" applyFill="1" applyBorder="1" applyAlignment="1" applyProtection="1">
      <alignment horizontal="center" vertical="center"/>
      <protection locked="0"/>
    </xf>
    <xf numFmtId="0" fontId="1" fillId="4" borderId="13" xfId="0" applyFont="1" applyFill="1" applyBorder="1" applyAlignment="1" applyProtection="1">
      <alignment horizontal="center" vertical="center" wrapText="1"/>
      <protection locked="0"/>
    </xf>
    <xf numFmtId="0" fontId="1" fillId="4" borderId="14" xfId="0" applyFont="1" applyFill="1" applyBorder="1" applyAlignment="1" applyProtection="1">
      <alignment horizontal="center" vertical="center" wrapText="1"/>
      <protection locked="0"/>
    </xf>
    <xf numFmtId="0" fontId="18" fillId="4" borderId="14" xfId="0" applyFont="1" applyFill="1" applyBorder="1" applyAlignment="1" applyProtection="1">
      <alignment horizontal="left" vertical="center" wrapText="1"/>
      <protection locked="0"/>
    </xf>
    <xf numFmtId="0" fontId="18" fillId="4" borderId="20" xfId="0" applyFont="1" applyFill="1" applyBorder="1" applyAlignment="1" applyProtection="1">
      <alignment horizontal="left" vertical="center" wrapText="1"/>
      <protection locked="0"/>
    </xf>
    <xf numFmtId="0" fontId="6" fillId="2" borderId="1"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64" xfId="0" applyFont="1" applyFill="1" applyBorder="1" applyAlignment="1">
      <alignment horizontal="center" vertical="center"/>
    </xf>
    <xf numFmtId="0" fontId="6" fillId="2" borderId="65" xfId="0" applyFont="1" applyFill="1" applyBorder="1" applyAlignment="1">
      <alignment horizontal="center" vertical="center"/>
    </xf>
    <xf numFmtId="0" fontId="6" fillId="2" borderId="24" xfId="0" applyFont="1" applyFill="1" applyBorder="1" applyAlignment="1">
      <alignment horizontal="center" vertical="center"/>
    </xf>
    <xf numFmtId="0" fontId="20" fillId="4" borderId="8" xfId="0" applyFont="1" applyFill="1" applyBorder="1" applyAlignment="1" applyProtection="1">
      <alignment horizontal="left" vertical="top" wrapText="1"/>
      <protection locked="0"/>
    </xf>
    <xf numFmtId="0" fontId="20" fillId="4" borderId="38" xfId="0" applyFont="1" applyFill="1" applyBorder="1" applyAlignment="1" applyProtection="1">
      <alignment horizontal="left" vertical="top" wrapText="1"/>
      <protection locked="0"/>
    </xf>
    <xf numFmtId="0" fontId="20" fillId="4" borderId="9" xfId="0" applyFont="1" applyFill="1" applyBorder="1" applyAlignment="1" applyProtection="1">
      <alignment horizontal="left" vertical="top" wrapText="1"/>
      <protection locked="0"/>
    </xf>
    <xf numFmtId="0" fontId="20" fillId="4" borderId="19" xfId="0" applyFont="1" applyFill="1" applyBorder="1" applyAlignment="1" applyProtection="1">
      <alignment horizontal="left" vertical="top" wrapText="1"/>
      <protection locked="0"/>
    </xf>
    <xf numFmtId="0" fontId="8" fillId="4" borderId="9" xfId="0" applyFont="1" applyFill="1" applyBorder="1" applyAlignment="1" applyProtection="1">
      <alignment horizontal="center" vertical="center"/>
      <protection locked="0"/>
    </xf>
    <xf numFmtId="0" fontId="8" fillId="4" borderId="66" xfId="0" applyFont="1" applyFill="1" applyBorder="1" applyAlignment="1" applyProtection="1">
      <alignment horizontal="center" vertical="center"/>
      <protection locked="0"/>
    </xf>
    <xf numFmtId="0" fontId="8" fillId="3" borderId="38" xfId="0" applyFont="1" applyFill="1" applyBorder="1" applyAlignment="1">
      <alignment horizontal="center" vertical="center"/>
    </xf>
    <xf numFmtId="0" fontId="8" fillId="4" borderId="19" xfId="0" applyFont="1" applyFill="1" applyBorder="1" applyAlignment="1" applyProtection="1">
      <alignment horizontal="center" vertical="center"/>
      <protection locked="0"/>
    </xf>
    <xf numFmtId="0" fontId="1" fillId="0" borderId="0" xfId="0" applyFont="1" applyFill="1" applyBorder="1" applyProtection="1">
      <alignment vertical="center"/>
      <protection locked="0"/>
    </xf>
    <xf numFmtId="0" fontId="8" fillId="4" borderId="36" xfId="0" applyFont="1" applyFill="1" applyBorder="1" applyAlignment="1" applyProtection="1">
      <alignment horizontal="center" vertical="center"/>
      <protection locked="0"/>
    </xf>
    <xf numFmtId="0" fontId="8" fillId="4" borderId="67" xfId="0" applyFont="1" applyFill="1" applyBorder="1" applyAlignment="1" applyProtection="1">
      <alignment horizontal="center" vertical="center"/>
      <protection locked="0"/>
    </xf>
    <xf numFmtId="0" fontId="1" fillId="4" borderId="14" xfId="0" applyFont="1" applyFill="1" applyBorder="1" applyAlignment="1" applyProtection="1">
      <alignment horizontal="center" vertical="center"/>
      <protection locked="0"/>
    </xf>
    <xf numFmtId="0" fontId="8" fillId="3" borderId="14" xfId="0" applyFont="1" applyFill="1" applyBorder="1" applyAlignment="1">
      <alignment horizontal="center" vertical="center"/>
    </xf>
    <xf numFmtId="0" fontId="8" fillId="3" borderId="20" xfId="0" applyFont="1" applyFill="1" applyBorder="1" applyAlignment="1">
      <alignment horizontal="center" vertical="center"/>
    </xf>
    <xf numFmtId="0" fontId="1" fillId="3" borderId="53" xfId="0" applyFont="1" applyFill="1" applyBorder="1" applyAlignment="1">
      <alignment horizontal="center" vertical="center"/>
    </xf>
    <xf numFmtId="0" fontId="1" fillId="3" borderId="68" xfId="0" applyFont="1" applyFill="1" applyBorder="1" applyAlignment="1">
      <alignment horizontal="center" vertical="center"/>
    </xf>
    <xf numFmtId="0" fontId="15" fillId="4" borderId="41" xfId="0" applyFont="1" applyFill="1" applyBorder="1">
      <alignment vertical="center"/>
    </xf>
    <xf numFmtId="0" fontId="8" fillId="4" borderId="42" xfId="0" applyFont="1" applyFill="1" applyBorder="1" applyAlignment="1" applyProtection="1">
      <alignment horizontal="center" vertical="center"/>
      <protection locked="0"/>
    </xf>
    <xf numFmtId="0" fontId="8" fillId="4" borderId="36" xfId="0" applyFont="1" applyFill="1" applyBorder="1" applyAlignment="1">
      <alignment horizontal="center" vertical="center"/>
    </xf>
    <xf numFmtId="0" fontId="15" fillId="4" borderId="41" xfId="0" applyFont="1" applyFill="1" applyBorder="1" applyProtection="1">
      <alignment vertical="center"/>
      <protection locked="0"/>
    </xf>
    <xf numFmtId="0" fontId="8" fillId="4" borderId="69" xfId="0" applyFont="1" applyFill="1" applyBorder="1" applyAlignment="1" applyProtection="1">
      <alignment horizontal="center" vertical="center"/>
      <protection locked="0"/>
    </xf>
    <xf numFmtId="0" fontId="20" fillId="4" borderId="25" xfId="0" applyFont="1" applyFill="1" applyBorder="1" applyAlignment="1" applyProtection="1">
      <alignment horizontal="left" vertical="top" wrapText="1"/>
      <protection locked="0"/>
    </xf>
    <xf numFmtId="0" fontId="20" fillId="4" borderId="68" xfId="0" applyFont="1" applyFill="1" applyBorder="1" applyAlignment="1" applyProtection="1">
      <alignment horizontal="left" vertical="top" wrapText="1"/>
      <protection locked="0"/>
    </xf>
    <xf numFmtId="0" fontId="20" fillId="4" borderId="36" xfId="0" applyFont="1" applyFill="1" applyBorder="1" applyAlignment="1" applyProtection="1">
      <alignment horizontal="left" vertical="top" wrapText="1"/>
      <protection locked="0"/>
    </xf>
    <xf numFmtId="0" fontId="20" fillId="4" borderId="11" xfId="0" applyFont="1" applyFill="1" applyBorder="1" applyAlignment="1" applyProtection="1">
      <alignment horizontal="left" vertical="top" wrapText="1"/>
      <protection locked="0"/>
    </xf>
    <xf numFmtId="0" fontId="1" fillId="3" borderId="55" xfId="0" applyFont="1" applyFill="1" applyBorder="1" applyAlignment="1">
      <alignment horizontal="center" vertical="center"/>
    </xf>
    <xf numFmtId="0" fontId="1" fillId="3" borderId="0" xfId="0" applyFont="1" applyFill="1" applyAlignment="1">
      <alignment horizontal="center" vertical="center"/>
    </xf>
    <xf numFmtId="0" fontId="1" fillId="3" borderId="70" xfId="0" applyFont="1" applyFill="1" applyBorder="1" applyAlignment="1">
      <alignment horizontal="center" vertical="center"/>
    </xf>
    <xf numFmtId="0" fontId="15" fillId="4" borderId="6" xfId="0" applyFont="1" applyFill="1" applyBorder="1" applyAlignment="1">
      <alignment horizontal="center" vertical="center"/>
    </xf>
    <xf numFmtId="0" fontId="8" fillId="4" borderId="51" xfId="0" applyFont="1" applyFill="1" applyBorder="1" applyAlignment="1" applyProtection="1">
      <alignment horizontal="center" vertical="center"/>
      <protection locked="0"/>
    </xf>
    <xf numFmtId="0" fontId="8" fillId="4" borderId="40" xfId="0" applyFont="1" applyFill="1" applyBorder="1" applyAlignment="1">
      <alignment horizontal="center" vertical="center"/>
    </xf>
    <xf numFmtId="0" fontId="15" fillId="4" borderId="51" xfId="0" applyFont="1" applyFill="1" applyBorder="1" applyAlignment="1">
      <alignment horizontal="center" vertical="center"/>
    </xf>
    <xf numFmtId="0" fontId="8" fillId="4" borderId="71" xfId="0" applyFont="1" applyFill="1" applyBorder="1" applyAlignment="1" applyProtection="1">
      <alignment horizontal="center" vertical="center"/>
      <protection locked="0"/>
    </xf>
    <xf numFmtId="0" fontId="21" fillId="5" borderId="8" xfId="0" applyFont="1" applyFill="1" applyBorder="1" applyAlignment="1">
      <alignment horizontal="center" vertical="center"/>
    </xf>
    <xf numFmtId="0" fontId="2" fillId="5" borderId="9" xfId="0" applyFont="1" applyFill="1" applyBorder="1" applyAlignment="1">
      <alignment horizontal="center" vertical="center"/>
    </xf>
    <xf numFmtId="0" fontId="22" fillId="6" borderId="9" xfId="0" applyFont="1" applyFill="1" applyBorder="1" applyAlignment="1" applyProtection="1">
      <alignment horizontal="center" vertical="center"/>
      <protection locked="0"/>
    </xf>
    <xf numFmtId="0" fontId="22" fillId="6" borderId="19" xfId="0" applyFont="1" applyFill="1" applyBorder="1" applyAlignment="1" applyProtection="1">
      <alignment horizontal="center" vertical="center"/>
      <protection locked="0"/>
    </xf>
    <xf numFmtId="0" fontId="1" fillId="3" borderId="17" xfId="0" applyFont="1" applyFill="1" applyBorder="1" applyAlignment="1">
      <alignment horizontal="center" vertical="center"/>
    </xf>
    <xf numFmtId="0" fontId="1" fillId="3" borderId="21" xfId="0" applyFont="1" applyFill="1" applyBorder="1" applyAlignment="1">
      <alignment horizontal="center" vertical="center"/>
    </xf>
    <xf numFmtId="0" fontId="1" fillId="4" borderId="21" xfId="0" applyFont="1" applyFill="1" applyBorder="1" applyAlignment="1">
      <alignment horizontal="center" vertical="center"/>
    </xf>
    <xf numFmtId="0" fontId="1" fillId="4" borderId="72" xfId="0" applyFont="1" applyFill="1" applyBorder="1" applyAlignment="1">
      <alignment horizontal="center" vertical="center"/>
    </xf>
    <xf numFmtId="0" fontId="1" fillId="4" borderId="23" xfId="0" applyFont="1" applyFill="1" applyBorder="1" applyAlignment="1">
      <alignment horizontal="center" vertical="center"/>
    </xf>
    <xf numFmtId="0" fontId="1" fillId="4" borderId="63" xfId="0" applyFont="1" applyFill="1" applyBorder="1" applyAlignment="1">
      <alignment horizontal="center" vertical="center"/>
    </xf>
    <xf numFmtId="0" fontId="1" fillId="4" borderId="18" xfId="0" applyFont="1" applyFill="1" applyBorder="1" applyAlignment="1">
      <alignment horizontal="center" vertical="center"/>
    </xf>
    <xf numFmtId="0" fontId="1" fillId="3" borderId="73" xfId="0" applyFont="1" applyFill="1" applyBorder="1" applyAlignment="1">
      <alignment horizontal="center" vertical="center"/>
    </xf>
    <xf numFmtId="0" fontId="1" fillId="3" borderId="20" xfId="0" applyFont="1" applyFill="1" applyBorder="1" applyAlignment="1">
      <alignment horizontal="center" vertical="center"/>
    </xf>
    <xf numFmtId="0" fontId="15" fillId="4" borderId="42" xfId="0" applyFont="1" applyFill="1" applyBorder="1">
      <alignment vertical="center"/>
    </xf>
    <xf numFmtId="0" fontId="8" fillId="4" borderId="0" xfId="0" applyFont="1" applyFill="1" applyAlignment="1" applyProtection="1">
      <alignment horizontal="center" vertical="center"/>
      <protection locked="0"/>
    </xf>
    <xf numFmtId="0" fontId="8" fillId="4" borderId="74" xfId="0" applyFont="1" applyFill="1" applyBorder="1" applyAlignment="1" applyProtection="1">
      <alignment horizontal="center" vertical="center"/>
      <protection locked="0"/>
    </xf>
    <xf numFmtId="0" fontId="8" fillId="3" borderId="66" xfId="0" applyFont="1" applyFill="1" applyBorder="1" applyAlignment="1">
      <alignment horizontal="center" vertical="center"/>
    </xf>
    <xf numFmtId="0" fontId="1" fillId="3" borderId="75"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76" xfId="0" applyFont="1" applyFill="1" applyBorder="1" applyAlignment="1">
      <alignment horizontal="center" vertical="center"/>
    </xf>
    <xf numFmtId="0" fontId="1" fillId="3" borderId="77" xfId="0" applyFont="1" applyFill="1" applyBorder="1" applyAlignment="1">
      <alignment horizontal="center" vertical="center"/>
    </xf>
    <xf numFmtId="0" fontId="1" fillId="4" borderId="77" xfId="0" applyFont="1" applyFill="1" applyBorder="1" applyAlignment="1">
      <alignment horizontal="center" vertical="center"/>
    </xf>
    <xf numFmtId="0" fontId="1" fillId="4" borderId="78" xfId="0" applyFont="1" applyFill="1" applyBorder="1" applyAlignment="1">
      <alignment horizontal="center" vertical="center"/>
    </xf>
    <xf numFmtId="0" fontId="1" fillId="4" borderId="79" xfId="0" applyFont="1" applyFill="1" applyBorder="1" applyAlignment="1">
      <alignment horizontal="center" vertical="center"/>
    </xf>
    <xf numFmtId="0" fontId="1" fillId="4" borderId="80" xfId="0" applyFont="1" applyFill="1" applyBorder="1" applyAlignment="1">
      <alignment horizontal="center" vertical="center"/>
    </xf>
    <xf numFmtId="0" fontId="1" fillId="4" borderId="81" xfId="0" applyFont="1" applyFill="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 fillId="3" borderId="82" xfId="0" applyFont="1" applyFill="1" applyBorder="1" applyAlignment="1">
      <alignment horizontal="center" vertical="center"/>
    </xf>
    <xf numFmtId="0" fontId="8" fillId="4" borderId="5" xfId="0" applyFont="1" applyFill="1" applyBorder="1" applyAlignment="1">
      <alignment horizontal="center" vertical="center"/>
    </xf>
    <xf numFmtId="0" fontId="20" fillId="4" borderId="55" xfId="0" applyFont="1" applyFill="1" applyBorder="1" applyAlignment="1" applyProtection="1">
      <alignment horizontal="left" vertical="top" wrapText="1"/>
      <protection locked="0"/>
    </xf>
    <xf numFmtId="0" fontId="20" fillId="4" borderId="0" xfId="0" applyFont="1" applyFill="1" applyAlignment="1" applyProtection="1">
      <alignment horizontal="left" vertical="top" wrapText="1"/>
      <protection locked="0"/>
    </xf>
    <xf numFmtId="0" fontId="20" fillId="4" borderId="56" xfId="0" applyFont="1" applyFill="1" applyBorder="1" applyAlignment="1" applyProtection="1">
      <alignment horizontal="left" vertical="top" wrapText="1"/>
      <protection locked="0"/>
    </xf>
    <xf numFmtId="0" fontId="1" fillId="3" borderId="83" xfId="0" applyFont="1" applyFill="1" applyBorder="1" applyAlignment="1">
      <alignment horizontal="center" vertical="center"/>
    </xf>
    <xf numFmtId="0" fontId="1" fillId="3" borderId="84" xfId="0" applyFont="1" applyFill="1" applyBorder="1" applyAlignment="1">
      <alignment horizontal="center" vertical="center"/>
    </xf>
    <xf numFmtId="0" fontId="1" fillId="4" borderId="84" xfId="0" applyFont="1" applyFill="1" applyBorder="1" applyAlignment="1" applyProtection="1">
      <alignment horizontal="center" vertical="center"/>
      <protection locked="0"/>
    </xf>
    <xf numFmtId="0" fontId="18" fillId="3" borderId="84" xfId="0" applyFont="1" applyFill="1" applyBorder="1" applyAlignment="1">
      <alignment horizontal="center" vertical="center" wrapText="1"/>
    </xf>
    <xf numFmtId="0" fontId="18" fillId="3" borderId="84" xfId="0" applyFont="1" applyFill="1" applyBorder="1" applyAlignment="1">
      <alignment horizontal="center" vertical="center"/>
    </xf>
    <xf numFmtId="0" fontId="1" fillId="4" borderId="84" xfId="0" applyFont="1" applyFill="1" applyBorder="1" applyAlignment="1">
      <alignment horizontal="center" vertical="center"/>
    </xf>
    <xf numFmtId="0" fontId="1" fillId="4" borderId="85" xfId="0" applyFont="1" applyFill="1" applyBorder="1" applyAlignment="1">
      <alignment horizontal="center" vertical="center"/>
    </xf>
    <xf numFmtId="0" fontId="1" fillId="3" borderId="46" xfId="0" applyFont="1" applyFill="1" applyBorder="1" applyAlignment="1">
      <alignment horizontal="center" vertical="center"/>
    </xf>
    <xf numFmtId="0" fontId="1" fillId="4" borderId="46" xfId="0" applyFont="1" applyFill="1" applyBorder="1" applyAlignment="1" applyProtection="1">
      <alignment horizontal="center" vertical="center"/>
      <protection locked="0"/>
    </xf>
    <xf numFmtId="0" fontId="1" fillId="4" borderId="86" xfId="0" applyFont="1" applyFill="1" applyBorder="1" applyAlignment="1" applyProtection="1">
      <alignment horizontal="center" vertical="center"/>
      <protection locked="0"/>
    </xf>
    <xf numFmtId="0" fontId="23" fillId="0" borderId="87" xfId="0" applyFont="1" applyBorder="1" applyAlignment="1">
      <alignment horizontal="center" vertical="center" wrapText="1"/>
    </xf>
    <xf numFmtId="0" fontId="7" fillId="5" borderId="88" xfId="0" applyFont="1" applyFill="1" applyBorder="1" applyAlignment="1">
      <alignment horizontal="center" vertical="center"/>
    </xf>
    <xf numFmtId="0" fontId="7" fillId="5" borderId="89" xfId="0" applyFont="1" applyFill="1" applyBorder="1" applyAlignment="1">
      <alignment horizontal="center" vertical="center"/>
    </xf>
    <xf numFmtId="0" fontId="24" fillId="6" borderId="89" xfId="0" applyFont="1" applyFill="1" applyBorder="1" applyAlignment="1" applyProtection="1">
      <alignment horizontal="center" vertical="center"/>
      <protection locked="0"/>
    </xf>
    <xf numFmtId="0" fontId="24" fillId="6" borderId="90" xfId="0" applyFont="1" applyFill="1" applyBorder="1" applyAlignment="1" applyProtection="1">
      <alignment horizontal="center" vertical="center"/>
      <protection locked="0"/>
    </xf>
    <xf numFmtId="0" fontId="25" fillId="4" borderId="41" xfId="0" applyFont="1" applyFill="1" applyBorder="1" applyAlignment="1" applyProtection="1">
      <alignment horizontal="left" vertical="center" wrapText="1"/>
      <protection locked="0"/>
    </xf>
    <xf numFmtId="0" fontId="25" fillId="4" borderId="42" xfId="0" applyFont="1" applyFill="1" applyBorder="1" applyAlignment="1" applyProtection="1">
      <alignment horizontal="left" vertical="center" wrapText="1"/>
      <protection locked="0"/>
    </xf>
    <xf numFmtId="0" fontId="25" fillId="4" borderId="69" xfId="0" applyFont="1" applyFill="1" applyBorder="1" applyAlignment="1" applyProtection="1">
      <alignment horizontal="left" vertical="center" wrapText="1"/>
      <protection locked="0"/>
    </xf>
    <xf numFmtId="0" fontId="25" fillId="4" borderId="9" xfId="0" applyFont="1" applyFill="1" applyBorder="1" applyAlignment="1" applyProtection="1">
      <alignment horizontal="left" vertical="center" wrapText="1"/>
      <protection locked="0"/>
    </xf>
    <xf numFmtId="0" fontId="25" fillId="4" borderId="66" xfId="0" applyFont="1" applyFill="1" applyBorder="1" applyAlignment="1" applyProtection="1">
      <alignment horizontal="left" vertical="center" wrapText="1"/>
      <protection locked="0"/>
    </xf>
    <xf numFmtId="0" fontId="25" fillId="4" borderId="19" xfId="0" applyFont="1" applyFill="1" applyBorder="1" applyAlignment="1" applyProtection="1">
      <alignment horizontal="left" vertical="center" wrapText="1"/>
      <protection locked="0"/>
    </xf>
    <xf numFmtId="0" fontId="5" fillId="0" borderId="0" xfId="0" applyFont="1" applyFill="1" applyBorder="1" applyAlignment="1">
      <alignment vertical="center" wrapText="1"/>
    </xf>
    <xf numFmtId="0" fontId="1" fillId="3" borderId="91" xfId="0" applyFont="1" applyFill="1" applyBorder="1" applyAlignment="1">
      <alignment horizontal="center" vertical="center"/>
    </xf>
    <xf numFmtId="0" fontId="1" fillId="3" borderId="92" xfId="0" applyFont="1" applyFill="1" applyBorder="1" applyAlignment="1">
      <alignment horizontal="center" vertical="center"/>
    </xf>
    <xf numFmtId="0" fontId="1" fillId="4" borderId="92" xfId="0" applyFont="1" applyFill="1" applyBorder="1" applyAlignment="1" applyProtection="1">
      <alignment horizontal="center" vertical="center"/>
      <protection locked="0"/>
    </xf>
    <xf numFmtId="0" fontId="18" fillId="3" borderId="92" xfId="0" applyFont="1" applyFill="1" applyBorder="1" applyAlignment="1">
      <alignment horizontal="center" vertical="center"/>
    </xf>
    <xf numFmtId="0" fontId="1" fillId="4" borderId="92" xfId="0" applyFont="1" applyFill="1" applyBorder="1" applyAlignment="1">
      <alignment horizontal="center" vertical="center"/>
    </xf>
    <xf numFmtId="0" fontId="1" fillId="4" borderId="93" xfId="0" applyFont="1" applyFill="1" applyBorder="1" applyAlignment="1">
      <alignment horizontal="center" vertical="center"/>
    </xf>
    <xf numFmtId="0" fontId="1" fillId="3" borderId="94" xfId="0" applyFont="1" applyFill="1" applyBorder="1" applyAlignment="1">
      <alignment horizontal="center" vertical="center"/>
    </xf>
    <xf numFmtId="0" fontId="1" fillId="4" borderId="94"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0" fontId="23" fillId="0" borderId="58" xfId="0" applyFont="1" applyBorder="1" applyAlignment="1">
      <alignment horizontal="center" vertical="center" wrapText="1"/>
    </xf>
    <xf numFmtId="0" fontId="7" fillId="5" borderId="95" xfId="0" applyFont="1" applyFill="1" applyBorder="1" applyAlignment="1">
      <alignment horizontal="center" vertical="center"/>
    </xf>
    <xf numFmtId="0" fontId="7" fillId="5" borderId="96" xfId="0" applyFont="1" applyFill="1" applyBorder="1" applyAlignment="1">
      <alignment horizontal="center" vertical="center"/>
    </xf>
    <xf numFmtId="0" fontId="24" fillId="6" borderId="96" xfId="0" applyFont="1" applyFill="1" applyBorder="1" applyAlignment="1" applyProtection="1">
      <alignment horizontal="center" vertical="center"/>
      <protection locked="0"/>
    </xf>
    <xf numFmtId="0" fontId="24" fillId="6" borderId="97" xfId="0" applyFont="1" applyFill="1" applyBorder="1" applyAlignment="1" applyProtection="1">
      <alignment horizontal="center" vertical="center"/>
      <protection locked="0"/>
    </xf>
    <xf numFmtId="0" fontId="25" fillId="4" borderId="49" xfId="0" applyFont="1" applyFill="1" applyBorder="1" applyAlignment="1" applyProtection="1">
      <alignment horizontal="left" vertical="center" wrapText="1"/>
      <protection locked="0"/>
    </xf>
    <xf numFmtId="0" fontId="25" fillId="4" borderId="0" xfId="0" applyFont="1" applyFill="1" applyAlignment="1" applyProtection="1">
      <alignment horizontal="left" vertical="center" wrapText="1"/>
      <protection locked="0"/>
    </xf>
    <xf numFmtId="0" fontId="25" fillId="4" borderId="74" xfId="0" applyFont="1" applyFill="1" applyBorder="1" applyAlignment="1" applyProtection="1">
      <alignment horizontal="left" vertical="center" wrapText="1"/>
      <protection locked="0"/>
    </xf>
    <xf numFmtId="0" fontId="1" fillId="3" borderId="18" xfId="0" applyFont="1" applyFill="1" applyBorder="1" applyAlignment="1">
      <alignment horizontal="center" vertical="center"/>
    </xf>
    <xf numFmtId="0" fontId="18" fillId="4" borderId="8"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8" fillId="4" borderId="19" xfId="0" applyFont="1" applyFill="1" applyBorder="1" applyAlignment="1" applyProtection="1">
      <alignment horizontal="center" vertical="center"/>
      <protection locked="0"/>
    </xf>
    <xf numFmtId="0" fontId="18" fillId="4" borderId="8" xfId="0" applyFont="1" applyFill="1" applyBorder="1" applyAlignment="1" applyProtection="1">
      <alignment horizontal="left" vertical="top" wrapText="1"/>
      <protection locked="0"/>
    </xf>
    <xf numFmtId="0" fontId="18" fillId="4" borderId="9" xfId="0" applyFont="1" applyFill="1" applyBorder="1" applyAlignment="1" applyProtection="1">
      <alignment horizontal="left" vertical="top" wrapText="1"/>
      <protection locked="0"/>
    </xf>
    <xf numFmtId="0" fontId="18" fillId="4" borderId="19" xfId="0" applyFont="1" applyFill="1" applyBorder="1" applyAlignment="1" applyProtection="1">
      <alignment horizontal="left" vertical="top" wrapText="1"/>
      <protection locked="0"/>
    </xf>
    <xf numFmtId="0" fontId="5" fillId="0" borderId="0" xfId="0" applyFont="1" applyFill="1" applyBorder="1" applyAlignment="1" applyProtection="1">
      <alignment vertical="center" wrapText="1"/>
      <protection locked="0"/>
    </xf>
    <xf numFmtId="0" fontId="25" fillId="4" borderId="8" xfId="0" applyFont="1" applyFill="1" applyBorder="1" applyAlignment="1" applyProtection="1">
      <alignment horizontal="center" vertical="center"/>
      <protection locked="0"/>
    </xf>
    <xf numFmtId="0" fontId="25" fillId="4" borderId="9" xfId="0" applyFont="1" applyFill="1" applyBorder="1" applyAlignment="1" applyProtection="1">
      <alignment horizontal="center" vertical="center"/>
      <protection locked="0"/>
    </xf>
    <xf numFmtId="0" fontId="25" fillId="4" borderId="19" xfId="0" applyFont="1" applyFill="1" applyBorder="1" applyAlignment="1" applyProtection="1">
      <alignment horizontal="center" vertical="center"/>
      <protection locked="0"/>
    </xf>
    <xf numFmtId="0" fontId="20" fillId="4" borderId="60" xfId="0" applyFont="1" applyFill="1" applyBorder="1" applyAlignment="1" applyProtection="1">
      <alignment horizontal="left" vertical="top" wrapText="1"/>
      <protection locked="0"/>
    </xf>
    <xf numFmtId="0" fontId="20" fillId="4" borderId="61" xfId="0" applyFont="1" applyFill="1" applyBorder="1" applyAlignment="1" applyProtection="1">
      <alignment horizontal="left" vertical="top" wrapText="1"/>
      <protection locked="0"/>
    </xf>
    <xf numFmtId="0" fontId="20" fillId="4" borderId="98" xfId="0" applyFont="1" applyFill="1" applyBorder="1" applyAlignment="1" applyProtection="1">
      <alignment horizontal="left" vertical="top" wrapText="1"/>
      <protection locked="0"/>
    </xf>
    <xf numFmtId="0" fontId="18" fillId="4" borderId="13" xfId="0" applyFont="1" applyFill="1" applyBorder="1" applyAlignment="1" applyProtection="1">
      <alignment horizontal="center" vertical="center"/>
      <protection locked="0"/>
    </xf>
    <xf numFmtId="0" fontId="18" fillId="4" borderId="14" xfId="0" applyFont="1" applyFill="1" applyBorder="1" applyAlignment="1" applyProtection="1">
      <alignment horizontal="center" vertical="center"/>
      <protection locked="0"/>
    </xf>
    <xf numFmtId="0" fontId="18" fillId="4" borderId="20" xfId="0" applyFont="1" applyFill="1" applyBorder="1" applyAlignment="1" applyProtection="1">
      <alignment horizontal="center" vertical="center"/>
      <protection locked="0"/>
    </xf>
    <xf numFmtId="0" fontId="18" fillId="4" borderId="13" xfId="0" applyFont="1" applyFill="1" applyBorder="1" applyAlignment="1" applyProtection="1">
      <alignment horizontal="left" vertical="top" wrapText="1"/>
      <protection locked="0"/>
    </xf>
    <xf numFmtId="0" fontId="18" fillId="4" borderId="14" xfId="0" applyFont="1" applyFill="1" applyBorder="1" applyAlignment="1" applyProtection="1">
      <alignment horizontal="left" vertical="top" wrapText="1"/>
      <protection locked="0"/>
    </xf>
    <xf numFmtId="0" fontId="18" fillId="4" borderId="20" xfId="0" applyFont="1" applyFill="1" applyBorder="1" applyAlignment="1" applyProtection="1">
      <alignment horizontal="left" vertical="top" wrapText="1"/>
      <protection locked="0"/>
    </xf>
    <xf numFmtId="0" fontId="25" fillId="4" borderId="99" xfId="0" applyFont="1" applyFill="1" applyBorder="1" applyAlignment="1" applyProtection="1">
      <alignment horizontal="left" vertical="center" wrapText="1"/>
      <protection locked="0"/>
    </xf>
    <xf numFmtId="0" fontId="25" fillId="4" borderId="61" xfId="0" applyFont="1" applyFill="1" applyBorder="1" applyAlignment="1" applyProtection="1">
      <alignment horizontal="left" vertical="center" wrapText="1"/>
      <protection locked="0"/>
    </xf>
    <xf numFmtId="0" fontId="25" fillId="4" borderId="100" xfId="0" applyFont="1" applyFill="1" applyBorder="1" applyAlignment="1" applyProtection="1">
      <alignment horizontal="left" vertical="center" wrapText="1"/>
      <protection locked="0"/>
    </xf>
    <xf numFmtId="0" fontId="1" fillId="3" borderId="101" xfId="0" applyFont="1" applyFill="1" applyBorder="1" applyAlignment="1">
      <alignment horizontal="center" vertical="center"/>
    </xf>
    <xf numFmtId="0" fontId="25" fillId="4" borderId="14" xfId="0" applyFont="1" applyFill="1" applyBorder="1" applyAlignment="1" applyProtection="1">
      <alignment horizontal="left" vertical="center" wrapText="1"/>
      <protection locked="0"/>
    </xf>
    <xf numFmtId="0" fontId="25" fillId="4" borderId="102" xfId="0" applyFont="1" applyFill="1" applyBorder="1" applyAlignment="1" applyProtection="1">
      <alignment horizontal="left" vertical="center" wrapText="1"/>
      <protection locked="0"/>
    </xf>
    <xf numFmtId="0" fontId="8" fillId="3" borderId="101" xfId="0" applyFont="1" applyFill="1" applyBorder="1" applyAlignment="1">
      <alignment horizontal="center" vertical="center"/>
    </xf>
    <xf numFmtId="0" fontId="25" fillId="4" borderId="20" xfId="0" applyFont="1" applyFill="1" applyBorder="1" applyAlignment="1" applyProtection="1">
      <alignment horizontal="left" vertical="center" wrapText="1"/>
      <protection locked="0"/>
    </xf>
    <xf numFmtId="0" fontId="2" fillId="0" borderId="0" xfId="0" applyFont="1" applyFill="1" applyBorder="1">
      <alignment vertical="center"/>
    </xf>
    <xf numFmtId="0" fontId="6" fillId="2" borderId="22" xfId="0" applyFont="1" applyFill="1" applyBorder="1" applyAlignment="1">
      <alignment horizontal="center" vertical="center"/>
    </xf>
    <xf numFmtId="0" fontId="6" fillId="2" borderId="103" xfId="0" applyFont="1" applyFill="1" applyBorder="1" applyAlignment="1">
      <alignment horizontal="center" vertical="center"/>
    </xf>
    <xf numFmtId="0" fontId="18" fillId="4" borderId="41" xfId="0" applyFont="1" applyFill="1" applyBorder="1" applyAlignment="1" applyProtection="1">
      <alignment horizontal="left" vertical="center" wrapText="1"/>
      <protection locked="0"/>
    </xf>
    <xf numFmtId="0" fontId="18" fillId="4" borderId="42" xfId="0" applyFont="1" applyFill="1" applyBorder="1" applyAlignment="1" applyProtection="1">
      <alignment horizontal="left" vertical="center" wrapText="1"/>
      <protection locked="0"/>
    </xf>
    <xf numFmtId="0" fontId="18" fillId="4" borderId="104" xfId="0" applyFont="1" applyFill="1" applyBorder="1" applyAlignment="1" applyProtection="1">
      <alignment horizontal="left" vertical="center" wrapText="1"/>
      <protection locked="0"/>
    </xf>
    <xf numFmtId="0" fontId="1" fillId="3" borderId="0" xfId="0" applyFont="1" applyFill="1" applyBorder="1" applyAlignment="1">
      <alignment horizontal="center" vertical="center"/>
    </xf>
    <xf numFmtId="0" fontId="18" fillId="4" borderId="54" xfId="0" applyFont="1" applyFill="1" applyBorder="1" applyAlignment="1" applyProtection="1">
      <alignment horizontal="left" vertical="center" wrapText="1"/>
      <protection locked="0"/>
    </xf>
    <xf numFmtId="0" fontId="1" fillId="3" borderId="60" xfId="0" applyFont="1" applyFill="1" applyBorder="1" applyAlignment="1">
      <alignment horizontal="center" vertical="center"/>
    </xf>
    <xf numFmtId="0" fontId="1" fillId="3" borderId="61" xfId="0" applyFont="1" applyFill="1" applyBorder="1" applyAlignment="1">
      <alignment horizontal="center" vertical="center"/>
    </xf>
    <xf numFmtId="0" fontId="1" fillId="3" borderId="105" xfId="0" applyFont="1" applyFill="1" applyBorder="1" applyAlignment="1">
      <alignment horizontal="center" vertical="center"/>
    </xf>
    <xf numFmtId="0" fontId="1" fillId="4" borderId="99" xfId="0" applyFont="1" applyFill="1" applyBorder="1" applyAlignment="1" applyProtection="1">
      <alignment horizontal="center" vertical="center"/>
      <protection locked="0"/>
    </xf>
    <xf numFmtId="0" fontId="1" fillId="4" borderId="61" xfId="0" applyFont="1" applyFill="1" applyBorder="1" applyAlignment="1" applyProtection="1">
      <alignment horizontal="center" vertical="center"/>
      <protection locked="0"/>
    </xf>
    <xf numFmtId="0" fontId="1" fillId="3" borderId="99" xfId="0" applyFont="1" applyFill="1" applyBorder="1" applyAlignment="1">
      <alignment horizontal="center" vertical="center"/>
    </xf>
    <xf numFmtId="0" fontId="18" fillId="4" borderId="99" xfId="0" applyFont="1" applyFill="1" applyBorder="1" applyAlignment="1" applyProtection="1">
      <alignment horizontal="left" vertical="center" wrapText="1"/>
      <protection locked="0"/>
    </xf>
    <xf numFmtId="0" fontId="18" fillId="4" borderId="61" xfId="0" applyFont="1" applyFill="1" applyBorder="1" applyAlignment="1" applyProtection="1">
      <alignment horizontal="left" vertical="center" wrapText="1"/>
      <protection locked="0"/>
    </xf>
    <xf numFmtId="0" fontId="18" fillId="4" borderId="106" xfId="0" applyFont="1" applyFill="1" applyBorder="1" applyAlignment="1" applyProtection="1">
      <alignment horizontal="left" vertical="center" wrapText="1"/>
      <protection locked="0"/>
    </xf>
    <xf numFmtId="0" fontId="18" fillId="4" borderId="98" xfId="0" applyFont="1" applyFill="1" applyBorder="1" applyAlignment="1" applyProtection="1">
      <alignment horizontal="left" vertical="center" wrapText="1"/>
      <protection locked="0"/>
    </xf>
    <xf numFmtId="0" fontId="6" fillId="2" borderId="107" xfId="0" applyFont="1" applyFill="1" applyBorder="1" applyAlignment="1">
      <alignment horizontal="center" vertical="center"/>
    </xf>
    <xf numFmtId="0" fontId="6" fillId="2" borderId="108" xfId="0" applyFont="1" applyFill="1" applyBorder="1" applyAlignment="1">
      <alignment horizontal="center" vertical="center"/>
    </xf>
    <xf numFmtId="0" fontId="6" fillId="2" borderId="109" xfId="0" applyFont="1" applyFill="1" applyBorder="1" applyAlignment="1">
      <alignment horizontal="center" vertical="center"/>
    </xf>
    <xf numFmtId="0" fontId="6" fillId="2" borderId="110" xfId="0" applyFont="1" applyFill="1" applyBorder="1" applyAlignment="1">
      <alignment horizontal="center" vertical="center"/>
    </xf>
    <xf numFmtId="0" fontId="6" fillId="2" borderId="111" xfId="0" applyFont="1" applyFill="1" applyBorder="1" applyAlignment="1">
      <alignment horizontal="center" vertical="center"/>
    </xf>
    <xf numFmtId="0" fontId="6" fillId="2" borderId="112" xfId="0" applyFont="1" applyFill="1" applyBorder="1" applyAlignment="1">
      <alignment horizontal="center" vertical="center"/>
    </xf>
    <xf numFmtId="0" fontId="1" fillId="3" borderId="36" xfId="0" applyFont="1" applyFill="1" applyBorder="1" applyAlignment="1">
      <alignment horizontal="center" vertical="center"/>
    </xf>
    <xf numFmtId="0" fontId="1" fillId="3" borderId="36" xfId="0" applyFont="1" applyFill="1" applyBorder="1" applyAlignment="1">
      <alignment horizontal="left" vertical="center"/>
    </xf>
    <xf numFmtId="0" fontId="1" fillId="3" borderId="67" xfId="0" applyFont="1" applyFill="1" applyBorder="1" applyAlignment="1">
      <alignment horizontal="left" vertical="center"/>
    </xf>
    <xf numFmtId="0" fontId="1" fillId="3" borderId="49" xfId="0" applyFont="1" applyFill="1" applyBorder="1" applyAlignment="1">
      <alignment horizontal="center" vertical="center"/>
    </xf>
    <xf numFmtId="0" fontId="1" fillId="3" borderId="41" xfId="0" applyFont="1" applyFill="1" applyBorder="1" applyAlignment="1">
      <alignment horizontal="left" vertical="top"/>
    </xf>
    <xf numFmtId="0" fontId="1" fillId="3" borderId="42" xfId="0" applyFont="1" applyFill="1" applyBorder="1" applyAlignment="1">
      <alignment horizontal="left" vertical="top"/>
    </xf>
    <xf numFmtId="0" fontId="1" fillId="3" borderId="36" xfId="0" applyFont="1" applyFill="1" applyBorder="1" applyAlignment="1">
      <alignment horizontal="left" vertical="top"/>
    </xf>
    <xf numFmtId="0" fontId="1" fillId="3" borderId="11" xfId="0" applyFont="1" applyFill="1" applyBorder="1" applyAlignment="1">
      <alignment horizontal="left" vertical="top"/>
    </xf>
    <xf numFmtId="0" fontId="18" fillId="4" borderId="9" xfId="0" applyFont="1" applyFill="1" applyBorder="1" applyAlignment="1">
      <alignment horizontal="left" vertical="center" wrapText="1"/>
    </xf>
    <xf numFmtId="0" fontId="18" fillId="4" borderId="66" xfId="0" applyFont="1" applyFill="1" applyBorder="1" applyAlignment="1">
      <alignment horizontal="left" vertical="center" wrapText="1"/>
    </xf>
    <xf numFmtId="0" fontId="1" fillId="4" borderId="38" xfId="0" applyFont="1" applyFill="1" applyBorder="1" applyAlignment="1" applyProtection="1">
      <alignment horizontal="center" vertical="center"/>
      <protection locked="0"/>
    </xf>
    <xf numFmtId="0" fontId="18" fillId="4" borderId="9" xfId="0" applyFont="1" applyFill="1" applyBorder="1" applyAlignment="1">
      <alignment horizontal="center" vertical="center" wrapText="1"/>
    </xf>
    <xf numFmtId="0" fontId="18" fillId="4" borderId="19" xfId="0" applyFont="1" applyFill="1" applyBorder="1" applyAlignment="1">
      <alignment horizontal="left" vertical="center" wrapText="1"/>
    </xf>
    <xf numFmtId="0" fontId="1" fillId="3" borderId="8" xfId="0" applyFont="1" applyFill="1" applyBorder="1" applyAlignment="1" applyProtection="1">
      <alignment horizontal="center" vertical="center"/>
      <protection locked="0"/>
    </xf>
    <xf numFmtId="0" fontId="1" fillId="3" borderId="9" xfId="0" applyFont="1" applyFill="1" applyBorder="1" applyAlignment="1" applyProtection="1">
      <alignment horizontal="center" vertical="center"/>
      <protection locked="0"/>
    </xf>
    <xf numFmtId="0" fontId="18" fillId="3" borderId="9" xfId="0" applyFont="1" applyFill="1" applyBorder="1" applyAlignment="1" applyProtection="1">
      <alignment horizontal="left" vertical="center" wrapText="1"/>
      <protection locked="0"/>
    </xf>
    <xf numFmtId="0" fontId="18" fillId="3" borderId="66" xfId="0" applyFont="1" applyFill="1" applyBorder="1" applyAlignment="1">
      <alignment horizontal="left" vertical="center" wrapText="1"/>
    </xf>
    <xf numFmtId="0" fontId="1" fillId="3" borderId="38" xfId="0" applyFont="1" applyFill="1" applyBorder="1" applyAlignment="1" applyProtection="1">
      <alignment horizontal="center" vertical="center"/>
      <protection locked="0"/>
    </xf>
    <xf numFmtId="0" fontId="18" fillId="3" borderId="9" xfId="0" applyFont="1" applyFill="1" applyBorder="1" applyAlignment="1">
      <alignment horizontal="center" vertical="center" wrapText="1"/>
    </xf>
    <xf numFmtId="0" fontId="1" fillId="3" borderId="13" xfId="0" applyFont="1" applyFill="1" applyBorder="1" applyAlignment="1" applyProtection="1">
      <alignment horizontal="center" vertical="center"/>
      <protection locked="0"/>
    </xf>
    <xf numFmtId="0" fontId="1" fillId="3" borderId="14" xfId="0" applyFont="1" applyFill="1" applyBorder="1" applyAlignment="1" applyProtection="1">
      <alignment horizontal="center" vertical="center"/>
      <protection locked="0"/>
    </xf>
    <xf numFmtId="0" fontId="18" fillId="3" borderId="14" xfId="0" applyFont="1" applyFill="1" applyBorder="1" applyAlignment="1" applyProtection="1">
      <alignment horizontal="left" vertical="center" wrapText="1"/>
      <protection locked="0"/>
    </xf>
    <xf numFmtId="0" fontId="18" fillId="3" borderId="14" xfId="0" applyFont="1" applyFill="1" applyBorder="1" applyAlignment="1">
      <alignment horizontal="left" vertical="center" wrapText="1"/>
    </xf>
    <xf numFmtId="0" fontId="18" fillId="3" borderId="102" xfId="0" applyFont="1" applyFill="1" applyBorder="1" applyAlignment="1">
      <alignment horizontal="left" vertical="center" wrapText="1"/>
    </xf>
    <xf numFmtId="0" fontId="1" fillId="3" borderId="101" xfId="0" applyFont="1" applyFill="1" applyBorder="1" applyAlignment="1" applyProtection="1">
      <alignment horizontal="center" vertical="center"/>
      <protection locked="0"/>
    </xf>
    <xf numFmtId="0" fontId="18" fillId="3" borderId="14" xfId="0" applyFont="1" applyFill="1" applyBorder="1" applyAlignment="1">
      <alignment horizontal="center" vertical="center" wrapText="1"/>
    </xf>
    <xf numFmtId="0" fontId="18" fillId="3" borderId="20" xfId="0" applyFont="1" applyFill="1" applyBorder="1" applyAlignment="1">
      <alignment horizontal="left" vertical="center" wrapText="1"/>
    </xf>
    <xf numFmtId="0" fontId="19" fillId="0" borderId="0" xfId="0" applyFont="1" applyAlignment="1">
      <alignment horizontal="center" vertical="center"/>
    </xf>
    <xf numFmtId="0" fontId="2" fillId="4" borderId="9" xfId="0" applyFont="1" applyFill="1" applyBorder="1" applyAlignment="1" applyProtection="1">
      <alignment horizontal="center" vertical="center"/>
      <protection locked="0"/>
    </xf>
    <xf numFmtId="0" fontId="18" fillId="4" borderId="66"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center" vertical="center" wrapText="1"/>
      <protection locked="0"/>
    </xf>
    <xf numFmtId="0" fontId="2" fillId="3" borderId="9" xfId="0" applyFont="1" applyFill="1" applyBorder="1" applyAlignment="1" applyProtection="1">
      <alignment horizontal="center" vertical="center"/>
      <protection locked="0"/>
    </xf>
    <xf numFmtId="0" fontId="18" fillId="3" borderId="66" xfId="0" applyFont="1" applyFill="1" applyBorder="1" applyAlignment="1" applyProtection="1">
      <alignment horizontal="left" vertical="center" wrapText="1"/>
      <protection locked="0"/>
    </xf>
    <xf numFmtId="0" fontId="1" fillId="3" borderId="9" xfId="0" applyFont="1" applyFill="1" applyBorder="1" applyAlignment="1" applyProtection="1">
      <alignment horizontal="center" vertical="center" wrapText="1"/>
      <protection locked="0"/>
    </xf>
    <xf numFmtId="0" fontId="18" fillId="3" borderId="9" xfId="0" applyFont="1" applyFill="1" applyBorder="1" applyAlignment="1" applyProtection="1">
      <alignment horizontal="center" vertical="center" wrapText="1"/>
      <protection locked="0"/>
    </xf>
    <xf numFmtId="0" fontId="18" fillId="3" borderId="19" xfId="0" applyFont="1" applyFill="1" applyBorder="1" applyAlignment="1" applyProtection="1">
      <alignment horizontal="left" vertical="center" wrapText="1"/>
      <protection locked="0"/>
    </xf>
    <xf numFmtId="0" fontId="18" fillId="3" borderId="102" xfId="0" applyFont="1" applyFill="1" applyBorder="1" applyAlignment="1" applyProtection="1">
      <alignment horizontal="left" vertical="center" wrapText="1"/>
      <protection locked="0"/>
    </xf>
    <xf numFmtId="0" fontId="1" fillId="3" borderId="14" xfId="0" applyFont="1" applyFill="1" applyBorder="1" applyAlignment="1" applyProtection="1">
      <alignment horizontal="center" vertical="center" wrapText="1"/>
      <protection locked="0"/>
    </xf>
    <xf numFmtId="0" fontId="18" fillId="3" borderId="14" xfId="0" applyFont="1" applyFill="1" applyBorder="1" applyAlignment="1" applyProtection="1">
      <alignment horizontal="center" vertical="center" wrapText="1"/>
      <protection locked="0"/>
    </xf>
    <xf numFmtId="0" fontId="18" fillId="3" borderId="20" xfId="0" applyFont="1" applyFill="1" applyBorder="1" applyAlignment="1" applyProtection="1">
      <alignment horizontal="left" vertical="center" wrapText="1"/>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6" fillId="0" borderId="0" xfId="0" applyFont="1" applyAlignment="1">
      <alignment vertical="center" wrapText="1"/>
    </xf>
    <xf numFmtId="0" fontId="25" fillId="0" borderId="55" xfId="0" applyFont="1" applyBorder="1" applyAlignment="1">
      <alignment horizontal="center" vertical="center" wrapText="1"/>
    </xf>
    <xf numFmtId="0" fontId="25" fillId="0" borderId="0" xfId="0" applyFont="1" applyAlignment="1">
      <alignment horizontal="center" vertical="center" wrapText="1"/>
    </xf>
    <xf numFmtId="0" fontId="25" fillId="0" borderId="56" xfId="0" applyFont="1" applyBorder="1" applyAlignment="1">
      <alignment horizontal="center" vertical="center" wrapText="1"/>
    </xf>
    <xf numFmtId="0" fontId="8" fillId="0" borderId="8" xfId="0" applyNumberFormat="1" applyFont="1" applyBorder="1" applyAlignment="1" applyProtection="1">
      <alignment horizontal="left" vertical="top" wrapText="1"/>
      <protection locked="0"/>
    </xf>
    <xf numFmtId="0" fontId="8" fillId="0" borderId="9" xfId="0" applyNumberFormat="1" applyFont="1" applyBorder="1" applyAlignment="1" applyProtection="1">
      <alignment horizontal="left" vertical="top" wrapText="1"/>
      <protection locked="0"/>
    </xf>
    <xf numFmtId="0" fontId="8" fillId="0" borderId="13" xfId="0" applyNumberFormat="1" applyFont="1" applyBorder="1" applyAlignment="1" applyProtection="1">
      <alignment horizontal="left" vertical="top" wrapText="1"/>
      <protection locked="0"/>
    </xf>
    <xf numFmtId="0" fontId="8" fillId="0" borderId="14" xfId="0" applyNumberFormat="1" applyFont="1" applyBorder="1" applyAlignment="1" applyProtection="1">
      <alignment horizontal="left" vertical="top"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691" dbFileVersion="0">
    <open main="89" threadCnt="1"/>
    <sheetInfos>
      <sheetInfo cellCmpFml="234" sheetStid="1">
        <open main="26" threadCnt="1"/>
      </sheetInfo>
      <sheetInfo cellCmpFml="17" sheetStid="2">
        <open main="2" threadCnt="1"/>
      </sheetInfo>
      <sheetInfo cellCmpFml="0" sheetStid="11">
        <open main="2" threadCnt="1"/>
      </sheetInfo>
      <sheetInfo cellCmpFml="64" sheetStid="13">
        <open main="2" threadCnt="1"/>
      </sheetInfo>
      <sheetInfo cellCmpFml="18" sheetStid="8">
        <open main="1" threadCnt="1"/>
      </sheetInfo>
      <sheetInfo cellCmpFml="18" sheetStid="9">
        <open main="3" threadCnt="1"/>
      </sheetInfo>
      <sheetInfo cellCmpFml="216" sheetStid="5">
        <open main="6" threadCnt="1"/>
      </sheetInfo>
      <sheetInfo cellCmpFml="122" sheetStid="6">
        <open main="4" threadCnt="1"/>
      </sheetInfo>
      <sheetInfo cellCmpFml="2" sheetStid="7">
        <open threadCnt="1"/>
      </sheetInfo>
      <sheetInfo cellCmpFml="0" sheetStid="14">
        <open threadCnt="1"/>
      </sheetInfo>
      <sheetInfo cellCmpFml="0" sheetStid="4">
        <open threadCnt="1"/>
      </sheetInfo>
    </sheetInfos>
  </bookInfo>
</woInfos>
</file>

<file path=xl/_rels/cellimages.xml.rels><?xml version="1.0" encoding="UTF-8" standalone="yes"?>
<Relationships xmlns="http://schemas.openxmlformats.org/package/2006/relationships"><Relationship Id="rId1" Type="http://schemas.openxmlformats.org/officeDocument/2006/relationships/image" Target="media/image1.jpeg"/></Relationships>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www.wps.cn/officeDocument/2023/relationships/woinfos" Target="woinfo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customXml" Target="../customXml/item4.xml"/><Relationship Id="rId18" Type="http://schemas.openxmlformats.org/officeDocument/2006/relationships/customXml" Target="../customXml/item3.xml"/><Relationship Id="rId17" Type="http://www.wps.cn/officeDocument/2020/cellImage" Target="cellimag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customXml" Target="../customXml/item2.xml"/><Relationship Id="rId13" Type="http://schemas.openxmlformats.org/officeDocument/2006/relationships/customXml" Target="../customXml/item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13</xdr:col>
      <xdr:colOff>228600</xdr:colOff>
      <xdr:row>53</xdr:row>
      <xdr:rowOff>57150</xdr:rowOff>
    </xdr:to>
    <xdr:pic>
      <xdr:nvPicPr>
        <xdr:cNvPr id="2" name="ID_87F322C0E7C140FAB8A6FADE1A3AF793" descr="post_object_image_2935651536"/>
        <xdr:cNvPicPr/>
      </xdr:nvPicPr>
      <xdr:blipFill>
        <a:blip r:embed="rId1"/>
        <a:stretch>
          <a:fillRect/>
        </a:stretch>
      </xdr:blipFill>
      <xdr:spPr>
        <a:xfrm>
          <a:off x="0" y="0"/>
          <a:ext cx="9144000" cy="914400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J100"/>
  <sheetViews>
    <sheetView showGridLines="0" showRowColHeaders="0" tabSelected="1" topLeftCell="T1" workbookViewId="0">
      <selection activeCell="BC20" sqref="BC20:BI21"/>
    </sheetView>
  </sheetViews>
  <sheetFormatPr defaultColWidth="2" defaultRowHeight="15" customHeight="1"/>
  <cols>
    <col min="1" max="16384" width="2.625" customWidth="1"/>
  </cols>
  <sheetData>
    <row r="1" ht="32" customHeight="1" spans="1:88">
      <c r="B1" s="226" t="s">
        <v>0</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N1" s="226"/>
      <c r="BO1" s="226"/>
      <c r="BP1" s="226"/>
      <c r="BQ1" s="226"/>
      <c r="BR1" s="226"/>
      <c r="BS1" s="226"/>
      <c r="BT1" s="226"/>
      <c r="BU1" s="226"/>
      <c r="BV1" s="226"/>
      <c r="BW1" s="226"/>
      <c r="BX1" s="226"/>
      <c r="BY1" s="226"/>
      <c r="BZ1" s="226"/>
      <c r="CA1" s="226"/>
      <c r="CB1" s="226"/>
      <c r="CC1" s="226"/>
      <c r="CD1" s="226"/>
      <c r="CE1" s="226"/>
      <c r="CF1" s="226"/>
      <c r="CG1" s="226"/>
      <c r="CI1" s="227"/>
      <c r="CJ1" s="227"/>
    </row>
    <row r="2" customHeight="1" spans="1:88">
      <c r="B2" s="228" t="s">
        <v>1</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I2" s="227"/>
      <c r="CJ2" s="227"/>
    </row>
    <row r="3" customHeight="1" spans="1:88">
      <c r="A3" s="165"/>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I3" s="227"/>
      <c r="CJ3" s="227"/>
    </row>
    <row r="4" customHeight="1" spans="1:88">
      <c r="A4" s="165"/>
      <c r="B4" s="229" t="str">
        <f>_xlfn.DISPIMG("ID_87F322C0E7C140FAB8A6FADE1A3AF793",1)</f>
        <v>=DISPIMG("ID_87F322C0E7C140FAB8A6FADE1A3AF793",1)</v>
      </c>
      <c r="C4" s="230"/>
      <c r="D4" s="230"/>
      <c r="E4" s="230"/>
      <c r="F4" s="230"/>
      <c r="G4" s="230"/>
      <c r="H4" s="230"/>
      <c r="I4" s="230"/>
      <c r="J4" s="230"/>
      <c r="K4" s="230"/>
      <c r="L4" s="230"/>
      <c r="M4" s="230"/>
      <c r="N4" s="230"/>
      <c r="O4" s="231"/>
      <c r="P4" s="165"/>
      <c r="Q4" s="232" t="s">
        <v>2</v>
      </c>
      <c r="R4" s="233"/>
      <c r="S4" s="233"/>
      <c r="T4" s="233"/>
      <c r="U4" s="233"/>
      <c r="V4" s="234"/>
      <c r="W4" s="234"/>
      <c r="X4" s="234"/>
      <c r="Y4" s="234"/>
      <c r="Z4" s="234"/>
      <c r="AA4" s="234"/>
      <c r="AB4" s="234"/>
      <c r="AC4" s="234"/>
      <c r="AD4" s="234"/>
      <c r="AE4" s="233"/>
      <c r="AF4" s="233"/>
      <c r="AG4" s="233"/>
      <c r="AH4" s="233"/>
      <c r="AI4" s="233"/>
      <c r="AJ4" s="234"/>
      <c r="AK4" s="233"/>
      <c r="AL4" s="233"/>
      <c r="AM4" s="233"/>
      <c r="AN4" s="233"/>
      <c r="AO4" s="233"/>
      <c r="AP4" s="233"/>
      <c r="AQ4" s="234"/>
      <c r="AR4" s="233"/>
      <c r="AS4" s="233"/>
      <c r="AT4" s="233"/>
      <c r="AU4" s="233"/>
      <c r="AV4" s="233"/>
      <c r="AW4" s="235"/>
      <c r="AX4" s="165"/>
      <c r="AY4" s="232" t="s">
        <v>3</v>
      </c>
      <c r="AZ4" s="233"/>
      <c r="BA4" s="233"/>
      <c r="BB4" s="233"/>
      <c r="BC4" s="233"/>
      <c r="BD4" s="233"/>
      <c r="BE4" s="233"/>
      <c r="BF4" s="233"/>
      <c r="BG4" s="233"/>
      <c r="BH4" s="233"/>
      <c r="BI4" s="233"/>
      <c r="BJ4" s="233"/>
      <c r="BK4" s="233"/>
      <c r="BL4" s="233"/>
      <c r="BM4" s="233"/>
      <c r="BN4" s="233"/>
      <c r="BO4" s="233"/>
      <c r="BP4" s="233"/>
      <c r="BQ4" s="233"/>
      <c r="BR4" s="233"/>
      <c r="BS4" s="233"/>
      <c r="BT4" s="233"/>
      <c r="BU4" s="233"/>
      <c r="BV4" s="233"/>
      <c r="BW4" s="233"/>
      <c r="BX4" s="233"/>
      <c r="BY4" s="233"/>
      <c r="BZ4" s="233"/>
      <c r="CA4" s="233"/>
      <c r="CB4" s="233"/>
      <c r="CC4" s="233"/>
      <c r="CD4" s="233"/>
      <c r="CE4" s="233"/>
      <c r="CF4" s="233"/>
      <c r="CG4" s="235"/>
      <c r="CI4" s="236" t="s">
        <v>4</v>
      </c>
      <c r="CJ4" s="227"/>
    </row>
    <row r="5" customHeight="1" spans="1:88">
      <c r="A5" s="165"/>
      <c r="B5" s="237"/>
      <c r="C5" s="238"/>
      <c r="D5" s="238"/>
      <c r="E5" s="238"/>
      <c r="F5" s="238"/>
      <c r="G5" s="238"/>
      <c r="H5" s="238"/>
      <c r="I5" s="238"/>
      <c r="J5" s="238"/>
      <c r="K5" s="238"/>
      <c r="L5" s="238"/>
      <c r="M5" s="238"/>
      <c r="N5" s="238"/>
      <c r="O5" s="239"/>
      <c r="P5" s="165"/>
      <c r="Q5" s="50" t="s">
        <v>5</v>
      </c>
      <c r="R5" s="72"/>
      <c r="S5" s="72"/>
      <c r="T5" s="72"/>
      <c r="U5" s="72"/>
      <c r="V5" s="240" t="s">
        <v>6</v>
      </c>
      <c r="W5" s="241"/>
      <c r="X5" s="241"/>
      <c r="Y5" s="241"/>
      <c r="Z5" s="241"/>
      <c r="AA5" s="241"/>
      <c r="AB5" s="241"/>
      <c r="AC5" s="241"/>
      <c r="AD5" s="241"/>
      <c r="AE5" s="242" t="s">
        <v>7</v>
      </c>
      <c r="AF5" s="243"/>
      <c r="AG5" s="243"/>
      <c r="AH5" s="243"/>
      <c r="AI5" s="243"/>
      <c r="AJ5" s="244" t="str">
        <f>IF(V21&gt;=2,CI4,CI5)</f>
        <v>☑</v>
      </c>
      <c r="AK5" s="245" t="s">
        <v>8</v>
      </c>
      <c r="AL5" s="245"/>
      <c r="AM5" s="245"/>
      <c r="AN5" s="245"/>
      <c r="AO5" s="245"/>
      <c r="AP5" s="245"/>
      <c r="AQ5" s="244" t="str">
        <f>IF(V21&gt;=9,CI4,CI5)</f>
        <v>☐</v>
      </c>
      <c r="AR5" s="245" t="s">
        <v>9</v>
      </c>
      <c r="AS5" s="245"/>
      <c r="AT5" s="245"/>
      <c r="AU5" s="245"/>
      <c r="AV5" s="245"/>
      <c r="AW5" s="246"/>
      <c r="AX5" s="165"/>
      <c r="AY5" s="50" t="s">
        <v>10</v>
      </c>
      <c r="AZ5" s="72"/>
      <c r="BA5" s="72"/>
      <c r="BB5" s="72"/>
      <c r="BC5" s="72" t="s">
        <v>11</v>
      </c>
      <c r="BD5" s="72"/>
      <c r="BE5" s="72"/>
      <c r="BF5" s="72"/>
      <c r="BG5" s="247" t="s">
        <v>12</v>
      </c>
      <c r="BH5" s="248"/>
      <c r="BI5" s="248"/>
      <c r="BJ5" s="248"/>
      <c r="BK5" s="248"/>
      <c r="BL5" s="248"/>
      <c r="BM5" s="248"/>
      <c r="BN5" s="248"/>
      <c r="BO5" s="248"/>
      <c r="BP5" s="248"/>
      <c r="BQ5" s="248"/>
      <c r="BR5" s="248"/>
      <c r="BS5" s="248"/>
      <c r="BT5" s="248"/>
      <c r="BU5" s="248"/>
      <c r="BV5" s="248"/>
      <c r="BW5" s="248"/>
      <c r="BX5" s="248"/>
      <c r="BY5" s="248"/>
      <c r="BZ5" s="248"/>
      <c r="CA5" s="248"/>
      <c r="CB5" s="248"/>
      <c r="CC5" s="248"/>
      <c r="CD5" s="248"/>
      <c r="CE5" s="248"/>
      <c r="CF5" s="248"/>
      <c r="CG5" s="59"/>
      <c r="CI5" s="236" t="s">
        <v>13</v>
      </c>
      <c r="CJ5" s="227"/>
    </row>
    <row r="6" customHeight="1" spans="1:88">
      <c r="A6" s="165"/>
      <c r="B6" s="237"/>
      <c r="C6" s="238"/>
      <c r="D6" s="238"/>
      <c r="E6" s="238"/>
      <c r="F6" s="238"/>
      <c r="G6" s="238"/>
      <c r="H6" s="238"/>
      <c r="I6" s="238"/>
      <c r="J6" s="238"/>
      <c r="K6" s="238"/>
      <c r="L6" s="238"/>
      <c r="M6" s="238"/>
      <c r="N6" s="238"/>
      <c r="O6" s="239"/>
      <c r="P6" s="165"/>
      <c r="Q6" s="50"/>
      <c r="R6" s="72"/>
      <c r="S6" s="72"/>
      <c r="T6" s="72"/>
      <c r="U6" s="72"/>
      <c r="V6" s="249"/>
      <c r="W6" s="250"/>
      <c r="X6" s="250"/>
      <c r="Y6" s="250"/>
      <c r="Z6" s="250"/>
      <c r="AA6" s="250"/>
      <c r="AB6" s="250"/>
      <c r="AC6" s="250"/>
      <c r="AD6" s="250"/>
      <c r="AE6" s="251"/>
      <c r="AF6" s="252"/>
      <c r="AG6" s="252"/>
      <c r="AH6" s="252"/>
      <c r="AI6" s="252"/>
      <c r="AJ6" s="253"/>
      <c r="AK6" s="250"/>
      <c r="AL6" s="250"/>
      <c r="AM6" s="250"/>
      <c r="AN6" s="250"/>
      <c r="AO6" s="250"/>
      <c r="AP6" s="250"/>
      <c r="AQ6" s="253"/>
      <c r="AR6" s="250"/>
      <c r="AS6" s="250"/>
      <c r="AT6" s="250"/>
      <c r="AU6" s="250"/>
      <c r="AV6" s="250"/>
      <c r="AW6" s="254"/>
      <c r="AX6" s="165"/>
      <c r="AY6" s="50" t="s">
        <v>14</v>
      </c>
      <c r="AZ6" s="72"/>
      <c r="BA6" s="72"/>
      <c r="BB6" s="72"/>
      <c r="BC6" s="72" t="s">
        <v>15</v>
      </c>
      <c r="BD6" s="72"/>
      <c r="BE6" s="72"/>
      <c r="BF6" s="72"/>
      <c r="BG6" s="255" t="s">
        <v>16</v>
      </c>
      <c r="BH6" s="255"/>
      <c r="BI6" s="255"/>
      <c r="BJ6" s="255"/>
      <c r="BK6" s="255"/>
      <c r="BL6" s="255"/>
      <c r="BM6" s="255"/>
      <c r="BN6" s="255"/>
      <c r="BO6" s="255"/>
      <c r="BP6" s="255"/>
      <c r="BQ6" s="255"/>
      <c r="BR6" s="255"/>
      <c r="BS6" s="255"/>
      <c r="BT6" s="255"/>
      <c r="BU6" s="255"/>
      <c r="BV6" s="255"/>
      <c r="BW6" s="255"/>
      <c r="BX6" s="255"/>
      <c r="BY6" s="255"/>
      <c r="BZ6" s="255"/>
      <c r="CA6" s="255"/>
      <c r="CB6" s="255"/>
      <c r="CC6" s="255"/>
      <c r="CD6" s="255"/>
      <c r="CE6" s="255"/>
      <c r="CF6" s="255"/>
      <c r="CG6" s="256"/>
      <c r="CI6" s="236" t="s">
        <v>17</v>
      </c>
      <c r="CJ6" s="227"/>
    </row>
    <row r="7" customHeight="1" spans="1:88">
      <c r="A7" s="165"/>
      <c r="B7" s="237"/>
      <c r="C7" s="238"/>
      <c r="D7" s="238"/>
      <c r="E7" s="238"/>
      <c r="F7" s="238"/>
      <c r="G7" s="238"/>
      <c r="H7" s="238"/>
      <c r="I7" s="238"/>
      <c r="J7" s="238"/>
      <c r="K7" s="238"/>
      <c r="L7" s="238"/>
      <c r="M7" s="238"/>
      <c r="N7" s="238"/>
      <c r="O7" s="239"/>
      <c r="P7" s="165"/>
      <c r="Q7" s="50" t="s">
        <v>18</v>
      </c>
      <c r="R7" s="72"/>
      <c r="S7" s="72"/>
      <c r="T7" s="72"/>
      <c r="U7" s="72"/>
      <c r="V7" s="257"/>
      <c r="W7" s="257"/>
      <c r="X7" s="257"/>
      <c r="Y7" s="257"/>
      <c r="Z7" s="257"/>
      <c r="AA7" s="257"/>
      <c r="AB7" s="257"/>
      <c r="AC7" s="257"/>
      <c r="AD7" s="257"/>
      <c r="AE7" s="72"/>
      <c r="AF7" s="72"/>
      <c r="AG7" s="72"/>
      <c r="AH7" s="72"/>
      <c r="AI7" s="72"/>
      <c r="AJ7" s="72"/>
      <c r="AK7" s="72"/>
      <c r="AL7" s="72"/>
      <c r="AM7" s="72"/>
      <c r="AN7" s="72"/>
      <c r="AO7" s="72"/>
      <c r="AP7" s="72"/>
      <c r="AQ7" s="72"/>
      <c r="AR7" s="72"/>
      <c r="AS7" s="72"/>
      <c r="AT7" s="72"/>
      <c r="AU7" s="72"/>
      <c r="AV7" s="72"/>
      <c r="AW7" s="104"/>
      <c r="AX7" s="165"/>
      <c r="AY7" s="50"/>
      <c r="AZ7" s="72"/>
      <c r="BA7" s="72"/>
      <c r="BB7" s="72"/>
      <c r="BC7" s="72"/>
      <c r="BD7" s="72"/>
      <c r="BE7" s="72"/>
      <c r="BF7" s="72"/>
      <c r="BG7" s="255"/>
      <c r="BH7" s="255"/>
      <c r="BI7" s="255"/>
      <c r="BJ7" s="255"/>
      <c r="BK7" s="255"/>
      <c r="BL7" s="255"/>
      <c r="BM7" s="255"/>
      <c r="BN7" s="255"/>
      <c r="BO7" s="255"/>
      <c r="BP7" s="255"/>
      <c r="BQ7" s="255"/>
      <c r="BR7" s="255"/>
      <c r="BS7" s="255"/>
      <c r="BT7" s="255"/>
      <c r="BU7" s="255"/>
      <c r="BV7" s="255"/>
      <c r="BW7" s="255"/>
      <c r="BX7" s="255"/>
      <c r="BY7" s="255"/>
      <c r="BZ7" s="255"/>
      <c r="CA7" s="255"/>
      <c r="CB7" s="255"/>
      <c r="CC7" s="255"/>
      <c r="CD7" s="255"/>
      <c r="CE7" s="255"/>
      <c r="CF7" s="255"/>
      <c r="CG7" s="256"/>
      <c r="CI7" s="258">
        <f>IF(ISBLANK(V17),"",INT(5+V17/2))</f>
        <v>5</v>
      </c>
      <c r="CJ7" s="227"/>
    </row>
    <row r="8" customHeight="1" spans="1:88">
      <c r="A8" s="165"/>
      <c r="B8" s="237"/>
      <c r="C8" s="238"/>
      <c r="D8" s="238"/>
      <c r="E8" s="238"/>
      <c r="F8" s="238"/>
      <c r="G8" s="238"/>
      <c r="H8" s="238"/>
      <c r="I8" s="238"/>
      <c r="J8" s="238"/>
      <c r="K8" s="238"/>
      <c r="L8" s="238"/>
      <c r="M8" s="238"/>
      <c r="N8" s="238"/>
      <c r="O8" s="239"/>
      <c r="P8" s="165"/>
      <c r="Q8" s="259" t="s">
        <v>19</v>
      </c>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260"/>
      <c r="AV8" s="260"/>
      <c r="AW8" s="261"/>
      <c r="AX8" s="165"/>
      <c r="AY8" s="262" t="s">
        <v>20</v>
      </c>
      <c r="AZ8" s="263"/>
      <c r="BA8" s="263"/>
      <c r="BB8" s="263"/>
      <c r="BC8" s="72" t="s">
        <v>21</v>
      </c>
      <c r="BD8" s="72"/>
      <c r="BE8" s="72"/>
      <c r="BF8" s="72"/>
      <c r="BG8" s="264" t="s">
        <v>22</v>
      </c>
      <c r="BH8" s="264"/>
      <c r="BI8" s="264"/>
      <c r="BJ8" s="264"/>
      <c r="BK8" s="264"/>
      <c r="BL8" s="264"/>
      <c r="BM8" s="264"/>
      <c r="BN8" s="264"/>
      <c r="BO8" s="264"/>
      <c r="BP8" s="264"/>
      <c r="BQ8" s="264"/>
      <c r="BR8" s="264"/>
      <c r="BS8" s="264"/>
      <c r="BT8" s="264"/>
      <c r="BU8" s="264"/>
      <c r="BV8" s="264"/>
      <c r="BW8" s="264"/>
      <c r="BX8" s="264"/>
      <c r="BY8" s="264"/>
      <c r="BZ8" s="264"/>
      <c r="CA8" s="264"/>
      <c r="CB8" s="264"/>
      <c r="CC8" s="264"/>
      <c r="CD8" s="264"/>
      <c r="CE8" s="264"/>
      <c r="CF8" s="264"/>
      <c r="CG8" s="265"/>
      <c r="CI8" s="258">
        <f>IF(AND(V19&lt;&gt;"",V21&lt;&gt;""),5+2*V19+V21,"")</f>
        <v>16</v>
      </c>
      <c r="CJ8" s="227"/>
    </row>
    <row r="9" customHeight="1" spans="1:88">
      <c r="A9" s="165"/>
      <c r="B9" s="237"/>
      <c r="C9" s="238"/>
      <c r="D9" s="238"/>
      <c r="E9" s="238"/>
      <c r="F9" s="238"/>
      <c r="G9" s="238"/>
      <c r="H9" s="238"/>
      <c r="I9" s="238"/>
      <c r="J9" s="238"/>
      <c r="K9" s="238"/>
      <c r="L9" s="238"/>
      <c r="M9" s="238"/>
      <c r="N9" s="238"/>
      <c r="O9" s="239"/>
      <c r="P9" s="165"/>
      <c r="Q9" s="266"/>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8"/>
      <c r="AX9" s="165"/>
      <c r="AY9" s="262"/>
      <c r="AZ9" s="263"/>
      <c r="BA9" s="263"/>
      <c r="BB9" s="263"/>
      <c r="BC9" s="72"/>
      <c r="BD9" s="72"/>
      <c r="BE9" s="72"/>
      <c r="BF9" s="72"/>
      <c r="BG9" s="264"/>
      <c r="BH9" s="264"/>
      <c r="BI9" s="264"/>
      <c r="BJ9" s="264"/>
      <c r="BK9" s="264"/>
      <c r="BL9" s="264"/>
      <c r="BM9" s="264"/>
      <c r="BN9" s="264"/>
      <c r="BO9" s="264"/>
      <c r="BP9" s="264"/>
      <c r="BQ9" s="264"/>
      <c r="BR9" s="264"/>
      <c r="BS9" s="264"/>
      <c r="BT9" s="264"/>
      <c r="BU9" s="264"/>
      <c r="BV9" s="264"/>
      <c r="BW9" s="264"/>
      <c r="BX9" s="264"/>
      <c r="BY9" s="264"/>
      <c r="BZ9" s="264"/>
      <c r="CA9" s="264"/>
      <c r="CB9" s="264"/>
      <c r="CC9" s="264"/>
      <c r="CD9" s="264"/>
      <c r="CE9" s="264"/>
      <c r="CF9" s="264"/>
      <c r="CG9" s="265"/>
      <c r="CI9" s="236"/>
      <c r="CJ9" s="227"/>
    </row>
    <row r="10" customHeight="1" spans="1:88">
      <c r="A10" s="165"/>
      <c r="B10" s="237"/>
      <c r="C10" s="238"/>
      <c r="D10" s="238"/>
      <c r="E10" s="238"/>
      <c r="F10" s="238"/>
      <c r="G10" s="238"/>
      <c r="H10" s="238"/>
      <c r="I10" s="238"/>
      <c r="J10" s="238"/>
      <c r="K10" s="238"/>
      <c r="L10" s="238"/>
      <c r="M10" s="238"/>
      <c r="N10" s="238"/>
      <c r="O10" s="239"/>
      <c r="P10" s="165"/>
      <c r="Q10" s="266"/>
      <c r="R10" s="267"/>
      <c r="S10" s="267"/>
      <c r="T10" s="267"/>
      <c r="U10" s="267"/>
      <c r="V10" s="267"/>
      <c r="W10" s="267"/>
      <c r="X10" s="267"/>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8"/>
      <c r="AX10" s="165"/>
      <c r="AY10" s="262"/>
      <c r="AZ10" s="263"/>
      <c r="BA10" s="263"/>
      <c r="BB10" s="263"/>
      <c r="BC10" s="72" t="s">
        <v>23</v>
      </c>
      <c r="BD10" s="72"/>
      <c r="BE10" s="72"/>
      <c r="BF10" s="72"/>
      <c r="BG10" s="264" t="s">
        <v>24</v>
      </c>
      <c r="BH10" s="264"/>
      <c r="BI10" s="264"/>
      <c r="BJ10" s="264"/>
      <c r="BK10" s="264"/>
      <c r="BL10" s="264"/>
      <c r="BM10" s="264"/>
      <c r="BN10" s="264"/>
      <c r="BO10" s="264"/>
      <c r="BP10" s="264"/>
      <c r="BQ10" s="264"/>
      <c r="BR10" s="264"/>
      <c r="BS10" s="264"/>
      <c r="BT10" s="264"/>
      <c r="BU10" s="264"/>
      <c r="BV10" s="264"/>
      <c r="BW10" s="264"/>
      <c r="BX10" s="264"/>
      <c r="BY10" s="264"/>
      <c r="BZ10" s="264"/>
      <c r="CA10" s="264"/>
      <c r="CB10" s="264"/>
      <c r="CC10" s="264"/>
      <c r="CD10" s="264"/>
      <c r="CE10" s="264"/>
      <c r="CF10" s="264"/>
      <c r="CG10" s="265"/>
      <c r="CI10" s="236"/>
      <c r="CJ10" s="227"/>
    </row>
    <row r="11" customHeight="1" spans="1:88">
      <c r="A11" s="165"/>
      <c r="B11" s="237"/>
      <c r="C11" s="238"/>
      <c r="D11" s="238"/>
      <c r="E11" s="238"/>
      <c r="F11" s="238"/>
      <c r="G11" s="238"/>
      <c r="H11" s="238"/>
      <c r="I11" s="238"/>
      <c r="J11" s="238"/>
      <c r="K11" s="238"/>
      <c r="L11" s="238"/>
      <c r="M11" s="238"/>
      <c r="N11" s="238"/>
      <c r="O11" s="239"/>
      <c r="P11" s="165"/>
      <c r="Q11" s="266"/>
      <c r="R11" s="267"/>
      <c r="S11" s="267"/>
      <c r="T11" s="267"/>
      <c r="U11" s="267"/>
      <c r="V11" s="267"/>
      <c r="W11" s="267"/>
      <c r="X11" s="267"/>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8"/>
      <c r="AX11" s="165"/>
      <c r="AY11" s="262"/>
      <c r="AZ11" s="263"/>
      <c r="BA11" s="263"/>
      <c r="BB11" s="263"/>
      <c r="BC11" s="72"/>
      <c r="BD11" s="72"/>
      <c r="BE11" s="72"/>
      <c r="BF11" s="72"/>
      <c r="BG11" s="264"/>
      <c r="BH11" s="264"/>
      <c r="BI11" s="264"/>
      <c r="BJ11" s="264"/>
      <c r="BK11" s="264"/>
      <c r="BL11" s="264"/>
      <c r="BM11" s="264"/>
      <c r="BN11" s="264"/>
      <c r="BO11" s="264"/>
      <c r="BP11" s="264"/>
      <c r="BQ11" s="264"/>
      <c r="BR11" s="264"/>
      <c r="BS11" s="264"/>
      <c r="BT11" s="264"/>
      <c r="BU11" s="264"/>
      <c r="BV11" s="264"/>
      <c r="BW11" s="264"/>
      <c r="BX11" s="264"/>
      <c r="BY11" s="264"/>
      <c r="BZ11" s="264"/>
      <c r="CA11" s="264"/>
      <c r="CB11" s="264"/>
      <c r="CC11" s="264"/>
      <c r="CD11" s="264"/>
      <c r="CE11" s="264"/>
      <c r="CF11" s="264"/>
      <c r="CG11" s="265"/>
      <c r="CI11" s="227"/>
      <c r="CJ11" s="227"/>
    </row>
    <row r="12" customHeight="1" spans="1:88">
      <c r="A12" s="165"/>
      <c r="B12" s="237"/>
      <c r="C12" s="238"/>
      <c r="D12" s="238"/>
      <c r="E12" s="238"/>
      <c r="F12" s="238"/>
      <c r="G12" s="238"/>
      <c r="H12" s="238"/>
      <c r="I12" s="238"/>
      <c r="J12" s="238"/>
      <c r="K12" s="238"/>
      <c r="L12" s="238"/>
      <c r="M12" s="238"/>
      <c r="N12" s="238"/>
      <c r="O12" s="239"/>
      <c r="P12" s="165"/>
      <c r="Q12" s="266"/>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7"/>
      <c r="AW12" s="268"/>
      <c r="AX12" s="165"/>
      <c r="AY12" s="262"/>
      <c r="AZ12" s="263"/>
      <c r="BA12" s="263"/>
      <c r="BB12" s="263"/>
      <c r="BC12" s="72" t="s">
        <v>25</v>
      </c>
      <c r="BD12" s="72"/>
      <c r="BE12" s="72"/>
      <c r="BF12" s="72"/>
      <c r="BG12" s="264" t="s">
        <v>26</v>
      </c>
      <c r="BH12" s="264"/>
      <c r="BI12" s="264"/>
      <c r="BJ12" s="264"/>
      <c r="BK12" s="264"/>
      <c r="BL12" s="264"/>
      <c r="BM12" s="264"/>
      <c r="BN12" s="264"/>
      <c r="BO12" s="264"/>
      <c r="BP12" s="264"/>
      <c r="BQ12" s="264"/>
      <c r="BR12" s="264"/>
      <c r="BS12" s="264"/>
      <c r="BT12" s="264"/>
      <c r="BU12" s="264"/>
      <c r="BV12" s="264"/>
      <c r="BW12" s="264"/>
      <c r="BX12" s="264"/>
      <c r="BY12" s="264"/>
      <c r="BZ12" s="264"/>
      <c r="CA12" s="264"/>
      <c r="CB12" s="264"/>
      <c r="CC12" s="264"/>
      <c r="CD12" s="264"/>
      <c r="CE12" s="264"/>
      <c r="CF12" s="264"/>
      <c r="CG12" s="265"/>
      <c r="CI12" s="227"/>
      <c r="CJ12" s="227"/>
    </row>
    <row r="13" customHeight="1" spans="1:88">
      <c r="A13" s="165"/>
      <c r="B13" s="237"/>
      <c r="C13" s="238"/>
      <c r="D13" s="238"/>
      <c r="E13" s="238"/>
      <c r="F13" s="238"/>
      <c r="G13" s="238"/>
      <c r="H13" s="238"/>
      <c r="I13" s="238"/>
      <c r="J13" s="238"/>
      <c r="K13" s="238"/>
      <c r="L13" s="238"/>
      <c r="M13" s="238"/>
      <c r="N13" s="238"/>
      <c r="O13" s="239"/>
      <c r="P13" s="165"/>
      <c r="Q13" s="266"/>
      <c r="R13" s="267"/>
      <c r="S13" s="267"/>
      <c r="T13" s="267"/>
      <c r="U13" s="267"/>
      <c r="V13" s="267"/>
      <c r="W13" s="267"/>
      <c r="X13" s="267"/>
      <c r="Y13" s="267"/>
      <c r="Z13" s="267"/>
      <c r="AA13" s="267"/>
      <c r="AB13" s="267"/>
      <c r="AC13" s="267"/>
      <c r="AD13" s="267"/>
      <c r="AE13" s="267"/>
      <c r="AF13" s="267"/>
      <c r="AG13" s="267"/>
      <c r="AH13" s="267"/>
      <c r="AI13" s="267"/>
      <c r="AJ13" s="267"/>
      <c r="AK13" s="267"/>
      <c r="AL13" s="267"/>
      <c r="AM13" s="267"/>
      <c r="AN13" s="267"/>
      <c r="AO13" s="267"/>
      <c r="AP13" s="267"/>
      <c r="AQ13" s="267"/>
      <c r="AR13" s="267"/>
      <c r="AS13" s="267"/>
      <c r="AT13" s="267"/>
      <c r="AU13" s="267"/>
      <c r="AV13" s="267"/>
      <c r="AW13" s="268"/>
      <c r="AX13" s="165"/>
      <c r="AY13" s="262"/>
      <c r="AZ13" s="263"/>
      <c r="BA13" s="263"/>
      <c r="BB13" s="263"/>
      <c r="BC13" s="72"/>
      <c r="BD13" s="72"/>
      <c r="BE13" s="72"/>
      <c r="BF13" s="72"/>
      <c r="BG13" s="264"/>
      <c r="BH13" s="264"/>
      <c r="BI13" s="264"/>
      <c r="BJ13" s="264"/>
      <c r="BK13" s="264"/>
      <c r="BL13" s="264"/>
      <c r="BM13" s="264"/>
      <c r="BN13" s="264"/>
      <c r="BO13" s="264"/>
      <c r="BP13" s="264"/>
      <c r="BQ13" s="264"/>
      <c r="BR13" s="264"/>
      <c r="BS13" s="264"/>
      <c r="BT13" s="264"/>
      <c r="BU13" s="264"/>
      <c r="BV13" s="264"/>
      <c r="BW13" s="264"/>
      <c r="BX13" s="264"/>
      <c r="BY13" s="264"/>
      <c r="BZ13" s="264"/>
      <c r="CA13" s="264"/>
      <c r="CB13" s="264"/>
      <c r="CC13" s="264"/>
      <c r="CD13" s="264"/>
      <c r="CE13" s="264"/>
      <c r="CF13" s="264"/>
      <c r="CG13" s="265"/>
      <c r="CI13" s="227"/>
      <c r="CJ13" s="227"/>
    </row>
    <row r="14" customHeight="1" spans="1:88">
      <c r="A14" s="165"/>
      <c r="B14" s="269"/>
      <c r="C14" s="270"/>
      <c r="D14" s="270"/>
      <c r="E14" s="270"/>
      <c r="F14" s="270"/>
      <c r="G14" s="270"/>
      <c r="H14" s="270"/>
      <c r="I14" s="270"/>
      <c r="J14" s="270"/>
      <c r="K14" s="270"/>
      <c r="L14" s="270"/>
      <c r="M14" s="270"/>
      <c r="N14" s="270"/>
      <c r="O14" s="271"/>
      <c r="P14" s="165"/>
      <c r="Q14" s="272"/>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4"/>
      <c r="AX14" s="165"/>
      <c r="AY14" s="262"/>
      <c r="AZ14" s="263"/>
      <c r="BA14" s="263"/>
      <c r="BB14" s="263"/>
      <c r="BC14" s="72" t="s">
        <v>27</v>
      </c>
      <c r="BD14" s="72"/>
      <c r="BE14" s="72"/>
      <c r="BF14" s="72"/>
      <c r="BG14" s="264" t="s">
        <v>28</v>
      </c>
      <c r="BH14" s="264"/>
      <c r="BI14" s="264"/>
      <c r="BJ14" s="264"/>
      <c r="BK14" s="264"/>
      <c r="BL14" s="264"/>
      <c r="BM14" s="264"/>
      <c r="BN14" s="264"/>
      <c r="BO14" s="264"/>
      <c r="BP14" s="264"/>
      <c r="BQ14" s="264"/>
      <c r="BR14" s="264"/>
      <c r="BS14" s="264"/>
      <c r="BT14" s="264"/>
      <c r="BU14" s="264"/>
      <c r="BV14" s="264"/>
      <c r="BW14" s="264"/>
      <c r="BX14" s="264"/>
      <c r="BY14" s="264"/>
      <c r="BZ14" s="264"/>
      <c r="CA14" s="264"/>
      <c r="CB14" s="264"/>
      <c r="CC14" s="264"/>
      <c r="CD14" s="264"/>
      <c r="CE14" s="264"/>
      <c r="CF14" s="264"/>
      <c r="CG14" s="265"/>
      <c r="CI14" s="227"/>
      <c r="CJ14" s="227"/>
    </row>
    <row r="15" customHeight="1" spans="1:88">
      <c r="A15" s="165"/>
      <c r="B15" s="165"/>
      <c r="C15" s="165"/>
      <c r="D15" s="165"/>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c r="AL15" s="165"/>
      <c r="AM15" s="165"/>
      <c r="AN15" s="165"/>
      <c r="AO15" s="165"/>
      <c r="AP15" s="165"/>
      <c r="AQ15" s="165"/>
      <c r="AR15" s="165"/>
      <c r="AS15" s="165"/>
      <c r="AT15" s="165"/>
      <c r="AU15" s="165"/>
      <c r="AV15" s="165"/>
      <c r="AW15" s="165"/>
      <c r="AX15" s="165"/>
      <c r="AY15" s="262"/>
      <c r="AZ15" s="263"/>
      <c r="BA15" s="263"/>
      <c r="BB15" s="263"/>
      <c r="BC15" s="72"/>
      <c r="BD15" s="72"/>
      <c r="BE15" s="72"/>
      <c r="BF15" s="72"/>
      <c r="BG15" s="264"/>
      <c r="BH15" s="264"/>
      <c r="BI15" s="264"/>
      <c r="BJ15" s="264"/>
      <c r="BK15" s="264"/>
      <c r="BL15" s="264"/>
      <c r="BM15" s="264"/>
      <c r="BN15" s="264"/>
      <c r="BO15" s="264"/>
      <c r="BP15" s="264"/>
      <c r="BQ15" s="264"/>
      <c r="BR15" s="264"/>
      <c r="BS15" s="264"/>
      <c r="BT15" s="264"/>
      <c r="BU15" s="264"/>
      <c r="BV15" s="264"/>
      <c r="BW15" s="264"/>
      <c r="BX15" s="264"/>
      <c r="BY15" s="264"/>
      <c r="BZ15" s="264"/>
      <c r="CA15" s="264"/>
      <c r="CB15" s="264"/>
      <c r="CC15" s="264"/>
      <c r="CD15" s="264"/>
      <c r="CE15" s="264"/>
      <c r="CF15" s="264"/>
      <c r="CG15" s="265"/>
      <c r="CI15" s="227"/>
      <c r="CJ15" s="227"/>
    </row>
    <row r="16" customHeight="1" spans="1:88">
      <c r="A16" s="165"/>
      <c r="B16" s="232" t="s">
        <v>29</v>
      </c>
      <c r="C16" s="275"/>
      <c r="D16" s="276"/>
      <c r="E16" s="276"/>
      <c r="F16" s="276"/>
      <c r="G16" s="276"/>
      <c r="H16" s="276"/>
      <c r="I16" s="276"/>
      <c r="J16" s="276"/>
      <c r="K16" s="276"/>
      <c r="L16" s="276"/>
      <c r="M16" s="276"/>
      <c r="N16" s="276"/>
      <c r="O16" s="277"/>
      <c r="P16" s="165"/>
      <c r="Q16" s="232" t="s">
        <v>30</v>
      </c>
      <c r="R16" s="233"/>
      <c r="S16" s="233"/>
      <c r="T16" s="233"/>
      <c r="U16" s="233"/>
      <c r="V16" s="233"/>
      <c r="W16" s="233"/>
      <c r="X16" s="233"/>
      <c r="Y16" s="233"/>
      <c r="Z16" s="233"/>
      <c r="AA16" s="233"/>
      <c r="AB16" s="233"/>
      <c r="AC16" s="233"/>
      <c r="AD16" s="233"/>
      <c r="AE16" s="233"/>
      <c r="AF16" s="235"/>
      <c r="AG16" s="165"/>
      <c r="AH16" s="232" t="s">
        <v>31</v>
      </c>
      <c r="AI16" s="233"/>
      <c r="AJ16" s="233"/>
      <c r="AK16" s="233"/>
      <c r="AL16" s="233"/>
      <c r="AM16" s="233"/>
      <c r="AN16" s="233"/>
      <c r="AO16" s="233"/>
      <c r="AP16" s="233"/>
      <c r="AQ16" s="233"/>
      <c r="AR16" s="233"/>
      <c r="AS16" s="233"/>
      <c r="AT16" s="233"/>
      <c r="AU16" s="233"/>
      <c r="AV16" s="233"/>
      <c r="AW16" s="235"/>
      <c r="AX16" s="165"/>
      <c r="AY16" s="262"/>
      <c r="AZ16" s="263"/>
      <c r="BA16" s="263"/>
      <c r="BB16" s="263"/>
      <c r="BC16" s="72" t="s">
        <v>32</v>
      </c>
      <c r="BD16" s="72"/>
      <c r="BE16" s="72"/>
      <c r="BF16" s="72"/>
      <c r="BG16" s="264" t="s">
        <v>33</v>
      </c>
      <c r="BH16" s="264"/>
      <c r="BI16" s="264"/>
      <c r="BJ16" s="264"/>
      <c r="BK16" s="264"/>
      <c r="BL16" s="264"/>
      <c r="BM16" s="264"/>
      <c r="BN16" s="264"/>
      <c r="BO16" s="264"/>
      <c r="BP16" s="264"/>
      <c r="BQ16" s="264"/>
      <c r="BR16" s="264"/>
      <c r="BS16" s="264"/>
      <c r="BT16" s="264"/>
      <c r="BU16" s="264"/>
      <c r="BV16" s="264"/>
      <c r="BW16" s="264"/>
      <c r="BX16" s="264"/>
      <c r="BY16" s="264"/>
      <c r="BZ16" s="264"/>
      <c r="CA16" s="264"/>
      <c r="CB16" s="264"/>
      <c r="CC16" s="264"/>
      <c r="CD16" s="264"/>
      <c r="CE16" s="264"/>
      <c r="CF16" s="264"/>
      <c r="CG16" s="265"/>
    </row>
    <row r="17" customHeight="1" spans="1:87">
      <c r="A17" s="165"/>
      <c r="B17" s="50" t="s">
        <v>34</v>
      </c>
      <c r="C17" s="278"/>
      <c r="D17" s="72"/>
      <c r="E17" s="279" t="s">
        <v>35</v>
      </c>
      <c r="F17" s="279"/>
      <c r="G17" s="279"/>
      <c r="H17" s="279"/>
      <c r="I17" s="248"/>
      <c r="J17" s="72" t="s">
        <v>36</v>
      </c>
      <c r="K17" s="72"/>
      <c r="L17" s="279" t="s">
        <v>37</v>
      </c>
      <c r="M17" s="279"/>
      <c r="N17" s="279"/>
      <c r="O17" s="280"/>
      <c r="P17" s="165"/>
      <c r="Q17" s="50" t="s">
        <v>38</v>
      </c>
      <c r="R17" s="72"/>
      <c r="S17" s="72"/>
      <c r="T17" s="72" t="str">
        <f>IF(V17=1,"E",IF(V17=2,"D",IF(V17=3,"C",IF(V17=4,"B",IF(V17=5,"A",IF(V17=6,"S",IF(V17=7,"SS",IF(V17=8,"SSS",IF(V17=9,"SSS+",IF(V17="","",IF(V17&gt;9,"?","?")))))))))))</f>
        <v>E</v>
      </c>
      <c r="U17" s="72"/>
      <c r="V17" s="279">
        <v>1</v>
      </c>
      <c r="W17" s="279"/>
      <c r="X17" s="72" t="s">
        <v>39</v>
      </c>
      <c r="Y17" s="72"/>
      <c r="Z17" s="72"/>
      <c r="AA17" s="72"/>
      <c r="AB17" s="72"/>
      <c r="AC17" s="86">
        <f>IF(ISBLANK(V17),"",INT(V17/2))</f>
        <v>0</v>
      </c>
      <c r="AD17" s="86"/>
      <c r="AE17" s="86"/>
      <c r="AF17" s="175"/>
      <c r="AG17" s="165"/>
      <c r="AH17" s="50" t="s">
        <v>40</v>
      </c>
      <c r="AI17" s="72"/>
      <c r="AJ17" s="72"/>
      <c r="AK17" s="72"/>
      <c r="AL17" s="72" t="s">
        <v>41</v>
      </c>
      <c r="AM17" s="72"/>
      <c r="AN17" s="72"/>
      <c r="AO17" s="72"/>
      <c r="AP17" s="72" t="s">
        <v>42</v>
      </c>
      <c r="AQ17" s="72"/>
      <c r="AR17" s="72"/>
      <c r="AS17" s="72"/>
      <c r="AT17" s="72" t="s">
        <v>43</v>
      </c>
      <c r="AU17" s="72"/>
      <c r="AV17" s="72"/>
      <c r="AW17" s="104"/>
      <c r="AX17" s="165"/>
      <c r="AY17" s="281"/>
      <c r="AZ17" s="282"/>
      <c r="BA17" s="282"/>
      <c r="BB17" s="282"/>
      <c r="BC17" s="98"/>
      <c r="BD17" s="98"/>
      <c r="BE17" s="98"/>
      <c r="BF17" s="98"/>
      <c r="BG17" s="283"/>
      <c r="BH17" s="283"/>
      <c r="BI17" s="283"/>
      <c r="BJ17" s="283"/>
      <c r="BK17" s="283"/>
      <c r="BL17" s="283"/>
      <c r="BM17" s="283"/>
      <c r="BN17" s="283"/>
      <c r="BO17" s="283"/>
      <c r="BP17" s="283"/>
      <c r="BQ17" s="283"/>
      <c r="BR17" s="283"/>
      <c r="BS17" s="283"/>
      <c r="BT17" s="283"/>
      <c r="BU17" s="283"/>
      <c r="BV17" s="283"/>
      <c r="BW17" s="283"/>
      <c r="BX17" s="283"/>
      <c r="BY17" s="283"/>
      <c r="BZ17" s="283"/>
      <c r="CA17" s="283"/>
      <c r="CB17" s="283"/>
      <c r="CC17" s="283"/>
      <c r="CD17" s="283"/>
      <c r="CE17" s="283"/>
      <c r="CF17" s="283"/>
      <c r="CG17" s="284"/>
    </row>
    <row r="18" customHeight="1" spans="1:87">
      <c r="A18" s="165"/>
      <c r="B18" s="50" t="s">
        <v>44</v>
      </c>
      <c r="C18" s="278"/>
      <c r="D18" s="72"/>
      <c r="E18" s="279" t="s">
        <v>45</v>
      </c>
      <c r="F18" s="279"/>
      <c r="G18" s="279"/>
      <c r="H18" s="279"/>
      <c r="I18" s="248"/>
      <c r="J18" s="72" t="s">
        <v>46</v>
      </c>
      <c r="K18" s="72"/>
      <c r="L18" s="279">
        <v>18</v>
      </c>
      <c r="M18" s="279"/>
      <c r="N18" s="279"/>
      <c r="O18" s="280"/>
      <c r="P18" s="165"/>
      <c r="Q18" s="50"/>
      <c r="R18" s="72"/>
      <c r="S18" s="72"/>
      <c r="T18" s="72"/>
      <c r="U18" s="72"/>
      <c r="V18" s="279"/>
      <c r="W18" s="279"/>
      <c r="X18" s="72"/>
      <c r="Y18" s="72"/>
      <c r="Z18" s="72"/>
      <c r="AA18" s="72"/>
      <c r="AB18" s="72"/>
      <c r="AC18" s="86"/>
      <c r="AD18" s="86"/>
      <c r="AE18" s="86"/>
      <c r="AF18" s="175"/>
      <c r="AG18" s="165"/>
      <c r="AH18" s="50" t="s">
        <v>47</v>
      </c>
      <c r="AI18" s="72"/>
      <c r="AJ18" s="72"/>
      <c r="AK18" s="72"/>
      <c r="AL18" s="72">
        <f t="shared" ref="AL18:AL22" si="0">IF(ISBLANK(V17),"",INT(V17/2))</f>
        <v>0</v>
      </c>
      <c r="AM18" s="72"/>
      <c r="AN18" s="72"/>
      <c r="AO18" s="72"/>
      <c r="AP18" s="279"/>
      <c r="AQ18" s="279"/>
      <c r="AR18" s="279"/>
      <c r="AS18" s="279"/>
      <c r="AT18" s="72">
        <f t="shared" ref="AT18:AT24" si="1">IF(OR(AL18&lt;&gt;"",AP18&lt;&gt;""),SUM(AL18,AP18),"")</f>
        <v>0</v>
      </c>
      <c r="AU18" s="72"/>
      <c r="AV18" s="72"/>
      <c r="AW18" s="104"/>
      <c r="AX18" s="165"/>
      <c r="AY18" s="165"/>
      <c r="AZ18" s="165"/>
      <c r="BA18" s="165"/>
      <c r="BB18" s="165"/>
      <c r="BC18" s="165"/>
      <c r="BD18" s="165"/>
      <c r="BE18" s="165"/>
      <c r="BF18" s="165"/>
      <c r="BG18" s="165"/>
      <c r="BH18" s="165"/>
      <c r="BI18" s="165"/>
      <c r="BJ18" s="165"/>
      <c r="BK18" s="165"/>
      <c r="BL18" s="165"/>
      <c r="BM18" s="165"/>
      <c r="BN18" s="165"/>
      <c r="BO18" s="165"/>
      <c r="BP18" s="165"/>
      <c r="BQ18" s="165"/>
      <c r="BR18" s="165"/>
      <c r="BS18" s="165"/>
      <c r="BT18" s="165"/>
      <c r="BU18" s="165"/>
      <c r="BV18" s="165"/>
      <c r="BW18" s="165"/>
      <c r="BX18" s="165"/>
      <c r="BY18" s="165"/>
      <c r="BZ18" s="165"/>
      <c r="CA18" s="165"/>
      <c r="CB18" s="165"/>
      <c r="CC18" s="165"/>
      <c r="CD18" s="165"/>
      <c r="CE18" s="165"/>
      <c r="CF18" s="165"/>
      <c r="CG18" s="165"/>
    </row>
    <row r="19" customHeight="1" spans="1:87">
      <c r="A19" s="165"/>
      <c r="B19" s="50" t="s">
        <v>48</v>
      </c>
      <c r="C19" s="278"/>
      <c r="D19" s="72"/>
      <c r="E19" s="72"/>
      <c r="F19" s="72"/>
      <c r="G19" s="72"/>
      <c r="H19" s="72"/>
      <c r="I19" s="72"/>
      <c r="J19" s="72"/>
      <c r="K19" s="72"/>
      <c r="L19" s="72"/>
      <c r="M19" s="72"/>
      <c r="N19" s="72"/>
      <c r="O19" s="104"/>
      <c r="P19" s="165"/>
      <c r="Q19" s="50" t="s">
        <v>49</v>
      </c>
      <c r="R19" s="72"/>
      <c r="S19" s="72"/>
      <c r="T19" s="72" t="str">
        <f>IF(V19=1,"E",IF(V19=2,"D",IF(V19=3,"C",IF(V19=4,"B",IF(V19=5,"A",IF(V19=6,"S",IF(V19=7,"SS",IF(V19=8,"SSS",IF(V19=9,"SSS+",IF(V19="","",IF(V19&gt;9,"?","?")))))))))))</f>
        <v>C</v>
      </c>
      <c r="U19" s="72"/>
      <c r="V19" s="279">
        <v>3</v>
      </c>
      <c r="W19" s="279"/>
      <c r="X19" s="72" t="s">
        <v>50</v>
      </c>
      <c r="Y19" s="72"/>
      <c r="Z19" s="72"/>
      <c r="AA19" s="72"/>
      <c r="AB19" s="72"/>
      <c r="AC19" s="86">
        <f t="shared" ref="AC17:AC21" si="2">IF(ISBLANK(V19),"",INT(V19/2))</f>
        <v>1</v>
      </c>
      <c r="AD19" s="86"/>
      <c r="AE19" s="86"/>
      <c r="AF19" s="175"/>
      <c r="AG19" s="165"/>
      <c r="AH19" s="50" t="s">
        <v>51</v>
      </c>
      <c r="AI19" s="72"/>
      <c r="AJ19" s="72"/>
      <c r="AK19" s="72"/>
      <c r="AL19" s="72">
        <f>IF(ISBLANK(V19),"",INT(V19/2))</f>
        <v>1</v>
      </c>
      <c r="AM19" s="72"/>
      <c r="AN19" s="72"/>
      <c r="AO19" s="72"/>
      <c r="AP19" s="279">
        <v>1</v>
      </c>
      <c r="AQ19" s="279"/>
      <c r="AR19" s="279"/>
      <c r="AS19" s="279"/>
      <c r="AT19" s="72">
        <f t="shared" si="1"/>
        <v>2</v>
      </c>
      <c r="AU19" s="72"/>
      <c r="AV19" s="72"/>
      <c r="AW19" s="104"/>
      <c r="AX19" s="165"/>
      <c r="AY19" s="285" t="str">
        <f>IF(OR(V21&gt;=3,T26&gt;=12),CI4,CI5)</f>
        <v>☑</v>
      </c>
      <c r="AZ19" s="286" t="s">
        <v>52</v>
      </c>
      <c r="BA19" s="286"/>
      <c r="BB19" s="286"/>
      <c r="BC19" s="286"/>
      <c r="BD19" s="286"/>
      <c r="BE19" s="286"/>
      <c r="BF19" s="286"/>
      <c r="BG19" s="286"/>
      <c r="BH19" s="286"/>
      <c r="BI19" s="287"/>
      <c r="BJ19" s="286" t="str">
        <f>IF(T26&gt;=14,CI4,CI5)</f>
        <v>☐</v>
      </c>
      <c r="BK19" s="275" t="s">
        <v>53</v>
      </c>
      <c r="BL19" s="233"/>
      <c r="BM19" s="233"/>
      <c r="BN19" s="233"/>
      <c r="BO19" s="233"/>
      <c r="BP19" s="233"/>
      <c r="BQ19" s="233"/>
      <c r="BR19" s="233"/>
      <c r="BS19" s="233"/>
      <c r="BT19" s="233"/>
      <c r="BU19" s="288"/>
      <c r="BV19" s="286" t="str">
        <f>IF(T26&gt;=18,CI4,CI5)</f>
        <v>☐</v>
      </c>
      <c r="BW19" s="286" t="s">
        <v>54</v>
      </c>
      <c r="BX19" s="286"/>
      <c r="BY19" s="286"/>
      <c r="BZ19" s="286"/>
      <c r="CA19" s="286"/>
      <c r="CB19" s="286"/>
      <c r="CC19" s="286"/>
      <c r="CD19" s="286"/>
      <c r="CE19" s="286"/>
      <c r="CF19" s="286"/>
      <c r="CG19" s="289"/>
      <c r="CH19" s="170"/>
      <c r="CI19" s="170"/>
    </row>
    <row r="20" customHeight="1" spans="1:87">
      <c r="A20" s="165"/>
      <c r="B20" s="290" t="s">
        <v>55</v>
      </c>
      <c r="C20" s="291"/>
      <c r="D20" s="292"/>
      <c r="E20" s="292"/>
      <c r="F20" s="292"/>
      <c r="G20" s="292"/>
      <c r="H20" s="292"/>
      <c r="I20" s="292"/>
      <c r="J20" s="292"/>
      <c r="K20" s="292"/>
      <c r="L20" s="292"/>
      <c r="M20" s="292"/>
      <c r="N20" s="292"/>
      <c r="O20" s="293"/>
      <c r="P20" s="165"/>
      <c r="Q20" s="50"/>
      <c r="R20" s="72"/>
      <c r="S20" s="72"/>
      <c r="T20" s="72"/>
      <c r="U20" s="72"/>
      <c r="V20" s="279"/>
      <c r="W20" s="279"/>
      <c r="X20" s="72"/>
      <c r="Y20" s="72"/>
      <c r="Z20" s="72"/>
      <c r="AA20" s="72"/>
      <c r="AB20" s="72"/>
      <c r="AC20" s="86"/>
      <c r="AD20" s="86"/>
      <c r="AE20" s="86"/>
      <c r="AF20" s="175"/>
      <c r="AG20" s="165"/>
      <c r="AH20" s="50" t="s">
        <v>56</v>
      </c>
      <c r="AI20" s="72"/>
      <c r="AJ20" s="72"/>
      <c r="AK20" s="72"/>
      <c r="AL20" s="72">
        <f t="shared" si="0"/>
        <v>1</v>
      </c>
      <c r="AM20" s="72"/>
      <c r="AN20" s="72"/>
      <c r="AO20" s="72"/>
      <c r="AP20" s="279"/>
      <c r="AQ20" s="279"/>
      <c r="AR20" s="279"/>
      <c r="AS20" s="279"/>
      <c r="AT20" s="72">
        <f t="shared" si="1"/>
        <v>1</v>
      </c>
      <c r="AU20" s="72"/>
      <c r="AV20" s="72"/>
      <c r="AW20" s="104"/>
      <c r="AX20" s="165"/>
      <c r="AY20" s="50" t="s">
        <v>57</v>
      </c>
      <c r="AZ20" s="72"/>
      <c r="BA20" s="72"/>
      <c r="BB20" s="72"/>
      <c r="BC20" s="294" t="s">
        <v>58</v>
      </c>
      <c r="BD20" s="294"/>
      <c r="BE20" s="294"/>
      <c r="BF20" s="294"/>
      <c r="BG20" s="294"/>
      <c r="BH20" s="294"/>
      <c r="BI20" s="295"/>
      <c r="BJ20" s="278" t="s">
        <v>57</v>
      </c>
      <c r="BK20" s="72"/>
      <c r="BL20" s="72"/>
      <c r="BM20" s="72"/>
      <c r="BN20" s="294"/>
      <c r="BO20" s="294"/>
      <c r="BP20" s="294"/>
      <c r="BQ20" s="294"/>
      <c r="BR20" s="294"/>
      <c r="BS20" s="294"/>
      <c r="BT20" s="294"/>
      <c r="BU20" s="295"/>
      <c r="BV20" s="296" t="s">
        <v>57</v>
      </c>
      <c r="BW20" s="86"/>
      <c r="BX20" s="86"/>
      <c r="BY20" s="86"/>
      <c r="BZ20" s="294"/>
      <c r="CA20" s="294"/>
      <c r="CB20" s="294"/>
      <c r="CC20" s="294"/>
      <c r="CD20" s="294"/>
      <c r="CE20" s="294"/>
      <c r="CF20" s="294"/>
      <c r="CG20" s="297"/>
      <c r="CH20" s="298"/>
      <c r="CI20" s="298"/>
    </row>
    <row r="21" customHeight="1" spans="1:87">
      <c r="A21" s="165"/>
      <c r="B21" s="290"/>
      <c r="C21" s="291"/>
      <c r="D21" s="292"/>
      <c r="E21" s="292"/>
      <c r="F21" s="292"/>
      <c r="G21" s="292"/>
      <c r="H21" s="292"/>
      <c r="I21" s="292"/>
      <c r="J21" s="292"/>
      <c r="K21" s="292"/>
      <c r="L21" s="292"/>
      <c r="M21" s="292"/>
      <c r="N21" s="292"/>
      <c r="O21" s="293"/>
      <c r="P21" s="165"/>
      <c r="Q21" s="50" t="s">
        <v>59</v>
      </c>
      <c r="R21" s="72"/>
      <c r="S21" s="72"/>
      <c r="T21" s="72" t="str">
        <f>IF(V21=1,"E",IF(V21=2,"D",IF(V21=3,"C",IF(V21=4,"B",IF(V21=5,"A",IF(V21=6,"S",IF(V21=7,"SS",IF(V21=8,"SSS",IF(V21=9,"SSS+",IF(V21="","",IF(V21&gt;9,"?","?")))))))))))</f>
        <v>A</v>
      </c>
      <c r="U21" s="72"/>
      <c r="V21" s="279">
        <v>5</v>
      </c>
      <c r="W21" s="279"/>
      <c r="X21" s="72" t="s">
        <v>60</v>
      </c>
      <c r="Y21" s="72"/>
      <c r="Z21" s="72"/>
      <c r="AA21" s="72"/>
      <c r="AB21" s="72"/>
      <c r="AC21" s="86">
        <f t="shared" si="2"/>
        <v>2</v>
      </c>
      <c r="AD21" s="86"/>
      <c r="AE21" s="86"/>
      <c r="AF21" s="175"/>
      <c r="AG21" s="165"/>
      <c r="AH21" s="50" t="s">
        <v>61</v>
      </c>
      <c r="AI21" s="72"/>
      <c r="AJ21" s="72"/>
      <c r="AK21" s="72"/>
      <c r="AL21" s="72">
        <f>IF(ISBLANK(V19),"",INT(V19/2))</f>
        <v>1</v>
      </c>
      <c r="AM21" s="72"/>
      <c r="AN21" s="72"/>
      <c r="AO21" s="72"/>
      <c r="AP21" s="279"/>
      <c r="AQ21" s="279"/>
      <c r="AR21" s="279"/>
      <c r="AS21" s="279"/>
      <c r="AT21" s="72">
        <f t="shared" si="1"/>
        <v>1</v>
      </c>
      <c r="AU21" s="72"/>
      <c r="AV21" s="72"/>
      <c r="AW21" s="104"/>
      <c r="AX21" s="165"/>
      <c r="AY21" s="50"/>
      <c r="AZ21" s="72"/>
      <c r="BA21" s="72"/>
      <c r="BB21" s="72"/>
      <c r="BC21" s="294"/>
      <c r="BD21" s="299"/>
      <c r="BE21" s="299"/>
      <c r="BF21" s="299"/>
      <c r="BG21" s="299"/>
      <c r="BH21" s="299"/>
      <c r="BI21" s="300"/>
      <c r="BJ21" s="278"/>
      <c r="BK21" s="72"/>
      <c r="BL21" s="72"/>
      <c r="BM21" s="72"/>
      <c r="BN21" s="294"/>
      <c r="BO21" s="294"/>
      <c r="BP21" s="294"/>
      <c r="BQ21" s="294"/>
      <c r="BR21" s="294"/>
      <c r="BS21" s="294"/>
      <c r="BT21" s="294"/>
      <c r="BU21" s="295"/>
      <c r="BV21" s="296"/>
      <c r="BW21" s="86"/>
      <c r="BX21" s="86"/>
      <c r="BY21" s="86"/>
      <c r="BZ21" s="294"/>
      <c r="CA21" s="294"/>
      <c r="CB21" s="294"/>
      <c r="CC21" s="294"/>
      <c r="CD21" s="294"/>
      <c r="CE21" s="294"/>
      <c r="CF21" s="294"/>
      <c r="CG21" s="297"/>
      <c r="CH21" s="298"/>
      <c r="CI21" s="298"/>
    </row>
    <row r="22" customHeight="1" spans="1:87">
      <c r="A22" s="165"/>
      <c r="B22" s="290"/>
      <c r="C22" s="291"/>
      <c r="D22" s="292"/>
      <c r="E22" s="292"/>
      <c r="F22" s="292"/>
      <c r="G22" s="292"/>
      <c r="H22" s="292"/>
      <c r="I22" s="292"/>
      <c r="J22" s="292"/>
      <c r="K22" s="292"/>
      <c r="L22" s="292"/>
      <c r="M22" s="292"/>
      <c r="N22" s="292"/>
      <c r="O22" s="293"/>
      <c r="P22" s="165"/>
      <c r="Q22" s="64"/>
      <c r="R22" s="98"/>
      <c r="S22" s="98"/>
      <c r="T22" s="98"/>
      <c r="U22" s="98"/>
      <c r="V22" s="301"/>
      <c r="W22" s="301"/>
      <c r="X22" s="98"/>
      <c r="Y22" s="98"/>
      <c r="Z22" s="98"/>
      <c r="AA22" s="98"/>
      <c r="AB22" s="98"/>
      <c r="AC22" s="302"/>
      <c r="AD22" s="302"/>
      <c r="AE22" s="302"/>
      <c r="AF22" s="303"/>
      <c r="AG22" s="165"/>
      <c r="AH22" s="50" t="s">
        <v>62</v>
      </c>
      <c r="AI22" s="72"/>
      <c r="AJ22" s="72"/>
      <c r="AK22" s="72"/>
      <c r="AL22" s="72">
        <f t="shared" si="0"/>
        <v>2</v>
      </c>
      <c r="AM22" s="72"/>
      <c r="AN22" s="72"/>
      <c r="AO22" s="72"/>
      <c r="AP22" s="279"/>
      <c r="AQ22" s="279"/>
      <c r="AR22" s="279"/>
      <c r="AS22" s="279"/>
      <c r="AT22" s="72">
        <f t="shared" si="1"/>
        <v>2</v>
      </c>
      <c r="AU22" s="72"/>
      <c r="AV22" s="72"/>
      <c r="AW22" s="104"/>
      <c r="AX22" s="165"/>
      <c r="AY22" s="304" t="s">
        <v>63</v>
      </c>
      <c r="AZ22" s="243"/>
      <c r="BA22" s="243"/>
      <c r="BB22" s="305"/>
      <c r="BC22" s="306" t="str">
        <f>IF(OR(角色卡!V21&gt;=3,角色卡!T26&gt;=12),CI4,CI5)</f>
        <v>☑</v>
      </c>
      <c r="BD22" s="307" t="s">
        <v>64</v>
      </c>
      <c r="BE22" s="307"/>
      <c r="BF22" s="308"/>
      <c r="BG22" s="309" t="s">
        <v>13</v>
      </c>
      <c r="BH22" s="307"/>
      <c r="BI22" s="310"/>
      <c r="BJ22" s="278" t="s">
        <v>65</v>
      </c>
      <c r="BK22" s="72"/>
      <c r="BL22" s="72"/>
      <c r="BM22" s="72"/>
      <c r="BN22" s="294" t="s">
        <v>17</v>
      </c>
      <c r="BO22" s="294"/>
      <c r="BP22" s="294"/>
      <c r="BQ22" s="294"/>
      <c r="BR22" s="294"/>
      <c r="BS22" s="294"/>
      <c r="BT22" s="294"/>
      <c r="BU22" s="295"/>
      <c r="BV22" s="296" t="s">
        <v>65</v>
      </c>
      <c r="BW22" s="86"/>
      <c r="BX22" s="86"/>
      <c r="BY22" s="86"/>
      <c r="BZ22" s="294" t="s">
        <v>17</v>
      </c>
      <c r="CA22" s="294"/>
      <c r="CB22" s="294"/>
      <c r="CC22" s="294"/>
      <c r="CD22" s="294"/>
      <c r="CE22" s="294"/>
      <c r="CF22" s="294"/>
      <c r="CG22" s="297"/>
      <c r="CH22" s="298"/>
      <c r="CI22" s="298"/>
    </row>
    <row r="23" customHeight="1" spans="1:87">
      <c r="A23" s="165"/>
      <c r="B23" s="311"/>
      <c r="C23" s="312"/>
      <c r="D23" s="313"/>
      <c r="E23" s="313"/>
      <c r="F23" s="313"/>
      <c r="G23" s="313"/>
      <c r="H23" s="313"/>
      <c r="I23" s="313"/>
      <c r="J23" s="313"/>
      <c r="K23" s="313"/>
      <c r="L23" s="313"/>
      <c r="M23" s="313"/>
      <c r="N23" s="313"/>
      <c r="O23" s="314"/>
      <c r="P23" s="165"/>
      <c r="Q23" s="165"/>
      <c r="R23" s="165"/>
      <c r="S23" s="165"/>
      <c r="T23" s="165"/>
      <c r="U23" s="165"/>
      <c r="V23" s="165"/>
      <c r="W23" s="165"/>
      <c r="X23" s="165"/>
      <c r="Y23" s="165"/>
      <c r="Z23" s="165"/>
      <c r="AA23" s="165"/>
      <c r="AB23" s="165"/>
      <c r="AC23" s="165"/>
      <c r="AD23" s="165"/>
      <c r="AE23" s="165"/>
      <c r="AF23" s="165"/>
      <c r="AG23" s="165"/>
      <c r="AH23" s="50" t="s">
        <v>66</v>
      </c>
      <c r="AI23" s="72"/>
      <c r="AJ23" s="72"/>
      <c r="AK23" s="72"/>
      <c r="AL23" s="72">
        <f>IF(ISBLANK(V21),"",INT(V21/2))</f>
        <v>2</v>
      </c>
      <c r="AM23" s="72"/>
      <c r="AN23" s="72"/>
      <c r="AO23" s="72"/>
      <c r="AP23" s="279">
        <v>1</v>
      </c>
      <c r="AQ23" s="279"/>
      <c r="AR23" s="279"/>
      <c r="AS23" s="279"/>
      <c r="AT23" s="72">
        <f t="shared" si="1"/>
        <v>3</v>
      </c>
      <c r="AU23" s="72"/>
      <c r="AV23" s="72"/>
      <c r="AW23" s="104"/>
      <c r="AX23" s="165"/>
      <c r="AY23" s="315"/>
      <c r="AZ23" s="316"/>
      <c r="BA23" s="316"/>
      <c r="BB23" s="317"/>
      <c r="BC23" s="318">
        <v>1</v>
      </c>
      <c r="BD23" s="319"/>
      <c r="BE23" s="319"/>
      <c r="BF23" s="320"/>
      <c r="BG23" s="321">
        <v>3</v>
      </c>
      <c r="BH23" s="319"/>
      <c r="BI23" s="322"/>
      <c r="BJ23" s="278"/>
      <c r="BK23" s="72"/>
      <c r="BL23" s="72"/>
      <c r="BM23" s="72"/>
      <c r="BN23" s="294"/>
      <c r="BO23" s="294"/>
      <c r="BP23" s="294"/>
      <c r="BQ23" s="294"/>
      <c r="BR23" s="294"/>
      <c r="BS23" s="294"/>
      <c r="BT23" s="294"/>
      <c r="BU23" s="295"/>
      <c r="BV23" s="296"/>
      <c r="BW23" s="86"/>
      <c r="BX23" s="86"/>
      <c r="BY23" s="86"/>
      <c r="BZ23" s="294"/>
      <c r="CA23" s="294"/>
      <c r="CB23" s="294"/>
      <c r="CC23" s="294"/>
      <c r="CD23" s="294"/>
      <c r="CE23" s="294"/>
      <c r="CF23" s="294"/>
      <c r="CG23" s="297"/>
      <c r="CH23" s="298"/>
      <c r="CI23" s="298"/>
    </row>
    <row r="24" customHeight="1" spans="1:87">
      <c r="A24" s="165"/>
      <c r="B24" s="323" t="s">
        <v>67</v>
      </c>
      <c r="C24" s="324"/>
      <c r="D24" s="324"/>
      <c r="E24" s="324"/>
      <c r="F24" s="324"/>
      <c r="G24" s="325"/>
      <c r="H24" s="325"/>
      <c r="I24" s="325"/>
      <c r="J24" s="325"/>
      <c r="K24" s="325"/>
      <c r="L24" s="325"/>
      <c r="M24" s="325"/>
      <c r="N24" s="325"/>
      <c r="O24" s="326"/>
      <c r="P24" s="165"/>
      <c r="Q24" s="327" t="s">
        <v>68</v>
      </c>
      <c r="R24" s="328"/>
      <c r="S24" s="328"/>
      <c r="T24" s="329">
        <f>IF(W24="","",W24)</f>
        <v>5</v>
      </c>
      <c r="U24" s="330"/>
      <c r="V24" s="331" t="s">
        <v>69</v>
      </c>
      <c r="W24" s="332">
        <f>IF(OR(TRIM(E35)="深度灵体合一",TRIM(AU35)="深度灵体合一"),1,CI7)</f>
        <v>5</v>
      </c>
      <c r="X24" s="329"/>
      <c r="Y24" s="328" t="s">
        <v>70</v>
      </c>
      <c r="Z24" s="328"/>
      <c r="AA24" s="328"/>
      <c r="AB24" s="329">
        <f>IF(AE24="","",AE24)</f>
        <v>16</v>
      </c>
      <c r="AC24" s="330"/>
      <c r="AD24" s="331" t="s">
        <v>69</v>
      </c>
      <c r="AE24" s="332">
        <f>IF(OR(TRIM(E35)="深度灵体合一",TRIM(AU35)="深度灵体合一"),CI8+(CI7-1)*4-5,CI8)</f>
        <v>16</v>
      </c>
      <c r="AF24" s="333"/>
      <c r="AG24" s="165"/>
      <c r="AH24" s="64" t="s">
        <v>71</v>
      </c>
      <c r="AI24" s="98"/>
      <c r="AJ24" s="98"/>
      <c r="AK24" s="98"/>
      <c r="AL24" s="334"/>
      <c r="AM24" s="334"/>
      <c r="AN24" s="334"/>
      <c r="AO24" s="334"/>
      <c r="AP24" s="301"/>
      <c r="AQ24" s="301"/>
      <c r="AR24" s="301"/>
      <c r="AS24" s="301"/>
      <c r="AT24" s="98" t="str">
        <f>IF(OR(AL24&lt;&gt;"",AP24&lt;&gt;""),SUM(AL24,AP24),IF(V19="","","0"))</f>
        <v>0</v>
      </c>
      <c r="AU24" s="98"/>
      <c r="AV24" s="98"/>
      <c r="AW24" s="335"/>
      <c r="AX24" s="165"/>
      <c r="AY24" s="315"/>
      <c r="AZ24" s="316"/>
      <c r="BA24" s="316"/>
      <c r="BB24" s="317"/>
      <c r="BC24" s="336" t="str">
        <f>IF(V21&gt;=5,CI4,CI5)</f>
        <v>☑</v>
      </c>
      <c r="BD24" s="337" t="s">
        <v>72</v>
      </c>
      <c r="BE24" s="337"/>
      <c r="BF24" s="320"/>
      <c r="BG24" s="309" t="s">
        <v>13</v>
      </c>
      <c r="BH24" s="337" t="s">
        <v>73</v>
      </c>
      <c r="BI24" s="338"/>
      <c r="BJ24" s="278" t="s">
        <v>74</v>
      </c>
      <c r="BK24" s="72"/>
      <c r="BL24" s="72"/>
      <c r="BM24" s="72"/>
      <c r="BN24" s="86" t="str">
        <f>IF(BN22=0,"",VLOOKUP(BN22,绝技!$B$4:$C$11,2,0))</f>
        <v> </v>
      </c>
      <c r="BO24" s="86"/>
      <c r="BP24" s="86"/>
      <c r="BQ24" s="86"/>
      <c r="BR24" s="86"/>
      <c r="BS24" s="86"/>
      <c r="BT24" s="86"/>
      <c r="BU24" s="339"/>
      <c r="BV24" s="296" t="s">
        <v>74</v>
      </c>
      <c r="BW24" s="86"/>
      <c r="BX24" s="86"/>
      <c r="BY24" s="86"/>
      <c r="BZ24" s="86" t="str">
        <f>IF(BZ22=0,"",VLOOKUP(BZ22,绝技!$B$12:$C$15,2,0))</f>
        <v> </v>
      </c>
      <c r="CA24" s="86"/>
      <c r="CB24" s="86"/>
      <c r="CC24" s="86"/>
      <c r="CD24" s="86"/>
      <c r="CE24" s="86"/>
      <c r="CF24" s="86"/>
      <c r="CG24" s="175"/>
      <c r="CH24" s="52"/>
      <c r="CI24" s="52"/>
    </row>
    <row r="25" customHeight="1" spans="1:87">
      <c r="A25" s="165"/>
      <c r="B25" s="117" t="s">
        <v>75</v>
      </c>
      <c r="C25" s="340"/>
      <c r="D25" s="257"/>
      <c r="E25" s="257"/>
      <c r="F25" s="257"/>
      <c r="G25" s="257"/>
      <c r="H25" s="257"/>
      <c r="I25" s="257"/>
      <c r="J25" s="257"/>
      <c r="K25" s="257"/>
      <c r="L25" s="257"/>
      <c r="M25" s="257"/>
      <c r="N25" s="257"/>
      <c r="O25" s="341"/>
      <c r="P25" s="165"/>
      <c r="Q25" s="342"/>
      <c r="R25" s="343"/>
      <c r="S25" s="343"/>
      <c r="T25" s="344"/>
      <c r="U25" s="345"/>
      <c r="V25" s="346"/>
      <c r="W25" s="347"/>
      <c r="X25" s="344"/>
      <c r="Y25" s="343"/>
      <c r="Z25" s="343"/>
      <c r="AA25" s="343"/>
      <c r="AB25" s="344"/>
      <c r="AC25" s="345"/>
      <c r="AD25" s="346"/>
      <c r="AE25" s="347"/>
      <c r="AF25" s="348"/>
      <c r="AG25" s="165"/>
      <c r="AH25" s="349" t="s">
        <v>76</v>
      </c>
      <c r="AI25" s="349"/>
      <c r="AJ25" s="349"/>
      <c r="AK25" s="349"/>
      <c r="AL25" s="349"/>
      <c r="AM25" s="350" t="str">
        <f>IF(ISBLANK(V19),"",IF(V19=1,"0",IF(V19=2,"1",IF(V19=3,"2",IF(V19=4,"3",IF(V19=5,"4",IF(V19=6,"5",IF(V19=7,"6",IF(V19=8,"7",IF(V19=9,"8"))))))))))</f>
        <v>2</v>
      </c>
      <c r="AN25" s="350"/>
      <c r="AO25" s="350"/>
      <c r="AP25" s="349" t="s">
        <v>77</v>
      </c>
      <c r="AQ25" s="349"/>
      <c r="AR25" s="349"/>
      <c r="AS25" s="349"/>
      <c r="AT25" s="349"/>
      <c r="AU25" s="350">
        <f>IF(ISBLANK(V19),"",AM25-SUM(AP18:AP24))</f>
        <v>0</v>
      </c>
      <c r="AV25" s="350"/>
      <c r="AW25" s="350"/>
      <c r="AX25" s="165"/>
      <c r="AY25" s="351"/>
      <c r="AZ25" s="252"/>
      <c r="BA25" s="252"/>
      <c r="BB25" s="340"/>
      <c r="BC25" s="318">
        <v>2</v>
      </c>
      <c r="BD25" s="319"/>
      <c r="BE25" s="319"/>
      <c r="BF25" s="352"/>
      <c r="BG25" s="321">
        <v>4</v>
      </c>
      <c r="BH25" s="319"/>
      <c r="BI25" s="322"/>
      <c r="BJ25" s="278"/>
      <c r="BK25" s="72"/>
      <c r="BL25" s="72"/>
      <c r="BM25" s="72"/>
      <c r="BN25" s="86"/>
      <c r="BO25" s="86"/>
      <c r="BP25" s="86"/>
      <c r="BQ25" s="86"/>
      <c r="BR25" s="86"/>
      <c r="BS25" s="86"/>
      <c r="BT25" s="86"/>
      <c r="BU25" s="339"/>
      <c r="BV25" s="296"/>
      <c r="BW25" s="86"/>
      <c r="BX25" s="86"/>
      <c r="BY25" s="86"/>
      <c r="BZ25" s="86"/>
      <c r="CA25" s="86"/>
      <c r="CB25" s="86"/>
      <c r="CC25" s="86"/>
      <c r="CD25" s="86"/>
      <c r="CE25" s="86"/>
      <c r="CF25" s="86"/>
      <c r="CG25" s="175"/>
      <c r="CH25" s="52"/>
      <c r="CI25" s="52"/>
    </row>
    <row r="26" customHeight="1" spans="1:87">
      <c r="A26" s="165"/>
      <c r="B26" s="353" t="s">
        <v>78</v>
      </c>
      <c r="C26" s="354"/>
      <c r="D26" s="354"/>
      <c r="E26" s="354"/>
      <c r="F26" s="354"/>
      <c r="G26" s="354"/>
      <c r="H26" s="354"/>
      <c r="I26" s="354"/>
      <c r="J26" s="354"/>
      <c r="K26" s="354"/>
      <c r="L26" s="354"/>
      <c r="M26" s="354"/>
      <c r="N26" s="354"/>
      <c r="O26" s="355"/>
      <c r="P26" s="165"/>
      <c r="Q26" s="356" t="s">
        <v>79</v>
      </c>
      <c r="R26" s="357"/>
      <c r="S26" s="357"/>
      <c r="T26" s="358">
        <v>9</v>
      </c>
      <c r="U26" s="358"/>
      <c r="V26" s="359" t="s">
        <v>80</v>
      </c>
      <c r="W26" s="360"/>
      <c r="X26" s="360"/>
      <c r="Y26" s="361">
        <f>IF(OR(TRIM(E35)="人名树影",TRIM(AU35)="人名树影"),20,10)</f>
        <v>10</v>
      </c>
      <c r="Z26" s="361"/>
      <c r="AA26" s="361"/>
      <c r="AB26" s="359" t="s">
        <v>81</v>
      </c>
      <c r="AC26" s="360"/>
      <c r="AD26" s="360"/>
      <c r="AE26" s="361">
        <f>IF(OR(TRIM(E35)="有备而来",TRIM(AU35)="有备而来"),4,3)</f>
        <v>3</v>
      </c>
      <c r="AF26" s="362"/>
      <c r="AG26" s="363" t="s">
        <v>82</v>
      </c>
      <c r="AH26" s="363"/>
      <c r="AI26" s="363"/>
      <c r="AJ26" s="364">
        <v>0</v>
      </c>
      <c r="AK26" s="365"/>
      <c r="AL26" s="366" t="str">
        <f>IF(ISBLANK(T26),"←请填写灵识等级",IF(OR(V17&lt;1,V19&lt;1,V21&lt;1),"单项属性不得低于1",IF(AND(T26=9,OR(V17&gt;5,V19&gt;5,V21&gt;5)),"9灵识开卡，单项属性不可超过5",IF(T26=V17+V19+V21,"",IF(T26&gt;V17+V19+V21,"三维属性之和未达灵识等级","三维属性之和超出灵识等级")))))</f>
        <v/>
      </c>
      <c r="AM26" s="366"/>
      <c r="AN26" s="366"/>
      <c r="AO26" s="366"/>
      <c r="AP26" s="366"/>
      <c r="AQ26" s="366"/>
      <c r="AR26" s="366"/>
      <c r="AS26" s="367" t="s">
        <v>83</v>
      </c>
      <c r="AT26" s="368"/>
      <c r="AU26" s="368"/>
      <c r="AV26" s="369">
        <v>0</v>
      </c>
      <c r="AW26" s="370"/>
      <c r="AX26" s="165"/>
      <c r="AY26" s="50" t="s">
        <v>84</v>
      </c>
      <c r="AZ26" s="72"/>
      <c r="BA26" s="72"/>
      <c r="BB26" s="72"/>
      <c r="BC26" s="371" t="s">
        <v>85</v>
      </c>
      <c r="BD26" s="372"/>
      <c r="BE26" s="372"/>
      <c r="BF26" s="372"/>
      <c r="BG26" s="372"/>
      <c r="BH26" s="372"/>
      <c r="BI26" s="373"/>
      <c r="BJ26" s="278" t="s">
        <v>86</v>
      </c>
      <c r="BK26" s="72"/>
      <c r="BL26" s="72"/>
      <c r="BM26" s="72"/>
      <c r="BN26" s="374" t="s">
        <v>17</v>
      </c>
      <c r="BO26" s="374"/>
      <c r="BP26" s="374"/>
      <c r="BQ26" s="374"/>
      <c r="BR26" s="374"/>
      <c r="BS26" s="374"/>
      <c r="BT26" s="374"/>
      <c r="BU26" s="375"/>
      <c r="BV26" s="296" t="s">
        <v>86</v>
      </c>
      <c r="BW26" s="86"/>
      <c r="BX26" s="86"/>
      <c r="BY26" s="86"/>
      <c r="BZ26" s="374" t="s">
        <v>17</v>
      </c>
      <c r="CA26" s="374"/>
      <c r="CB26" s="374"/>
      <c r="CC26" s="374"/>
      <c r="CD26" s="374"/>
      <c r="CE26" s="374"/>
      <c r="CF26" s="374"/>
      <c r="CG26" s="376"/>
      <c r="CH26" s="377"/>
      <c r="CI26" s="377"/>
    </row>
    <row r="27" customHeight="1" spans="1:87">
      <c r="A27" s="165"/>
      <c r="B27" s="353"/>
      <c r="C27" s="354"/>
      <c r="D27" s="354"/>
      <c r="E27" s="354"/>
      <c r="F27" s="354"/>
      <c r="G27" s="354"/>
      <c r="H27" s="354"/>
      <c r="I27" s="354"/>
      <c r="J27" s="354"/>
      <c r="K27" s="354"/>
      <c r="L27" s="354"/>
      <c r="M27" s="354"/>
      <c r="N27" s="354"/>
      <c r="O27" s="355"/>
      <c r="P27" s="165"/>
      <c r="Q27" s="378"/>
      <c r="R27" s="379"/>
      <c r="S27" s="379"/>
      <c r="T27" s="380"/>
      <c r="U27" s="380"/>
      <c r="V27" s="381"/>
      <c r="W27" s="381"/>
      <c r="X27" s="381"/>
      <c r="Y27" s="382"/>
      <c r="Z27" s="382"/>
      <c r="AA27" s="382"/>
      <c r="AB27" s="381"/>
      <c r="AC27" s="381"/>
      <c r="AD27" s="381"/>
      <c r="AE27" s="382"/>
      <c r="AF27" s="383"/>
      <c r="AG27" s="384"/>
      <c r="AH27" s="384"/>
      <c r="AI27" s="384"/>
      <c r="AJ27" s="385"/>
      <c r="AK27" s="386"/>
      <c r="AL27" s="387"/>
      <c r="AM27" s="387"/>
      <c r="AN27" s="387"/>
      <c r="AO27" s="387"/>
      <c r="AP27" s="387"/>
      <c r="AQ27" s="387"/>
      <c r="AR27" s="387"/>
      <c r="AS27" s="388"/>
      <c r="AT27" s="389"/>
      <c r="AU27" s="389"/>
      <c r="AV27" s="390"/>
      <c r="AW27" s="391"/>
      <c r="AX27" s="165"/>
      <c r="AY27" s="50"/>
      <c r="AZ27" s="72"/>
      <c r="BA27" s="72"/>
      <c r="BB27" s="72"/>
      <c r="BC27" s="392"/>
      <c r="BD27" s="393"/>
      <c r="BE27" s="393"/>
      <c r="BF27" s="393"/>
      <c r="BG27" s="393"/>
      <c r="BH27" s="393"/>
      <c r="BI27" s="394"/>
      <c r="BJ27" s="278"/>
      <c r="BK27" s="72"/>
      <c r="BL27" s="72"/>
      <c r="BM27" s="72"/>
      <c r="BN27" s="374"/>
      <c r="BO27" s="374"/>
      <c r="BP27" s="374"/>
      <c r="BQ27" s="374"/>
      <c r="BR27" s="374"/>
      <c r="BS27" s="374"/>
      <c r="BT27" s="374"/>
      <c r="BU27" s="375"/>
      <c r="BV27" s="296"/>
      <c r="BW27" s="86"/>
      <c r="BX27" s="86"/>
      <c r="BY27" s="86"/>
      <c r="BZ27" s="374"/>
      <c r="CA27" s="374"/>
      <c r="CB27" s="374"/>
      <c r="CC27" s="374"/>
      <c r="CD27" s="374"/>
      <c r="CE27" s="374"/>
      <c r="CF27" s="374"/>
      <c r="CG27" s="376"/>
      <c r="CH27" s="377"/>
      <c r="CI27" s="377"/>
    </row>
    <row r="28" customHeight="1" spans="1:87">
      <c r="A28" s="165"/>
      <c r="B28" s="353"/>
      <c r="C28" s="354"/>
      <c r="D28" s="354"/>
      <c r="E28" s="354"/>
      <c r="F28" s="354"/>
      <c r="G28" s="354"/>
      <c r="H28" s="354"/>
      <c r="I28" s="354"/>
      <c r="J28" s="354"/>
      <c r="K28" s="354"/>
      <c r="L28" s="354"/>
      <c r="M28" s="354"/>
      <c r="N28" s="354"/>
      <c r="O28" s="355"/>
      <c r="P28" s="165"/>
      <c r="Q28" s="165"/>
      <c r="R28" s="165"/>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5"/>
      <c r="AP28" s="165"/>
      <c r="AQ28" s="165"/>
      <c r="AR28" s="165"/>
      <c r="AS28" s="165"/>
      <c r="AT28" s="165"/>
      <c r="AU28" s="165"/>
      <c r="AV28" s="165"/>
      <c r="AW28" s="165"/>
      <c r="AX28" s="165"/>
      <c r="AY28" s="50"/>
      <c r="AZ28" s="72"/>
      <c r="BA28" s="72"/>
      <c r="BB28" s="72"/>
      <c r="BC28" s="392"/>
      <c r="BD28" s="393"/>
      <c r="BE28" s="393"/>
      <c r="BF28" s="393"/>
      <c r="BG28" s="393"/>
      <c r="BH28" s="393"/>
      <c r="BI28" s="394"/>
      <c r="BJ28" s="278"/>
      <c r="BK28" s="72"/>
      <c r="BL28" s="72"/>
      <c r="BM28" s="72"/>
      <c r="BN28" s="374"/>
      <c r="BO28" s="374"/>
      <c r="BP28" s="374"/>
      <c r="BQ28" s="374"/>
      <c r="BR28" s="374"/>
      <c r="BS28" s="374"/>
      <c r="BT28" s="374"/>
      <c r="BU28" s="375"/>
      <c r="BV28" s="296"/>
      <c r="BW28" s="86"/>
      <c r="BX28" s="86"/>
      <c r="BY28" s="86"/>
      <c r="BZ28" s="374"/>
      <c r="CA28" s="374"/>
      <c r="CB28" s="374"/>
      <c r="CC28" s="374"/>
      <c r="CD28" s="374"/>
      <c r="CE28" s="374"/>
      <c r="CF28" s="374"/>
      <c r="CG28" s="376"/>
      <c r="CH28" s="377"/>
      <c r="CI28" s="377"/>
    </row>
    <row r="29" customHeight="1" spans="1:87">
      <c r="A29" s="165"/>
      <c r="B29" s="353"/>
      <c r="C29" s="354"/>
      <c r="D29" s="354"/>
      <c r="E29" s="354"/>
      <c r="F29" s="354"/>
      <c r="G29" s="354"/>
      <c r="H29" s="354"/>
      <c r="I29" s="354"/>
      <c r="J29" s="354"/>
      <c r="K29" s="354"/>
      <c r="L29" s="354"/>
      <c r="M29" s="354"/>
      <c r="N29" s="354"/>
      <c r="O29" s="355"/>
      <c r="P29" s="165"/>
      <c r="Q29" s="327" t="s">
        <v>87</v>
      </c>
      <c r="R29" s="328"/>
      <c r="S29" s="328"/>
      <c r="T29" s="328"/>
      <c r="U29" s="328"/>
      <c r="V29" s="328"/>
      <c r="W29" s="328"/>
      <c r="X29" s="328"/>
      <c r="Y29" s="328"/>
      <c r="Z29" s="328"/>
      <c r="AA29" s="328"/>
      <c r="AB29" s="328"/>
      <c r="AC29" s="328"/>
      <c r="AD29" s="328"/>
      <c r="AE29" s="328"/>
      <c r="AF29" s="395"/>
      <c r="AG29" s="165"/>
      <c r="AH29" s="327" t="s">
        <v>88</v>
      </c>
      <c r="AI29" s="328"/>
      <c r="AJ29" s="328"/>
      <c r="AK29" s="328"/>
      <c r="AL29" s="328"/>
      <c r="AM29" s="328"/>
      <c r="AN29" s="328"/>
      <c r="AO29" s="328"/>
      <c r="AP29" s="328"/>
      <c r="AQ29" s="328"/>
      <c r="AR29" s="328"/>
      <c r="AS29" s="328"/>
      <c r="AT29" s="328"/>
      <c r="AU29" s="328"/>
      <c r="AV29" s="328"/>
      <c r="AW29" s="395"/>
      <c r="AX29" s="165"/>
      <c r="AY29" s="50"/>
      <c r="AZ29" s="72"/>
      <c r="BA29" s="72"/>
      <c r="BB29" s="72"/>
      <c r="BC29" s="392"/>
      <c r="BD29" s="393"/>
      <c r="BE29" s="393"/>
      <c r="BF29" s="393"/>
      <c r="BG29" s="393"/>
      <c r="BH29" s="393"/>
      <c r="BI29" s="394"/>
      <c r="BJ29" s="278"/>
      <c r="BK29" s="72"/>
      <c r="BL29" s="72"/>
      <c r="BM29" s="72"/>
      <c r="BN29" s="374"/>
      <c r="BO29" s="374"/>
      <c r="BP29" s="374"/>
      <c r="BQ29" s="374"/>
      <c r="BR29" s="374"/>
      <c r="BS29" s="374"/>
      <c r="BT29" s="374"/>
      <c r="BU29" s="375"/>
      <c r="BV29" s="296"/>
      <c r="BW29" s="86"/>
      <c r="BX29" s="86"/>
      <c r="BY29" s="86"/>
      <c r="BZ29" s="374"/>
      <c r="CA29" s="374"/>
      <c r="CB29" s="374"/>
      <c r="CC29" s="374"/>
      <c r="CD29" s="374"/>
      <c r="CE29" s="374"/>
      <c r="CF29" s="374"/>
      <c r="CG29" s="376"/>
      <c r="CH29" s="377"/>
      <c r="CI29" s="377"/>
    </row>
    <row r="30" customHeight="1" spans="1:87">
      <c r="A30" s="165"/>
      <c r="B30" s="353"/>
      <c r="C30" s="354"/>
      <c r="D30" s="354"/>
      <c r="E30" s="354"/>
      <c r="F30" s="354"/>
      <c r="G30" s="354"/>
      <c r="H30" s="354"/>
      <c r="I30" s="354"/>
      <c r="J30" s="354"/>
      <c r="K30" s="354"/>
      <c r="L30" s="354"/>
      <c r="M30" s="354"/>
      <c r="N30" s="354"/>
      <c r="O30" s="355"/>
      <c r="P30" s="165"/>
      <c r="Q30" s="396"/>
      <c r="R30" s="397"/>
      <c r="S30" s="397"/>
      <c r="T30" s="397"/>
      <c r="U30" s="397"/>
      <c r="V30" s="397"/>
      <c r="W30" s="397"/>
      <c r="X30" s="397"/>
      <c r="Y30" s="397"/>
      <c r="Z30" s="397"/>
      <c r="AA30" s="397"/>
      <c r="AB30" s="397"/>
      <c r="AC30" s="397"/>
      <c r="AD30" s="397"/>
      <c r="AE30" s="397"/>
      <c r="AF30" s="398"/>
      <c r="AG30" s="165"/>
      <c r="AH30" s="399"/>
      <c r="AI30" s="400"/>
      <c r="AJ30" s="400"/>
      <c r="AK30" s="400"/>
      <c r="AL30" s="400"/>
      <c r="AM30" s="400"/>
      <c r="AN30" s="400"/>
      <c r="AO30" s="400"/>
      <c r="AP30" s="400"/>
      <c r="AQ30" s="400"/>
      <c r="AR30" s="400"/>
      <c r="AS30" s="400"/>
      <c r="AT30" s="400"/>
      <c r="AU30" s="400"/>
      <c r="AV30" s="400"/>
      <c r="AW30" s="401"/>
      <c r="AX30" s="165"/>
      <c r="AY30" s="50"/>
      <c r="AZ30" s="72"/>
      <c r="BA30" s="72"/>
      <c r="BB30" s="72"/>
      <c r="BC30" s="392"/>
      <c r="BD30" s="393"/>
      <c r="BE30" s="393"/>
      <c r="BF30" s="393"/>
      <c r="BG30" s="393"/>
      <c r="BH30" s="393"/>
      <c r="BI30" s="394"/>
      <c r="BJ30" s="278" t="s">
        <v>89</v>
      </c>
      <c r="BK30" s="72"/>
      <c r="BL30" s="72"/>
      <c r="BM30" s="72"/>
      <c r="BN30" s="374"/>
      <c r="BO30" s="374"/>
      <c r="BP30" s="374"/>
      <c r="BQ30" s="374"/>
      <c r="BR30" s="374"/>
      <c r="BS30" s="374"/>
      <c r="BT30" s="374"/>
      <c r="BU30" s="375"/>
      <c r="BV30" s="296" t="s">
        <v>89</v>
      </c>
      <c r="BW30" s="86"/>
      <c r="BX30" s="86"/>
      <c r="BY30" s="86"/>
      <c r="BZ30" s="374"/>
      <c r="CA30" s="374"/>
      <c r="CB30" s="374"/>
      <c r="CC30" s="374"/>
      <c r="CD30" s="374"/>
      <c r="CE30" s="374"/>
      <c r="CF30" s="374"/>
      <c r="CG30" s="376"/>
      <c r="CH30" s="402"/>
      <c r="CI30" s="402"/>
    </row>
    <row r="31" customHeight="1" spans="1:87">
      <c r="A31" s="165"/>
      <c r="B31" s="353"/>
      <c r="C31" s="354"/>
      <c r="D31" s="354"/>
      <c r="E31" s="354"/>
      <c r="F31" s="354"/>
      <c r="G31" s="354"/>
      <c r="H31" s="354"/>
      <c r="I31" s="354"/>
      <c r="J31" s="354"/>
      <c r="K31" s="354"/>
      <c r="L31" s="354"/>
      <c r="M31" s="354"/>
      <c r="N31" s="354"/>
      <c r="O31" s="355"/>
      <c r="P31" s="165"/>
      <c r="Q31" s="403"/>
      <c r="R31" s="404"/>
      <c r="S31" s="404"/>
      <c r="T31" s="404"/>
      <c r="U31" s="404"/>
      <c r="V31" s="404"/>
      <c r="W31" s="404"/>
      <c r="X31" s="404"/>
      <c r="Y31" s="404"/>
      <c r="Z31" s="404"/>
      <c r="AA31" s="404"/>
      <c r="AB31" s="404"/>
      <c r="AC31" s="404"/>
      <c r="AD31" s="404"/>
      <c r="AE31" s="404"/>
      <c r="AF31" s="405"/>
      <c r="AG31" s="165"/>
      <c r="AH31" s="399"/>
      <c r="AI31" s="400"/>
      <c r="AJ31" s="400"/>
      <c r="AK31" s="400"/>
      <c r="AL31" s="400"/>
      <c r="AM31" s="400"/>
      <c r="AN31" s="400"/>
      <c r="AO31" s="400"/>
      <c r="AP31" s="400"/>
      <c r="AQ31" s="400"/>
      <c r="AR31" s="400"/>
      <c r="AS31" s="400"/>
      <c r="AT31" s="400"/>
      <c r="AU31" s="400"/>
      <c r="AV31" s="400"/>
      <c r="AW31" s="401"/>
      <c r="AX31" s="165"/>
      <c r="AY31" s="50"/>
      <c r="AZ31" s="72"/>
      <c r="BA31" s="72"/>
      <c r="BB31" s="72"/>
      <c r="BC31" s="392"/>
      <c r="BD31" s="393"/>
      <c r="BE31" s="393"/>
      <c r="BF31" s="393"/>
      <c r="BG31" s="393"/>
      <c r="BH31" s="393"/>
      <c r="BI31" s="394"/>
      <c r="BJ31" s="278"/>
      <c r="BK31" s="72"/>
      <c r="BL31" s="72"/>
      <c r="BM31" s="72"/>
      <c r="BN31" s="374"/>
      <c r="BO31" s="374"/>
      <c r="BP31" s="374"/>
      <c r="BQ31" s="374"/>
      <c r="BR31" s="374"/>
      <c r="BS31" s="374"/>
      <c r="BT31" s="374"/>
      <c r="BU31" s="375"/>
      <c r="BV31" s="296"/>
      <c r="BW31" s="86"/>
      <c r="BX31" s="86"/>
      <c r="BY31" s="86"/>
      <c r="BZ31" s="374"/>
      <c r="CA31" s="374"/>
      <c r="CB31" s="374"/>
      <c r="CC31" s="374"/>
      <c r="CD31" s="374"/>
      <c r="CE31" s="374"/>
      <c r="CF31" s="374"/>
      <c r="CG31" s="376"/>
      <c r="CH31" s="402"/>
      <c r="CI31" s="402"/>
    </row>
    <row r="32" customHeight="1" spans="1:87">
      <c r="A32" s="165"/>
      <c r="B32" s="406"/>
      <c r="C32" s="407"/>
      <c r="D32" s="407"/>
      <c r="E32" s="407"/>
      <c r="F32" s="407"/>
      <c r="G32" s="407"/>
      <c r="H32" s="407"/>
      <c r="I32" s="407"/>
      <c r="J32" s="407"/>
      <c r="K32" s="407"/>
      <c r="L32" s="407"/>
      <c r="M32" s="407"/>
      <c r="N32" s="407"/>
      <c r="O32" s="408"/>
      <c r="P32" s="165"/>
      <c r="Q32" s="409"/>
      <c r="R32" s="410"/>
      <c r="S32" s="410"/>
      <c r="T32" s="410"/>
      <c r="U32" s="410"/>
      <c r="V32" s="410"/>
      <c r="W32" s="410"/>
      <c r="X32" s="410"/>
      <c r="Y32" s="410"/>
      <c r="Z32" s="410"/>
      <c r="AA32" s="410"/>
      <c r="AB32" s="410"/>
      <c r="AC32" s="410"/>
      <c r="AD32" s="410"/>
      <c r="AE32" s="410"/>
      <c r="AF32" s="411"/>
      <c r="AG32" s="165"/>
      <c r="AH32" s="412"/>
      <c r="AI32" s="413"/>
      <c r="AJ32" s="413"/>
      <c r="AK32" s="413"/>
      <c r="AL32" s="413"/>
      <c r="AM32" s="413"/>
      <c r="AN32" s="413"/>
      <c r="AO32" s="413"/>
      <c r="AP32" s="413"/>
      <c r="AQ32" s="413"/>
      <c r="AR32" s="413"/>
      <c r="AS32" s="413"/>
      <c r="AT32" s="413"/>
      <c r="AU32" s="413"/>
      <c r="AV32" s="413"/>
      <c r="AW32" s="414"/>
      <c r="AX32" s="165"/>
      <c r="AY32" s="64"/>
      <c r="AZ32" s="98"/>
      <c r="BA32" s="98"/>
      <c r="BB32" s="98"/>
      <c r="BC32" s="415"/>
      <c r="BD32" s="416"/>
      <c r="BE32" s="416"/>
      <c r="BF32" s="416"/>
      <c r="BG32" s="416"/>
      <c r="BH32" s="416"/>
      <c r="BI32" s="417"/>
      <c r="BJ32" s="418"/>
      <c r="BK32" s="98"/>
      <c r="BL32" s="98"/>
      <c r="BM32" s="98"/>
      <c r="BN32" s="419"/>
      <c r="BO32" s="419"/>
      <c r="BP32" s="419"/>
      <c r="BQ32" s="419"/>
      <c r="BR32" s="419"/>
      <c r="BS32" s="419"/>
      <c r="BT32" s="419"/>
      <c r="BU32" s="420"/>
      <c r="BV32" s="421"/>
      <c r="BW32" s="302"/>
      <c r="BX32" s="302"/>
      <c r="BY32" s="302"/>
      <c r="BZ32" s="419"/>
      <c r="CA32" s="419"/>
      <c r="CB32" s="419"/>
      <c r="CC32" s="419"/>
      <c r="CD32" s="419"/>
      <c r="CE32" s="419"/>
      <c r="CF32" s="419"/>
      <c r="CG32" s="422"/>
      <c r="CH32" s="423"/>
      <c r="CI32" s="423"/>
    </row>
    <row r="33" customHeight="1" spans="1:85">
      <c r="A33" s="165"/>
      <c r="B33" s="165"/>
      <c r="C33" s="165"/>
      <c r="D33" s="165"/>
      <c r="E33" s="165"/>
      <c r="F33" s="165"/>
      <c r="G33" s="165"/>
      <c r="H33" s="165"/>
      <c r="I33" s="165"/>
      <c r="J33" s="165"/>
      <c r="K33" s="165"/>
      <c r="L33" s="165"/>
      <c r="M33" s="165"/>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c r="AP33" s="165"/>
      <c r="AQ33" s="165"/>
      <c r="AR33" s="165"/>
      <c r="AS33" s="165"/>
      <c r="AT33" s="165"/>
      <c r="AU33" s="165"/>
      <c r="AV33" s="165"/>
      <c r="AW33" s="165"/>
      <c r="AX33" s="165"/>
      <c r="AY33" s="165"/>
      <c r="AZ33" s="165"/>
      <c r="BA33" s="165"/>
      <c r="BB33" s="165"/>
      <c r="BC33" s="165"/>
      <c r="BD33" s="165"/>
      <c r="BE33" s="165"/>
      <c r="BF33" s="165"/>
      <c r="BG33" s="165"/>
      <c r="BH33" s="165"/>
      <c r="BI33" s="165"/>
      <c r="BJ33" s="165"/>
      <c r="BK33" s="165"/>
      <c r="BL33" s="165"/>
      <c r="BM33" s="165"/>
      <c r="BN33" s="165"/>
      <c r="BO33" s="165"/>
      <c r="BP33" s="165"/>
      <c r="BQ33" s="165"/>
      <c r="BR33" s="165"/>
      <c r="BS33" s="165"/>
      <c r="BT33" s="165"/>
      <c r="BU33" s="165"/>
      <c r="BV33" s="165"/>
      <c r="BW33" s="165"/>
      <c r="BX33" s="165"/>
      <c r="BY33" s="165"/>
      <c r="BZ33" s="165"/>
      <c r="CA33" s="165"/>
      <c r="CB33" s="165"/>
      <c r="CC33" s="165"/>
      <c r="CD33" s="165"/>
      <c r="CE33" s="165"/>
      <c r="CF33" s="165"/>
      <c r="CG33" s="165"/>
    </row>
    <row r="34" customHeight="1" spans="1:85">
      <c r="A34" s="165"/>
      <c r="B34" s="424" t="str">
        <f>IF(T26&gt;=10,CI4,CI5)</f>
        <v>☐</v>
      </c>
      <c r="C34" s="286" t="s">
        <v>90</v>
      </c>
      <c r="D34" s="286"/>
      <c r="E34" s="286"/>
      <c r="F34" s="286"/>
      <c r="G34" s="286"/>
      <c r="H34" s="286"/>
      <c r="I34" s="286"/>
      <c r="J34" s="286"/>
      <c r="K34" s="286"/>
      <c r="L34" s="286"/>
      <c r="M34" s="286"/>
      <c r="N34" s="286"/>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425"/>
      <c r="AR34" s="286" t="str">
        <f>IF(T26&gt;=16,CI4,CI5)</f>
        <v>☐</v>
      </c>
      <c r="AS34" s="286" t="s">
        <v>91</v>
      </c>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9"/>
    </row>
    <row r="35" customHeight="1" spans="1:85">
      <c r="A35" s="165"/>
      <c r="B35" s="315" t="s">
        <v>57</v>
      </c>
      <c r="C35" s="243"/>
      <c r="D35" s="305"/>
      <c r="E35" s="240" t="s">
        <v>92</v>
      </c>
      <c r="F35" s="241"/>
      <c r="G35" s="241"/>
      <c r="H35" s="241"/>
      <c r="I35" s="241"/>
      <c r="J35" s="242" t="s">
        <v>93</v>
      </c>
      <c r="K35" s="243"/>
      <c r="L35" s="305"/>
      <c r="M35" s="426" t="s">
        <v>94</v>
      </c>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8"/>
      <c r="AR35" s="429" t="s">
        <v>57</v>
      </c>
      <c r="AS35" s="243"/>
      <c r="AT35" s="305"/>
      <c r="AU35" s="240" t="s">
        <v>95</v>
      </c>
      <c r="AV35" s="241"/>
      <c r="AW35" s="241"/>
      <c r="AX35" s="241"/>
      <c r="AY35" s="241"/>
      <c r="AZ35" s="242" t="s">
        <v>93</v>
      </c>
      <c r="BA35" s="243"/>
      <c r="BB35" s="305"/>
      <c r="BC35" s="426" t="s">
        <v>96</v>
      </c>
      <c r="BD35" s="427"/>
      <c r="BE35" s="427"/>
      <c r="BF35" s="427"/>
      <c r="BG35" s="427"/>
      <c r="BH35" s="427"/>
      <c r="BI35" s="427"/>
      <c r="BJ35" s="427"/>
      <c r="BK35" s="427"/>
      <c r="BL35" s="427"/>
      <c r="BM35" s="427"/>
      <c r="BN35" s="427"/>
      <c r="BO35" s="427"/>
      <c r="BP35" s="427"/>
      <c r="BQ35" s="427"/>
      <c r="BR35" s="427"/>
      <c r="BS35" s="427"/>
      <c r="BT35" s="427"/>
      <c r="BU35" s="427"/>
      <c r="BV35" s="427"/>
      <c r="BW35" s="427"/>
      <c r="BX35" s="427"/>
      <c r="BY35" s="427"/>
      <c r="BZ35" s="427"/>
      <c r="CA35" s="427"/>
      <c r="CB35" s="427"/>
      <c r="CC35" s="427"/>
      <c r="CD35" s="427"/>
      <c r="CE35" s="427"/>
      <c r="CF35" s="427"/>
      <c r="CG35" s="430"/>
    </row>
    <row r="36" customHeight="1" spans="1:85">
      <c r="A36" s="165"/>
      <c r="B36" s="431"/>
      <c r="C36" s="432"/>
      <c r="D36" s="433"/>
      <c r="E36" s="434"/>
      <c r="F36" s="435"/>
      <c r="G36" s="435"/>
      <c r="H36" s="435"/>
      <c r="I36" s="435"/>
      <c r="J36" s="436"/>
      <c r="K36" s="432"/>
      <c r="L36" s="433"/>
      <c r="M36" s="437"/>
      <c r="N36" s="438"/>
      <c r="O36" s="438"/>
      <c r="P36" s="438"/>
      <c r="Q36" s="438"/>
      <c r="R36" s="438"/>
      <c r="S36" s="438"/>
      <c r="T36" s="438"/>
      <c r="U36" s="438"/>
      <c r="V36" s="438"/>
      <c r="W36" s="438"/>
      <c r="X36" s="438"/>
      <c r="Y36" s="438"/>
      <c r="Z36" s="438"/>
      <c r="AA36" s="438"/>
      <c r="AB36" s="438"/>
      <c r="AC36" s="438"/>
      <c r="AD36" s="438"/>
      <c r="AE36" s="438"/>
      <c r="AF36" s="438"/>
      <c r="AG36" s="438"/>
      <c r="AH36" s="438"/>
      <c r="AI36" s="438"/>
      <c r="AJ36" s="438"/>
      <c r="AK36" s="438"/>
      <c r="AL36" s="438"/>
      <c r="AM36" s="438"/>
      <c r="AN36" s="438"/>
      <c r="AO36" s="438"/>
      <c r="AP36" s="438"/>
      <c r="AQ36" s="439"/>
      <c r="AR36" s="432"/>
      <c r="AS36" s="432"/>
      <c r="AT36" s="433"/>
      <c r="AU36" s="434"/>
      <c r="AV36" s="435"/>
      <c r="AW36" s="435"/>
      <c r="AX36" s="435"/>
      <c r="AY36" s="435"/>
      <c r="AZ36" s="436"/>
      <c r="BA36" s="432"/>
      <c r="BB36" s="433"/>
      <c r="BC36" s="437"/>
      <c r="BD36" s="438"/>
      <c r="BE36" s="438"/>
      <c r="BF36" s="438"/>
      <c r="BG36" s="438"/>
      <c r="BH36" s="438"/>
      <c r="BI36" s="438"/>
      <c r="BJ36" s="438"/>
      <c r="BK36" s="438"/>
      <c r="BL36" s="438"/>
      <c r="BM36" s="438"/>
      <c r="BN36" s="438"/>
      <c r="BO36" s="438"/>
      <c r="BP36" s="438"/>
      <c r="BQ36" s="438"/>
      <c r="BR36" s="438"/>
      <c r="BS36" s="438"/>
      <c r="BT36" s="438"/>
      <c r="BU36" s="438"/>
      <c r="BV36" s="438"/>
      <c r="BW36" s="438"/>
      <c r="BX36" s="438"/>
      <c r="BY36" s="438"/>
      <c r="BZ36" s="438"/>
      <c r="CA36" s="438"/>
      <c r="CB36" s="438"/>
      <c r="CC36" s="438"/>
      <c r="CD36" s="438"/>
      <c r="CE36" s="438"/>
      <c r="CF36" s="438"/>
      <c r="CG36" s="440"/>
    </row>
    <row r="37" customHeight="1" spans="1:85">
      <c r="A37" s="165"/>
      <c r="B37" s="441" t="s">
        <v>97</v>
      </c>
      <c r="C37" s="442"/>
      <c r="D37" s="442"/>
      <c r="E37" s="442"/>
      <c r="F37" s="442"/>
      <c r="G37" s="442"/>
      <c r="H37" s="442"/>
      <c r="I37" s="442"/>
      <c r="J37" s="442"/>
      <c r="K37" s="442"/>
      <c r="L37" s="442"/>
      <c r="M37" s="442"/>
      <c r="N37" s="442"/>
      <c r="O37" s="442"/>
      <c r="P37" s="442"/>
      <c r="Q37" s="442"/>
      <c r="R37" s="442"/>
      <c r="S37" s="442"/>
      <c r="T37" s="442"/>
      <c r="U37" s="442"/>
      <c r="V37" s="442"/>
      <c r="W37" s="442"/>
      <c r="X37" s="442"/>
      <c r="Y37" s="442"/>
      <c r="Z37" s="442"/>
      <c r="AA37" s="442"/>
      <c r="AB37" s="442"/>
      <c r="AC37" s="442"/>
      <c r="AD37" s="442"/>
      <c r="AE37" s="442"/>
      <c r="AF37" s="442"/>
      <c r="AG37" s="442"/>
      <c r="AH37" s="442"/>
      <c r="AI37" s="442"/>
      <c r="AJ37" s="442"/>
      <c r="AK37" s="442"/>
      <c r="AL37" s="442"/>
      <c r="AM37" s="442"/>
      <c r="AN37" s="442"/>
      <c r="AO37" s="442"/>
      <c r="AP37" s="442"/>
      <c r="AQ37" s="443"/>
      <c r="AR37" s="444" t="s">
        <v>98</v>
      </c>
      <c r="AS37" s="442"/>
      <c r="AT37" s="442"/>
      <c r="AU37" s="442"/>
      <c r="AV37" s="442"/>
      <c r="AW37" s="442"/>
      <c r="AX37" s="442"/>
      <c r="AY37" s="442"/>
      <c r="AZ37" s="442"/>
      <c r="BA37" s="442"/>
      <c r="BB37" s="442"/>
      <c r="BC37" s="442"/>
      <c r="BD37" s="442"/>
      <c r="BE37" s="442"/>
      <c r="BF37" s="442"/>
      <c r="BG37" s="442"/>
      <c r="BH37" s="442"/>
      <c r="BI37" s="442"/>
      <c r="BJ37" s="445"/>
      <c r="BK37" s="445"/>
      <c r="BL37" s="445"/>
      <c r="BM37" s="442"/>
      <c r="BN37" s="442"/>
      <c r="BO37" s="442"/>
      <c r="BP37" s="442"/>
      <c r="BQ37" s="442"/>
      <c r="BR37" s="442"/>
      <c r="BS37" s="442"/>
      <c r="BT37" s="442"/>
      <c r="BU37" s="442"/>
      <c r="BV37" s="442"/>
      <c r="BW37" s="442"/>
      <c r="BX37" s="442"/>
      <c r="BY37" s="442"/>
      <c r="BZ37" s="442"/>
      <c r="CA37" s="442"/>
      <c r="CB37" s="442"/>
      <c r="CC37" s="442"/>
      <c r="CD37" s="442"/>
      <c r="CE37" s="442"/>
      <c r="CF37" s="442"/>
      <c r="CG37" s="446"/>
    </row>
    <row r="38" customHeight="1" spans="1:85">
      <c r="B38" s="113" t="s">
        <v>57</v>
      </c>
      <c r="C38" s="447"/>
      <c r="D38" s="447"/>
      <c r="E38" s="447"/>
      <c r="F38" s="447"/>
      <c r="G38" s="447"/>
      <c r="H38" s="447" t="s">
        <v>11</v>
      </c>
      <c r="I38" s="447"/>
      <c r="J38" s="447"/>
      <c r="K38" s="447"/>
      <c r="L38" s="447"/>
      <c r="M38" s="447" t="s">
        <v>99</v>
      </c>
      <c r="N38" s="447"/>
      <c r="O38" s="447"/>
      <c r="P38" s="447" t="s">
        <v>100</v>
      </c>
      <c r="Q38" s="447"/>
      <c r="R38" s="447" t="s">
        <v>101</v>
      </c>
      <c r="S38" s="447"/>
      <c r="T38" s="448" t="s">
        <v>86</v>
      </c>
      <c r="U38" s="448"/>
      <c r="V38" s="448"/>
      <c r="W38" s="448"/>
      <c r="X38" s="448"/>
      <c r="Y38" s="448"/>
      <c r="Z38" s="448"/>
      <c r="AA38" s="448"/>
      <c r="AB38" s="448"/>
      <c r="AC38" s="448"/>
      <c r="AD38" s="448"/>
      <c r="AE38" s="448"/>
      <c r="AF38" s="448"/>
      <c r="AG38" s="448"/>
      <c r="AH38" s="448" t="s">
        <v>102</v>
      </c>
      <c r="AI38" s="448"/>
      <c r="AJ38" s="448"/>
      <c r="AK38" s="448"/>
      <c r="AL38" s="448"/>
      <c r="AM38" s="448"/>
      <c r="AN38" s="448"/>
      <c r="AO38" s="448"/>
      <c r="AP38" s="448"/>
      <c r="AQ38" s="449"/>
      <c r="AR38" s="305" t="s">
        <v>57</v>
      </c>
      <c r="AS38" s="447"/>
      <c r="AT38" s="447"/>
      <c r="AU38" s="447"/>
      <c r="AV38" s="447"/>
      <c r="AW38" s="447"/>
      <c r="AX38" s="447" t="s">
        <v>11</v>
      </c>
      <c r="AY38" s="447"/>
      <c r="AZ38" s="447"/>
      <c r="BA38" s="447"/>
      <c r="BB38" s="447"/>
      <c r="BC38" s="447" t="s">
        <v>99</v>
      </c>
      <c r="BD38" s="447"/>
      <c r="BE38" s="447"/>
      <c r="BF38" s="447" t="s">
        <v>103</v>
      </c>
      <c r="BG38" s="447"/>
      <c r="BH38" s="447" t="s">
        <v>101</v>
      </c>
      <c r="BI38" s="447"/>
      <c r="BJ38" s="450" t="s">
        <v>65</v>
      </c>
      <c r="BK38" s="429"/>
      <c r="BL38" s="429"/>
      <c r="BM38" s="451" t="s">
        <v>86</v>
      </c>
      <c r="BN38" s="452"/>
      <c r="BO38" s="452"/>
      <c r="BP38" s="452"/>
      <c r="BQ38" s="452"/>
      <c r="BR38" s="452"/>
      <c r="BS38" s="452"/>
      <c r="BT38" s="452"/>
      <c r="BU38" s="452"/>
      <c r="BV38" s="452"/>
      <c r="BW38" s="452"/>
      <c r="BX38" s="453" t="s">
        <v>102</v>
      </c>
      <c r="BY38" s="453"/>
      <c r="BZ38" s="453"/>
      <c r="CA38" s="453"/>
      <c r="CB38" s="453"/>
      <c r="CC38" s="453"/>
      <c r="CD38" s="453"/>
      <c r="CE38" s="453"/>
      <c r="CF38" s="453"/>
      <c r="CG38" s="454"/>
    </row>
    <row r="39" customHeight="1" spans="1:85">
      <c r="B39" s="126" t="s">
        <v>104</v>
      </c>
      <c r="C39" s="279"/>
      <c r="D39" s="279"/>
      <c r="E39" s="279"/>
      <c r="F39" s="279"/>
      <c r="G39" s="279"/>
      <c r="H39" s="70" t="str">
        <f>VLOOKUP(B39,武技!$B$4:$H$60,2,0)</f>
        <v>无</v>
      </c>
      <c r="I39" s="70"/>
      <c r="J39" s="70"/>
      <c r="K39" s="70"/>
      <c r="L39" s="70"/>
      <c r="M39" s="70" t="str">
        <f>VLOOKUP(B39,武技!$B$4:$H$60,3,0)</f>
        <v>单一</v>
      </c>
      <c r="N39" s="70"/>
      <c r="O39" s="70"/>
      <c r="P39" s="70" t="str">
        <f>VLOOKUP(B39,武技!$B$4:$H$60,4,0)</f>
        <v>☑</v>
      </c>
      <c r="Q39" s="70"/>
      <c r="R39" s="70" t="str">
        <f>VLOOKUP(B39,武技!$B$4:$H$60,5,0)</f>
        <v>☐</v>
      </c>
      <c r="S39" s="70"/>
      <c r="T39" s="264" t="s">
        <v>105</v>
      </c>
      <c r="U39" s="264"/>
      <c r="V39" s="264"/>
      <c r="W39" s="264"/>
      <c r="X39" s="264"/>
      <c r="Y39" s="264"/>
      <c r="Z39" s="264"/>
      <c r="AA39" s="264"/>
      <c r="AB39" s="264"/>
      <c r="AC39" s="264"/>
      <c r="AD39" s="264"/>
      <c r="AE39" s="264"/>
      <c r="AF39" s="264"/>
      <c r="AG39" s="264"/>
      <c r="AH39" s="455" t="str">
        <f>VLOOKUP(B39,武技!$B$4:$H$60,7,0)</f>
        <v>使用拳脚或武器进行一次常规的攻击。</v>
      </c>
      <c r="AI39" s="455"/>
      <c r="AJ39" s="455"/>
      <c r="AK39" s="455"/>
      <c r="AL39" s="455"/>
      <c r="AM39" s="455"/>
      <c r="AN39" s="455"/>
      <c r="AO39" s="455"/>
      <c r="AP39" s="455"/>
      <c r="AQ39" s="456"/>
      <c r="AR39" s="457" t="s">
        <v>106</v>
      </c>
      <c r="AS39" s="279"/>
      <c r="AT39" s="279"/>
      <c r="AU39" s="279"/>
      <c r="AV39" s="279"/>
      <c r="AW39" s="279"/>
      <c r="AX39" s="14" t="str">
        <f>VLOOKUP(AR39,术法!$B$4:$I$133,2,0)</f>
        <v>2点灵力值</v>
      </c>
      <c r="AY39" s="14"/>
      <c r="AZ39" s="14"/>
      <c r="BA39" s="14"/>
      <c r="BB39" s="14"/>
      <c r="BC39" s="14" t="str">
        <f>VLOOKUP(AR39,术法!$B$4:$I$133,3,0)</f>
        <v>自身</v>
      </c>
      <c r="BD39" s="14"/>
      <c r="BE39" s="14"/>
      <c r="BF39" s="70" t="str">
        <f>VLOOKUP(AR39,术法!$B$4:$I$133,4,0)</f>
        <v>基础</v>
      </c>
      <c r="BG39" s="70"/>
      <c r="BH39" s="70" t="str">
        <f>VLOOKUP(AR39,术法!$B$4:$I$133,5,0)</f>
        <v>☐</v>
      </c>
      <c r="BI39" s="70"/>
      <c r="BJ39" s="458" t="str">
        <f>VLOOKUP(AR39,术法!$B$4:$I$133,6,0)</f>
        <v>效果术法</v>
      </c>
      <c r="BK39" s="458"/>
      <c r="BL39" s="458"/>
      <c r="BM39" s="264" t="s">
        <v>107</v>
      </c>
      <c r="BN39" s="264"/>
      <c r="BO39" s="264"/>
      <c r="BP39" s="264"/>
      <c r="BQ39" s="264"/>
      <c r="BR39" s="264"/>
      <c r="BS39" s="264"/>
      <c r="BT39" s="264"/>
      <c r="BU39" s="264"/>
      <c r="BV39" s="264"/>
      <c r="BW39" s="264"/>
      <c r="BX39" s="455" t="str">
        <f>VLOOKUP(AR39,术法!$B$4:$I$133,8,0)</f>
        <v>灵识聚拢在双目，瞳孔流转淡蓝的微光，看到不被注意的细节。</v>
      </c>
      <c r="BY39" s="455"/>
      <c r="BZ39" s="455"/>
      <c r="CA39" s="455"/>
      <c r="CB39" s="455"/>
      <c r="CC39" s="455"/>
      <c r="CD39" s="455"/>
      <c r="CE39" s="455"/>
      <c r="CF39" s="455"/>
      <c r="CG39" s="459"/>
    </row>
    <row r="40" customHeight="1" spans="1:85">
      <c r="B40" s="126"/>
      <c r="C40" s="279"/>
      <c r="D40" s="279"/>
      <c r="E40" s="279"/>
      <c r="F40" s="279"/>
      <c r="G40" s="279"/>
      <c r="H40" s="70"/>
      <c r="I40" s="70"/>
      <c r="J40" s="70"/>
      <c r="K40" s="70"/>
      <c r="L40" s="70"/>
      <c r="M40" s="70"/>
      <c r="N40" s="70"/>
      <c r="O40" s="70"/>
      <c r="P40" s="70"/>
      <c r="Q40" s="70"/>
      <c r="R40" s="70"/>
      <c r="S40" s="70"/>
      <c r="T40" s="264"/>
      <c r="U40" s="264"/>
      <c r="V40" s="264"/>
      <c r="W40" s="264"/>
      <c r="X40" s="264"/>
      <c r="Y40" s="264"/>
      <c r="Z40" s="264"/>
      <c r="AA40" s="264"/>
      <c r="AB40" s="264"/>
      <c r="AC40" s="264"/>
      <c r="AD40" s="264"/>
      <c r="AE40" s="264"/>
      <c r="AF40" s="264"/>
      <c r="AG40" s="264"/>
      <c r="AH40" s="455"/>
      <c r="AI40" s="455"/>
      <c r="AJ40" s="455"/>
      <c r="AK40" s="455"/>
      <c r="AL40" s="455"/>
      <c r="AM40" s="455"/>
      <c r="AN40" s="455"/>
      <c r="AO40" s="455"/>
      <c r="AP40" s="455"/>
      <c r="AQ40" s="456"/>
      <c r="AR40" s="457"/>
      <c r="AS40" s="279"/>
      <c r="AT40" s="279"/>
      <c r="AU40" s="279"/>
      <c r="AV40" s="279"/>
      <c r="AW40" s="279"/>
      <c r="AX40" s="14"/>
      <c r="AY40" s="14"/>
      <c r="AZ40" s="14"/>
      <c r="BA40" s="14"/>
      <c r="BB40" s="14"/>
      <c r="BC40" s="14"/>
      <c r="BD40" s="14"/>
      <c r="BE40" s="14"/>
      <c r="BF40" s="70"/>
      <c r="BG40" s="70"/>
      <c r="BH40" s="70"/>
      <c r="BI40" s="70"/>
      <c r="BJ40" s="458"/>
      <c r="BK40" s="458"/>
      <c r="BL40" s="458"/>
      <c r="BM40" s="264"/>
      <c r="BN40" s="264"/>
      <c r="BO40" s="264"/>
      <c r="BP40" s="264"/>
      <c r="BQ40" s="264"/>
      <c r="BR40" s="264"/>
      <c r="BS40" s="264"/>
      <c r="BT40" s="264"/>
      <c r="BU40" s="264"/>
      <c r="BV40" s="264"/>
      <c r="BW40" s="264"/>
      <c r="BX40" s="455"/>
      <c r="BY40" s="455"/>
      <c r="BZ40" s="455"/>
      <c r="CA40" s="455"/>
      <c r="CB40" s="455"/>
      <c r="CC40" s="455"/>
      <c r="CD40" s="455"/>
      <c r="CE40" s="455"/>
      <c r="CF40" s="455"/>
      <c r="CG40" s="459"/>
    </row>
    <row r="41" customHeight="1" spans="1:85">
      <c r="B41" s="460" t="s">
        <v>108</v>
      </c>
      <c r="C41" s="461"/>
      <c r="D41" s="461"/>
      <c r="E41" s="461"/>
      <c r="F41" s="461"/>
      <c r="G41" s="461"/>
      <c r="H41" s="72" t="str">
        <f>VLOOKUP(B41,武技!$B$4:$H$60,2,0)</f>
        <v>3点灵力值</v>
      </c>
      <c r="I41" s="72"/>
      <c r="J41" s="72"/>
      <c r="K41" s="72"/>
      <c r="L41" s="72"/>
      <c r="M41" s="72" t="str">
        <f>VLOOKUP(B41,武技!$B$4:$H$60,3,0)</f>
        <v>单一</v>
      </c>
      <c r="N41" s="72"/>
      <c r="O41" s="72"/>
      <c r="P41" s="72" t="str">
        <f>VLOOKUP(B41,武技!$B$4:$H$60,4,0)</f>
        <v>☑</v>
      </c>
      <c r="Q41" s="72"/>
      <c r="R41" s="72" t="str">
        <f>VLOOKUP(B41,武技!$B$4:$H$60,5,0)</f>
        <v>☐</v>
      </c>
      <c r="S41" s="72"/>
      <c r="T41" s="462" t="s">
        <v>109</v>
      </c>
      <c r="U41" s="462"/>
      <c r="V41" s="462"/>
      <c r="W41" s="462"/>
      <c r="X41" s="462"/>
      <c r="Y41" s="462"/>
      <c r="Z41" s="462"/>
      <c r="AA41" s="462"/>
      <c r="AB41" s="462"/>
      <c r="AC41" s="462"/>
      <c r="AD41" s="462"/>
      <c r="AE41" s="462"/>
      <c r="AF41" s="462"/>
      <c r="AG41" s="462"/>
      <c r="AH41" s="255" t="str">
        <f>VLOOKUP(B41,武技!$B$4:$H$60,7,0)</f>
        <v>双手持剑蓄力重劈，如雷霆贯地，刚猛劲力可碎金石。</v>
      </c>
      <c r="AI41" s="255"/>
      <c r="AJ41" s="255"/>
      <c r="AK41" s="255"/>
      <c r="AL41" s="255"/>
      <c r="AM41" s="255"/>
      <c r="AN41" s="255"/>
      <c r="AO41" s="255"/>
      <c r="AP41" s="255"/>
      <c r="AQ41" s="463"/>
      <c r="AR41" s="464" t="s">
        <v>110</v>
      </c>
      <c r="AS41" s="461"/>
      <c r="AT41" s="461"/>
      <c r="AU41" s="461"/>
      <c r="AV41" s="461"/>
      <c r="AW41" s="461"/>
      <c r="AX41" s="22" t="str">
        <f>VLOOKUP(AR41,术法!$B$4:$I$133,2,0)</f>
        <v>2点灵力值</v>
      </c>
      <c r="AY41" s="22"/>
      <c r="AZ41" s="22"/>
      <c r="BA41" s="22"/>
      <c r="BB41" s="22"/>
      <c r="BC41" s="22" t="str">
        <f>VLOOKUP(AR41,术法!$B$4:$I$133,3,0)</f>
        <v>场景</v>
      </c>
      <c r="BD41" s="22"/>
      <c r="BE41" s="22"/>
      <c r="BF41" s="72" t="str">
        <f>VLOOKUP(AR41,术法!$B$4:$I$133,4,0)</f>
        <v>符箓</v>
      </c>
      <c r="BG41" s="72"/>
      <c r="BH41" s="72" t="str">
        <f>VLOOKUP(AR41,术法!$B$4:$I$133,5,0)</f>
        <v>☐</v>
      </c>
      <c r="BI41" s="72"/>
      <c r="BJ41" s="465" t="str">
        <f>VLOOKUP(AR41,术法!$B$4:$I$133,6,0)</f>
        <v>效果术法</v>
      </c>
      <c r="BK41" s="465"/>
      <c r="BL41" s="465"/>
      <c r="BM41" s="462" t="s">
        <v>111</v>
      </c>
      <c r="BN41" s="462"/>
      <c r="BO41" s="462"/>
      <c r="BP41" s="462"/>
      <c r="BQ41" s="462"/>
      <c r="BR41" s="462"/>
      <c r="BS41" s="462"/>
      <c r="BT41" s="462"/>
      <c r="BU41" s="462"/>
      <c r="BV41" s="462"/>
      <c r="BW41" s="462"/>
      <c r="BX41" s="255" t="str">
        <f>VLOOKUP(AR41,术法!$B$4:$I$133,8,0)</f>
        <v>乌鸦尾羽蘸雄黄酒书写，贴于婴儿床头。若仍夜啼不止，说明屋内有游魂作祟。</v>
      </c>
      <c r="BY41" s="255"/>
      <c r="BZ41" s="255"/>
      <c r="CA41" s="255"/>
      <c r="CB41" s="255"/>
      <c r="CC41" s="255"/>
      <c r="CD41" s="255"/>
      <c r="CE41" s="255"/>
      <c r="CF41" s="255"/>
      <c r="CG41" s="256"/>
    </row>
    <row r="42" customHeight="1" spans="1:85">
      <c r="B42" s="460"/>
      <c r="C42" s="461"/>
      <c r="D42" s="461"/>
      <c r="E42" s="461"/>
      <c r="F42" s="461"/>
      <c r="G42" s="461"/>
      <c r="H42" s="72"/>
      <c r="I42" s="72"/>
      <c r="J42" s="72"/>
      <c r="K42" s="72"/>
      <c r="L42" s="72"/>
      <c r="M42" s="72"/>
      <c r="N42" s="72"/>
      <c r="O42" s="72"/>
      <c r="P42" s="72"/>
      <c r="Q42" s="72"/>
      <c r="R42" s="72"/>
      <c r="S42" s="72"/>
      <c r="T42" s="462"/>
      <c r="U42" s="462"/>
      <c r="V42" s="462"/>
      <c r="W42" s="462"/>
      <c r="X42" s="462"/>
      <c r="Y42" s="462"/>
      <c r="Z42" s="462"/>
      <c r="AA42" s="462"/>
      <c r="AB42" s="462"/>
      <c r="AC42" s="462"/>
      <c r="AD42" s="462"/>
      <c r="AE42" s="462"/>
      <c r="AF42" s="462"/>
      <c r="AG42" s="462"/>
      <c r="AH42" s="255"/>
      <c r="AI42" s="255"/>
      <c r="AJ42" s="255"/>
      <c r="AK42" s="255"/>
      <c r="AL42" s="255"/>
      <c r="AM42" s="255"/>
      <c r="AN42" s="255"/>
      <c r="AO42" s="255"/>
      <c r="AP42" s="255"/>
      <c r="AQ42" s="463"/>
      <c r="AR42" s="464"/>
      <c r="AS42" s="461"/>
      <c r="AT42" s="461"/>
      <c r="AU42" s="461"/>
      <c r="AV42" s="461"/>
      <c r="AW42" s="461"/>
      <c r="AX42" s="22"/>
      <c r="AY42" s="22"/>
      <c r="AZ42" s="22"/>
      <c r="BA42" s="22"/>
      <c r="BB42" s="22"/>
      <c r="BC42" s="22"/>
      <c r="BD42" s="22"/>
      <c r="BE42" s="22"/>
      <c r="BF42" s="72"/>
      <c r="BG42" s="72"/>
      <c r="BH42" s="72"/>
      <c r="BI42" s="72"/>
      <c r="BJ42" s="465"/>
      <c r="BK42" s="465"/>
      <c r="BL42" s="465"/>
      <c r="BM42" s="462"/>
      <c r="BN42" s="462"/>
      <c r="BO42" s="462"/>
      <c r="BP42" s="462"/>
      <c r="BQ42" s="462"/>
      <c r="BR42" s="462"/>
      <c r="BS42" s="462"/>
      <c r="BT42" s="462"/>
      <c r="BU42" s="462"/>
      <c r="BV42" s="462"/>
      <c r="BW42" s="462"/>
      <c r="BX42" s="255"/>
      <c r="BY42" s="255"/>
      <c r="BZ42" s="255"/>
      <c r="CA42" s="255"/>
      <c r="CB42" s="255"/>
      <c r="CC42" s="255"/>
      <c r="CD42" s="255"/>
      <c r="CE42" s="255"/>
      <c r="CF42" s="255"/>
      <c r="CG42" s="256"/>
    </row>
    <row r="43" customHeight="1" spans="1:85">
      <c r="B43" s="126" t="s">
        <v>112</v>
      </c>
      <c r="C43" s="279"/>
      <c r="D43" s="279"/>
      <c r="E43" s="279"/>
      <c r="F43" s="279"/>
      <c r="G43" s="279"/>
      <c r="H43" s="70" t="str">
        <f>VLOOKUP(B43,武技!$B$4:$H$60,2,0)</f>
        <v>1点灵力值</v>
      </c>
      <c r="I43" s="70"/>
      <c r="J43" s="70"/>
      <c r="K43" s="70"/>
      <c r="L43" s="70"/>
      <c r="M43" s="70" t="str">
        <f>VLOOKUP(B43,武技!$B$4:$H$60,3,0)</f>
        <v>单一</v>
      </c>
      <c r="N43" s="70"/>
      <c r="O43" s="70"/>
      <c r="P43" s="70" t="str">
        <f>VLOOKUP(B43,武技!$B$4:$H$60,4,0)</f>
        <v>☐</v>
      </c>
      <c r="Q43" s="70"/>
      <c r="R43" s="70" t="str">
        <f>VLOOKUP(B43,武技!$B$4:$H$60,5,0)</f>
        <v>☐</v>
      </c>
      <c r="S43" s="70"/>
      <c r="T43" s="264" t="s">
        <v>113</v>
      </c>
      <c r="U43" s="264"/>
      <c r="V43" s="264"/>
      <c r="W43" s="264"/>
      <c r="X43" s="264"/>
      <c r="Y43" s="264"/>
      <c r="Z43" s="264"/>
      <c r="AA43" s="264"/>
      <c r="AB43" s="264"/>
      <c r="AC43" s="264"/>
      <c r="AD43" s="264"/>
      <c r="AE43" s="264"/>
      <c r="AF43" s="264"/>
      <c r="AG43" s="264"/>
      <c r="AH43" s="455" t="str">
        <f>VLOOKUP(B43,武技!$B$4:$H$60,7,0)</f>
        <v>以迅猛的力量突破空气，伴随着震耳欲聋的空气爆破声产生巨大的冲击力。</v>
      </c>
      <c r="AI43" s="455"/>
      <c r="AJ43" s="455"/>
      <c r="AK43" s="455"/>
      <c r="AL43" s="455"/>
      <c r="AM43" s="455"/>
      <c r="AN43" s="455"/>
      <c r="AO43" s="455"/>
      <c r="AP43" s="455"/>
      <c r="AQ43" s="456"/>
      <c r="AR43" s="457" t="s">
        <v>114</v>
      </c>
      <c r="AS43" s="279"/>
      <c r="AT43" s="279"/>
      <c r="AU43" s="279"/>
      <c r="AV43" s="279"/>
      <c r="AW43" s="279"/>
      <c r="AX43" s="14" t="str">
        <f>VLOOKUP(AR43,术法!$B$4:$I$133,2,0)</f>
        <v>1点灵力值
【维持】</v>
      </c>
      <c r="AY43" s="14"/>
      <c r="AZ43" s="14"/>
      <c r="BA43" s="14"/>
      <c r="BB43" s="14"/>
      <c r="BC43" s="14" t="str">
        <f>VLOOKUP(AR43,术法!$B$4:$I$133,3,0)</f>
        <v>单一</v>
      </c>
      <c r="BD43" s="14"/>
      <c r="BE43" s="14"/>
      <c r="BF43" s="70" t="str">
        <f>VLOOKUP(AR43,术法!$B$4:$I$133,4,0)</f>
        <v>符箓</v>
      </c>
      <c r="BG43" s="70"/>
      <c r="BH43" s="70" t="str">
        <f>VLOOKUP(AR43,术法!$B$4:$I$133,5,0)</f>
        <v>☐</v>
      </c>
      <c r="BI43" s="70"/>
      <c r="BJ43" s="458" t="str">
        <f>VLOOKUP(AR43,术法!$B$4:$I$133,6,0)</f>
        <v>效果术法</v>
      </c>
      <c r="BK43" s="458"/>
      <c r="BL43" s="458"/>
      <c r="BM43" s="264" t="s">
        <v>115</v>
      </c>
      <c r="BN43" s="264"/>
      <c r="BO43" s="264"/>
      <c r="BP43" s="264"/>
      <c r="BQ43" s="264"/>
      <c r="BR43" s="264"/>
      <c r="BS43" s="264"/>
      <c r="BT43" s="264"/>
      <c r="BU43" s="264"/>
      <c r="BV43" s="264"/>
      <c r="BW43" s="264"/>
      <c r="BX43" s="455" t="str">
        <f>VLOOKUP(AR43,术法!$B$4:$I$133,8,0)</f>
        <v>赋予自愿者雷之气息，令其武技尽数化为雷电之击。</v>
      </c>
      <c r="BY43" s="455"/>
      <c r="BZ43" s="455"/>
      <c r="CA43" s="455"/>
      <c r="CB43" s="455"/>
      <c r="CC43" s="455"/>
      <c r="CD43" s="455"/>
      <c r="CE43" s="455"/>
      <c r="CF43" s="455"/>
      <c r="CG43" s="459"/>
    </row>
    <row r="44" customHeight="1" spans="1:85">
      <c r="B44" s="126"/>
      <c r="C44" s="279"/>
      <c r="D44" s="279"/>
      <c r="E44" s="279"/>
      <c r="F44" s="279"/>
      <c r="G44" s="279"/>
      <c r="H44" s="70"/>
      <c r="I44" s="70"/>
      <c r="J44" s="70"/>
      <c r="K44" s="70"/>
      <c r="L44" s="70"/>
      <c r="M44" s="70"/>
      <c r="N44" s="70"/>
      <c r="O44" s="70"/>
      <c r="P44" s="70"/>
      <c r="Q44" s="70"/>
      <c r="R44" s="70"/>
      <c r="S44" s="70"/>
      <c r="T44" s="264"/>
      <c r="U44" s="264"/>
      <c r="V44" s="264"/>
      <c r="W44" s="264"/>
      <c r="X44" s="264"/>
      <c r="Y44" s="264"/>
      <c r="Z44" s="264"/>
      <c r="AA44" s="264"/>
      <c r="AB44" s="264"/>
      <c r="AC44" s="264"/>
      <c r="AD44" s="264"/>
      <c r="AE44" s="264"/>
      <c r="AF44" s="264"/>
      <c r="AG44" s="264"/>
      <c r="AH44" s="455"/>
      <c r="AI44" s="455"/>
      <c r="AJ44" s="455"/>
      <c r="AK44" s="455"/>
      <c r="AL44" s="455"/>
      <c r="AM44" s="455"/>
      <c r="AN44" s="455"/>
      <c r="AO44" s="455"/>
      <c r="AP44" s="455"/>
      <c r="AQ44" s="456"/>
      <c r="AR44" s="457"/>
      <c r="AS44" s="279"/>
      <c r="AT44" s="279"/>
      <c r="AU44" s="279"/>
      <c r="AV44" s="279"/>
      <c r="AW44" s="279"/>
      <c r="AX44" s="14"/>
      <c r="AY44" s="14"/>
      <c r="AZ44" s="14"/>
      <c r="BA44" s="14"/>
      <c r="BB44" s="14"/>
      <c r="BC44" s="14"/>
      <c r="BD44" s="14"/>
      <c r="BE44" s="14"/>
      <c r="BF44" s="70"/>
      <c r="BG44" s="70"/>
      <c r="BH44" s="70"/>
      <c r="BI44" s="70"/>
      <c r="BJ44" s="458"/>
      <c r="BK44" s="458"/>
      <c r="BL44" s="458"/>
      <c r="BM44" s="264"/>
      <c r="BN44" s="264"/>
      <c r="BO44" s="264"/>
      <c r="BP44" s="264"/>
      <c r="BQ44" s="264"/>
      <c r="BR44" s="264"/>
      <c r="BS44" s="264"/>
      <c r="BT44" s="264"/>
      <c r="BU44" s="264"/>
      <c r="BV44" s="264"/>
      <c r="BW44" s="264"/>
      <c r="BX44" s="455"/>
      <c r="BY44" s="455"/>
      <c r="BZ44" s="455"/>
      <c r="CA44" s="455"/>
      <c r="CB44" s="455"/>
      <c r="CC44" s="455"/>
      <c r="CD44" s="455"/>
      <c r="CE44" s="455"/>
      <c r="CF44" s="455"/>
      <c r="CG44" s="459"/>
    </row>
    <row r="45" customHeight="1" spans="1:85">
      <c r="B45" s="460" t="s">
        <v>17</v>
      </c>
      <c r="C45" s="461"/>
      <c r="D45" s="461"/>
      <c r="E45" s="461"/>
      <c r="F45" s="461"/>
      <c r="G45" s="461"/>
      <c r="H45" s="72" t="str">
        <f>VLOOKUP(B45,武技!$B$4:$H$60,2,0)</f>
        <v> </v>
      </c>
      <c r="I45" s="72"/>
      <c r="J45" s="72"/>
      <c r="K45" s="72"/>
      <c r="L45" s="72"/>
      <c r="M45" s="72" t="str">
        <f>VLOOKUP(B45,武技!$B$4:$H$60,3,0)</f>
        <v> </v>
      </c>
      <c r="N45" s="72"/>
      <c r="O45" s="72"/>
      <c r="P45" s="72" t="str">
        <f>VLOOKUP(B45,武技!$B$4:$H$60,4,0)</f>
        <v> </v>
      </c>
      <c r="Q45" s="72"/>
      <c r="R45" s="72" t="str">
        <f>VLOOKUP(B45,武技!$B$4:$H$60,5,0)</f>
        <v> </v>
      </c>
      <c r="S45" s="72"/>
      <c r="T45" s="462" t="s">
        <v>17</v>
      </c>
      <c r="U45" s="462"/>
      <c r="V45" s="462"/>
      <c r="W45" s="462"/>
      <c r="X45" s="462"/>
      <c r="Y45" s="462"/>
      <c r="Z45" s="462"/>
      <c r="AA45" s="462"/>
      <c r="AB45" s="462"/>
      <c r="AC45" s="462"/>
      <c r="AD45" s="462"/>
      <c r="AE45" s="462"/>
      <c r="AF45" s="462"/>
      <c r="AG45" s="462"/>
      <c r="AH45" s="255" t="str">
        <f>VLOOKUP(B45,武技!$B$4:$H$60,7,0)</f>
        <v> </v>
      </c>
      <c r="AI45" s="255"/>
      <c r="AJ45" s="255"/>
      <c r="AK45" s="255"/>
      <c r="AL45" s="255"/>
      <c r="AM45" s="255"/>
      <c r="AN45" s="255"/>
      <c r="AO45" s="255"/>
      <c r="AP45" s="255"/>
      <c r="AQ45" s="463"/>
      <c r="AR45" s="464" t="s">
        <v>116</v>
      </c>
      <c r="AS45" s="461"/>
      <c r="AT45" s="461"/>
      <c r="AU45" s="461"/>
      <c r="AV45" s="461"/>
      <c r="AW45" s="461"/>
      <c r="AX45" s="22" t="str">
        <f>VLOOKUP(AR45,术法!$B$4:$I$133,2,0)</f>
        <v>2点灵力值</v>
      </c>
      <c r="AY45" s="22"/>
      <c r="AZ45" s="22"/>
      <c r="BA45" s="22"/>
      <c r="BB45" s="22"/>
      <c r="BC45" s="22" t="str">
        <f>VLOOKUP(AR45,术法!$B$4:$I$133,3,0)</f>
        <v>场景</v>
      </c>
      <c r="BD45" s="22"/>
      <c r="BE45" s="22"/>
      <c r="BF45" s="72" t="str">
        <f>VLOOKUP(AR45,术法!$B$4:$I$133,4,0)</f>
        <v>符箓</v>
      </c>
      <c r="BG45" s="72"/>
      <c r="BH45" s="72" t="str">
        <f>VLOOKUP(AR45,术法!$B$4:$I$133,5,0)</f>
        <v>☐</v>
      </c>
      <c r="BI45" s="72"/>
      <c r="BJ45" s="465" t="str">
        <f>VLOOKUP(AR45,术法!$B$4:$I$133,6,0)</f>
        <v>效果术法</v>
      </c>
      <c r="BK45" s="465"/>
      <c r="BL45" s="465"/>
      <c r="BM45" s="462" t="s">
        <v>117</v>
      </c>
      <c r="BN45" s="462"/>
      <c r="BO45" s="462"/>
      <c r="BP45" s="462"/>
      <c r="BQ45" s="462"/>
      <c r="BR45" s="462"/>
      <c r="BS45" s="462"/>
      <c r="BT45" s="462"/>
      <c r="BU45" s="462"/>
      <c r="BV45" s="462"/>
      <c r="BW45" s="462"/>
      <c r="BX45" s="255" t="str">
        <f>VLOOKUP(AR45,术法!$B$4:$I$133,8,0)</f>
        <v>点燃符箓燃起青烟，召来厚重浓雾弥漫战场，遮蔽视线干扰行动。</v>
      </c>
      <c r="BY45" s="255"/>
      <c r="BZ45" s="255"/>
      <c r="CA45" s="255"/>
      <c r="CB45" s="255"/>
      <c r="CC45" s="255"/>
      <c r="CD45" s="255"/>
      <c r="CE45" s="255"/>
      <c r="CF45" s="255"/>
      <c r="CG45" s="256"/>
    </row>
    <row r="46" customHeight="1" spans="1:85">
      <c r="B46" s="460"/>
      <c r="C46" s="461"/>
      <c r="D46" s="461"/>
      <c r="E46" s="461"/>
      <c r="F46" s="461"/>
      <c r="G46" s="461"/>
      <c r="H46" s="72"/>
      <c r="I46" s="72"/>
      <c r="J46" s="72"/>
      <c r="K46" s="72"/>
      <c r="L46" s="72"/>
      <c r="M46" s="72"/>
      <c r="N46" s="72"/>
      <c r="O46" s="72"/>
      <c r="P46" s="72"/>
      <c r="Q46" s="72"/>
      <c r="R46" s="72"/>
      <c r="S46" s="72"/>
      <c r="T46" s="462"/>
      <c r="U46" s="462"/>
      <c r="V46" s="462"/>
      <c r="W46" s="462"/>
      <c r="X46" s="462"/>
      <c r="Y46" s="462"/>
      <c r="Z46" s="462"/>
      <c r="AA46" s="462"/>
      <c r="AB46" s="462"/>
      <c r="AC46" s="462"/>
      <c r="AD46" s="462"/>
      <c r="AE46" s="462"/>
      <c r="AF46" s="462"/>
      <c r="AG46" s="462"/>
      <c r="AH46" s="255"/>
      <c r="AI46" s="255"/>
      <c r="AJ46" s="255"/>
      <c r="AK46" s="255"/>
      <c r="AL46" s="255"/>
      <c r="AM46" s="255"/>
      <c r="AN46" s="255"/>
      <c r="AO46" s="255"/>
      <c r="AP46" s="255"/>
      <c r="AQ46" s="463"/>
      <c r="AR46" s="464"/>
      <c r="AS46" s="461"/>
      <c r="AT46" s="461"/>
      <c r="AU46" s="461"/>
      <c r="AV46" s="461"/>
      <c r="AW46" s="461"/>
      <c r="AX46" s="22"/>
      <c r="AY46" s="22"/>
      <c r="AZ46" s="22"/>
      <c r="BA46" s="22"/>
      <c r="BB46" s="22"/>
      <c r="BC46" s="22"/>
      <c r="BD46" s="22"/>
      <c r="BE46" s="22"/>
      <c r="BF46" s="72"/>
      <c r="BG46" s="72"/>
      <c r="BH46" s="72"/>
      <c r="BI46" s="72"/>
      <c r="BJ46" s="465"/>
      <c r="BK46" s="465"/>
      <c r="BL46" s="465"/>
      <c r="BM46" s="462"/>
      <c r="BN46" s="462"/>
      <c r="BO46" s="462"/>
      <c r="BP46" s="462"/>
      <c r="BQ46" s="462"/>
      <c r="BR46" s="462"/>
      <c r="BS46" s="462"/>
      <c r="BT46" s="462"/>
      <c r="BU46" s="462"/>
      <c r="BV46" s="462"/>
      <c r="BW46" s="462"/>
      <c r="BX46" s="255"/>
      <c r="BY46" s="255"/>
      <c r="BZ46" s="255"/>
      <c r="CA46" s="255"/>
      <c r="CB46" s="255"/>
      <c r="CC46" s="255"/>
      <c r="CD46" s="255"/>
      <c r="CE46" s="255"/>
      <c r="CF46" s="255"/>
      <c r="CG46" s="256"/>
    </row>
    <row r="47" customHeight="1" spans="1:85">
      <c r="B47" s="126" t="s">
        <v>17</v>
      </c>
      <c r="C47" s="279"/>
      <c r="D47" s="279"/>
      <c r="E47" s="279"/>
      <c r="F47" s="279"/>
      <c r="G47" s="279"/>
      <c r="H47" s="70" t="str">
        <f>VLOOKUP(B47,武技!$B$4:$H$60,2,0)</f>
        <v> </v>
      </c>
      <c r="I47" s="70"/>
      <c r="J47" s="70"/>
      <c r="K47" s="70"/>
      <c r="L47" s="70"/>
      <c r="M47" s="70" t="str">
        <f>VLOOKUP(B47,武技!$B$4:$H$60,3,0)</f>
        <v> </v>
      </c>
      <c r="N47" s="70"/>
      <c r="O47" s="70"/>
      <c r="P47" s="70" t="str">
        <f>VLOOKUP(B47,武技!$B$4:$H$60,4,0)</f>
        <v> </v>
      </c>
      <c r="Q47" s="70"/>
      <c r="R47" s="70" t="str">
        <f>VLOOKUP(B47,武技!$B$4:$H$60,5,0)</f>
        <v> </v>
      </c>
      <c r="S47" s="70"/>
      <c r="T47" s="264" t="s">
        <v>17</v>
      </c>
      <c r="U47" s="264"/>
      <c r="V47" s="264"/>
      <c r="W47" s="264"/>
      <c r="X47" s="264"/>
      <c r="Y47" s="264"/>
      <c r="Z47" s="264"/>
      <c r="AA47" s="264"/>
      <c r="AB47" s="264"/>
      <c r="AC47" s="264"/>
      <c r="AD47" s="264"/>
      <c r="AE47" s="264"/>
      <c r="AF47" s="264"/>
      <c r="AG47" s="264"/>
      <c r="AH47" s="455" t="str">
        <f>VLOOKUP(B47,武技!$B$4:$H$60,7,0)</f>
        <v> </v>
      </c>
      <c r="AI47" s="455"/>
      <c r="AJ47" s="455"/>
      <c r="AK47" s="455"/>
      <c r="AL47" s="455"/>
      <c r="AM47" s="455"/>
      <c r="AN47" s="455"/>
      <c r="AO47" s="455"/>
      <c r="AP47" s="455"/>
      <c r="AQ47" s="456"/>
      <c r="AR47" s="457" t="s">
        <v>118</v>
      </c>
      <c r="AS47" s="279"/>
      <c r="AT47" s="279"/>
      <c r="AU47" s="279"/>
      <c r="AV47" s="279"/>
      <c r="AW47" s="279"/>
      <c r="AX47" s="14" t="str">
        <f>VLOOKUP(AR47,术法!$B$4:$I$133,2,0)</f>
        <v>1点灵力值</v>
      </c>
      <c r="AY47" s="14"/>
      <c r="AZ47" s="14"/>
      <c r="BA47" s="14"/>
      <c r="BB47" s="14"/>
      <c r="BC47" s="14" t="str">
        <f>VLOOKUP(AR47,术法!$B$4:$I$133,3,0)</f>
        <v>单一</v>
      </c>
      <c r="BD47" s="14"/>
      <c r="BE47" s="14"/>
      <c r="BF47" s="70" t="str">
        <f>VLOOKUP(AR47,术法!$B$4:$I$133,4,0)</f>
        <v>符箓</v>
      </c>
      <c r="BG47" s="70"/>
      <c r="BH47" s="70" t="str">
        <f>VLOOKUP(AR47,术法!$B$4:$I$133,5,0)</f>
        <v>☐</v>
      </c>
      <c r="BI47" s="70"/>
      <c r="BJ47" s="458" t="str">
        <f>VLOOKUP(AR47,术法!$B$4:$I$133,6,0)</f>
        <v>效果术法</v>
      </c>
      <c r="BK47" s="458"/>
      <c r="BL47" s="458"/>
      <c r="BM47" s="264" t="s">
        <v>119</v>
      </c>
      <c r="BN47" s="264"/>
      <c r="BO47" s="264"/>
      <c r="BP47" s="264"/>
      <c r="BQ47" s="264"/>
      <c r="BR47" s="264"/>
      <c r="BS47" s="264"/>
      <c r="BT47" s="264"/>
      <c r="BU47" s="264"/>
      <c r="BV47" s="264"/>
      <c r="BW47" s="264"/>
      <c r="BX47" s="455" t="str">
        <f>VLOOKUP(AR47,术法!$B$4:$I$133,8,0)</f>
        <v>瞬间以烟雾包裹自愿目标，助其脱离危险之境。</v>
      </c>
      <c r="BY47" s="455"/>
      <c r="BZ47" s="455"/>
      <c r="CA47" s="455"/>
      <c r="CB47" s="455"/>
      <c r="CC47" s="455"/>
      <c r="CD47" s="455"/>
      <c r="CE47" s="455"/>
      <c r="CF47" s="455"/>
      <c r="CG47" s="459"/>
    </row>
    <row r="48" customHeight="1" spans="1:85">
      <c r="B48" s="126"/>
      <c r="C48" s="279"/>
      <c r="D48" s="279"/>
      <c r="E48" s="279"/>
      <c r="F48" s="279"/>
      <c r="G48" s="279"/>
      <c r="H48" s="70"/>
      <c r="I48" s="70"/>
      <c r="J48" s="70"/>
      <c r="K48" s="70"/>
      <c r="L48" s="70"/>
      <c r="M48" s="70"/>
      <c r="N48" s="70"/>
      <c r="O48" s="70"/>
      <c r="P48" s="70"/>
      <c r="Q48" s="70"/>
      <c r="R48" s="70"/>
      <c r="S48" s="70"/>
      <c r="T48" s="264"/>
      <c r="U48" s="264"/>
      <c r="V48" s="264"/>
      <c r="W48" s="264"/>
      <c r="X48" s="264"/>
      <c r="Y48" s="264"/>
      <c r="Z48" s="264"/>
      <c r="AA48" s="264"/>
      <c r="AB48" s="264"/>
      <c r="AC48" s="264"/>
      <c r="AD48" s="264"/>
      <c r="AE48" s="264"/>
      <c r="AF48" s="264"/>
      <c r="AG48" s="264"/>
      <c r="AH48" s="455"/>
      <c r="AI48" s="455"/>
      <c r="AJ48" s="455"/>
      <c r="AK48" s="455"/>
      <c r="AL48" s="455"/>
      <c r="AM48" s="455"/>
      <c r="AN48" s="455"/>
      <c r="AO48" s="455"/>
      <c r="AP48" s="455"/>
      <c r="AQ48" s="456"/>
      <c r="AR48" s="457"/>
      <c r="AS48" s="279"/>
      <c r="AT48" s="279"/>
      <c r="AU48" s="279"/>
      <c r="AV48" s="279"/>
      <c r="AW48" s="279"/>
      <c r="AX48" s="14"/>
      <c r="AY48" s="14"/>
      <c r="AZ48" s="14"/>
      <c r="BA48" s="14"/>
      <c r="BB48" s="14"/>
      <c r="BC48" s="14"/>
      <c r="BD48" s="14"/>
      <c r="BE48" s="14"/>
      <c r="BF48" s="70"/>
      <c r="BG48" s="70"/>
      <c r="BH48" s="70"/>
      <c r="BI48" s="70"/>
      <c r="BJ48" s="458"/>
      <c r="BK48" s="458"/>
      <c r="BL48" s="458"/>
      <c r="BM48" s="264"/>
      <c r="BN48" s="264"/>
      <c r="BO48" s="264"/>
      <c r="BP48" s="264"/>
      <c r="BQ48" s="264"/>
      <c r="BR48" s="264"/>
      <c r="BS48" s="264"/>
      <c r="BT48" s="264"/>
      <c r="BU48" s="264"/>
      <c r="BV48" s="264"/>
      <c r="BW48" s="264"/>
      <c r="BX48" s="455"/>
      <c r="BY48" s="455"/>
      <c r="BZ48" s="455"/>
      <c r="CA48" s="455"/>
      <c r="CB48" s="455"/>
      <c r="CC48" s="455"/>
      <c r="CD48" s="455"/>
      <c r="CE48" s="455"/>
      <c r="CF48" s="455"/>
      <c r="CG48" s="459"/>
    </row>
    <row r="49" customHeight="1" spans="2:85">
      <c r="B49" s="460" t="s">
        <v>17</v>
      </c>
      <c r="C49" s="461"/>
      <c r="D49" s="461"/>
      <c r="E49" s="461"/>
      <c r="F49" s="461"/>
      <c r="G49" s="461"/>
      <c r="H49" s="72" t="str">
        <f>VLOOKUP(B49,武技!$B$4:$H$60,2,0)</f>
        <v> </v>
      </c>
      <c r="I49" s="72"/>
      <c r="J49" s="72"/>
      <c r="K49" s="72"/>
      <c r="L49" s="72"/>
      <c r="M49" s="72" t="str">
        <f>VLOOKUP(B49,武技!$B$4:$H$60,3,0)</f>
        <v> </v>
      </c>
      <c r="N49" s="72"/>
      <c r="O49" s="72"/>
      <c r="P49" s="72" t="str">
        <f>VLOOKUP(B49,武技!$B$4:$H$60,4,0)</f>
        <v> </v>
      </c>
      <c r="Q49" s="72"/>
      <c r="R49" s="72" t="str">
        <f>VLOOKUP(B49,武技!$B$4:$H$60,5,0)</f>
        <v> </v>
      </c>
      <c r="S49" s="72"/>
      <c r="T49" s="462" t="s">
        <v>17</v>
      </c>
      <c r="U49" s="462"/>
      <c r="V49" s="462"/>
      <c r="W49" s="462"/>
      <c r="X49" s="462"/>
      <c r="Y49" s="462"/>
      <c r="Z49" s="462"/>
      <c r="AA49" s="462"/>
      <c r="AB49" s="462"/>
      <c r="AC49" s="462"/>
      <c r="AD49" s="462"/>
      <c r="AE49" s="462"/>
      <c r="AF49" s="462"/>
      <c r="AG49" s="462"/>
      <c r="AH49" s="255" t="str">
        <f>VLOOKUP(B49,武技!$B$4:$H$60,7,0)</f>
        <v> </v>
      </c>
      <c r="AI49" s="255"/>
      <c r="AJ49" s="255"/>
      <c r="AK49" s="255"/>
      <c r="AL49" s="255"/>
      <c r="AM49" s="255"/>
      <c r="AN49" s="255"/>
      <c r="AO49" s="255"/>
      <c r="AP49" s="255"/>
      <c r="AQ49" s="463"/>
      <c r="AR49" s="464" t="s">
        <v>106</v>
      </c>
      <c r="AS49" s="461"/>
      <c r="AT49" s="461"/>
      <c r="AU49" s="461"/>
      <c r="AV49" s="461"/>
      <c r="AW49" s="461"/>
      <c r="AX49" s="22" t="str">
        <f>VLOOKUP(AR49,术法!$B$4:$I$133,2,0)</f>
        <v>2点灵力值</v>
      </c>
      <c r="AY49" s="22"/>
      <c r="AZ49" s="22"/>
      <c r="BA49" s="22"/>
      <c r="BB49" s="22"/>
      <c r="BC49" s="22" t="str">
        <f>VLOOKUP(AR49,术法!$B$4:$I$133,3,0)</f>
        <v>自身</v>
      </c>
      <c r="BD49" s="22"/>
      <c r="BE49" s="22"/>
      <c r="BF49" s="72" t="str">
        <f>VLOOKUP(AR49,术法!$B$4:$I$133,4,0)</f>
        <v>基础</v>
      </c>
      <c r="BG49" s="72"/>
      <c r="BH49" s="72" t="str">
        <f>VLOOKUP(AR49,术法!$B$4:$I$133,5,0)</f>
        <v>☐</v>
      </c>
      <c r="BI49" s="72"/>
      <c r="BJ49" s="465" t="str">
        <f>VLOOKUP(AR49,术法!$B$4:$I$133,6,0)</f>
        <v>效果术法</v>
      </c>
      <c r="BK49" s="465"/>
      <c r="BL49" s="465"/>
      <c r="BM49" s="462" t="s">
        <v>17</v>
      </c>
      <c r="BN49" s="462"/>
      <c r="BO49" s="462"/>
      <c r="BP49" s="462"/>
      <c r="BQ49" s="462"/>
      <c r="BR49" s="462"/>
      <c r="BS49" s="462"/>
      <c r="BT49" s="462"/>
      <c r="BU49" s="462"/>
      <c r="BV49" s="462"/>
      <c r="BW49" s="462"/>
      <c r="BX49" s="255" t="str">
        <f>VLOOKUP(AR49,术法!$B$4:$I$133,8,0)</f>
        <v>灵识聚拢在双目，瞳孔流转淡蓝的微光，看到不被注意的细节。</v>
      </c>
      <c r="BY49" s="255"/>
      <c r="BZ49" s="255"/>
      <c r="CA49" s="255"/>
      <c r="CB49" s="255"/>
      <c r="CC49" s="255"/>
      <c r="CD49" s="255"/>
      <c r="CE49" s="255"/>
      <c r="CF49" s="255"/>
      <c r="CG49" s="256"/>
    </row>
    <row r="50" customHeight="1" spans="2:85">
      <c r="B50" s="460"/>
      <c r="C50" s="461"/>
      <c r="D50" s="461"/>
      <c r="E50" s="461"/>
      <c r="F50" s="461"/>
      <c r="G50" s="461"/>
      <c r="H50" s="72"/>
      <c r="I50" s="72"/>
      <c r="J50" s="72"/>
      <c r="K50" s="72"/>
      <c r="L50" s="72"/>
      <c r="M50" s="72"/>
      <c r="N50" s="72"/>
      <c r="O50" s="72"/>
      <c r="P50" s="72"/>
      <c r="Q50" s="72"/>
      <c r="R50" s="72"/>
      <c r="S50" s="72"/>
      <c r="T50" s="462"/>
      <c r="U50" s="462"/>
      <c r="V50" s="462"/>
      <c r="W50" s="462"/>
      <c r="X50" s="462"/>
      <c r="Y50" s="462"/>
      <c r="Z50" s="462"/>
      <c r="AA50" s="462"/>
      <c r="AB50" s="462"/>
      <c r="AC50" s="462"/>
      <c r="AD50" s="462"/>
      <c r="AE50" s="462"/>
      <c r="AF50" s="462"/>
      <c r="AG50" s="462"/>
      <c r="AH50" s="255"/>
      <c r="AI50" s="255"/>
      <c r="AJ50" s="255"/>
      <c r="AK50" s="255"/>
      <c r="AL50" s="255"/>
      <c r="AM50" s="255"/>
      <c r="AN50" s="255"/>
      <c r="AO50" s="255"/>
      <c r="AP50" s="255"/>
      <c r="AQ50" s="463"/>
      <c r="AR50" s="464"/>
      <c r="AS50" s="461"/>
      <c r="AT50" s="461"/>
      <c r="AU50" s="461"/>
      <c r="AV50" s="461"/>
      <c r="AW50" s="461"/>
      <c r="AX50" s="22"/>
      <c r="AY50" s="22"/>
      <c r="AZ50" s="22"/>
      <c r="BA50" s="22"/>
      <c r="BB50" s="22"/>
      <c r="BC50" s="22"/>
      <c r="BD50" s="22"/>
      <c r="BE50" s="22"/>
      <c r="BF50" s="72"/>
      <c r="BG50" s="72"/>
      <c r="BH50" s="72"/>
      <c r="BI50" s="72"/>
      <c r="BJ50" s="465"/>
      <c r="BK50" s="465"/>
      <c r="BL50" s="465"/>
      <c r="BM50" s="462"/>
      <c r="BN50" s="462"/>
      <c r="BO50" s="462"/>
      <c r="BP50" s="462"/>
      <c r="BQ50" s="462"/>
      <c r="BR50" s="462"/>
      <c r="BS50" s="462"/>
      <c r="BT50" s="462"/>
      <c r="BU50" s="462"/>
      <c r="BV50" s="462"/>
      <c r="BW50" s="462"/>
      <c r="BX50" s="255"/>
      <c r="BY50" s="255"/>
      <c r="BZ50" s="255"/>
      <c r="CA50" s="255"/>
      <c r="CB50" s="255"/>
      <c r="CC50" s="255"/>
      <c r="CD50" s="255"/>
      <c r="CE50" s="255"/>
      <c r="CF50" s="255"/>
      <c r="CG50" s="256"/>
    </row>
    <row r="51" customHeight="1" spans="2:85">
      <c r="B51" s="126" t="s">
        <v>17</v>
      </c>
      <c r="C51" s="279"/>
      <c r="D51" s="279"/>
      <c r="E51" s="279"/>
      <c r="F51" s="279"/>
      <c r="G51" s="279"/>
      <c r="H51" s="70" t="str">
        <f>VLOOKUP(B51,武技!$B$4:$H$60,2,0)</f>
        <v> </v>
      </c>
      <c r="I51" s="70"/>
      <c r="J51" s="70"/>
      <c r="K51" s="70"/>
      <c r="L51" s="70"/>
      <c r="M51" s="70" t="str">
        <f>VLOOKUP(B51,武技!$B$4:$H$60,3,0)</f>
        <v> </v>
      </c>
      <c r="N51" s="70"/>
      <c r="O51" s="70"/>
      <c r="P51" s="70" t="str">
        <f>VLOOKUP(B51,武技!$B$4:$H$60,4,0)</f>
        <v> </v>
      </c>
      <c r="Q51" s="70"/>
      <c r="R51" s="70" t="str">
        <f>VLOOKUP(B51,武技!$B$4:$H$60,5,0)</f>
        <v> </v>
      </c>
      <c r="S51" s="70"/>
      <c r="T51" s="264" t="s">
        <v>17</v>
      </c>
      <c r="U51" s="264"/>
      <c r="V51" s="264"/>
      <c r="W51" s="264"/>
      <c r="X51" s="264"/>
      <c r="Y51" s="264"/>
      <c r="Z51" s="264"/>
      <c r="AA51" s="264"/>
      <c r="AB51" s="264"/>
      <c r="AC51" s="264"/>
      <c r="AD51" s="264"/>
      <c r="AE51" s="264"/>
      <c r="AF51" s="264"/>
      <c r="AG51" s="264"/>
      <c r="AH51" s="455" t="str">
        <f>VLOOKUP(B51,武技!$B$4:$H$60,7,0)</f>
        <v> </v>
      </c>
      <c r="AI51" s="455"/>
      <c r="AJ51" s="455"/>
      <c r="AK51" s="455"/>
      <c r="AL51" s="455"/>
      <c r="AM51" s="455"/>
      <c r="AN51" s="455"/>
      <c r="AO51" s="455"/>
      <c r="AP51" s="455"/>
      <c r="AQ51" s="456"/>
      <c r="AR51" s="457" t="s">
        <v>17</v>
      </c>
      <c r="AS51" s="279"/>
      <c r="AT51" s="279"/>
      <c r="AU51" s="279"/>
      <c r="AV51" s="279"/>
      <c r="AW51" s="279"/>
      <c r="AX51" s="14" t="str">
        <f>VLOOKUP(AR51,术法!$B$4:$I$133,2,0)</f>
        <v> </v>
      </c>
      <c r="AY51" s="14"/>
      <c r="AZ51" s="14"/>
      <c r="BA51" s="14"/>
      <c r="BB51" s="14"/>
      <c r="BC51" s="14" t="str">
        <f>VLOOKUP(AR51,术法!$B$4:$I$133,3,0)</f>
        <v> </v>
      </c>
      <c r="BD51" s="14"/>
      <c r="BE51" s="14"/>
      <c r="BF51" s="70" t="str">
        <f>VLOOKUP(AR51,术法!$B$4:$I$133,4,0)</f>
        <v> </v>
      </c>
      <c r="BG51" s="70"/>
      <c r="BH51" s="70" t="str">
        <f>VLOOKUP(AR51,术法!$B$4:$I$133,5,0)</f>
        <v> </v>
      </c>
      <c r="BI51" s="70"/>
      <c r="BJ51" s="458" t="str">
        <f>VLOOKUP(AR51,术法!$B$4:$I$133,6,0)</f>
        <v> </v>
      </c>
      <c r="BK51" s="458"/>
      <c r="BL51" s="458"/>
      <c r="BM51" s="264"/>
      <c r="BN51" s="264"/>
      <c r="BO51" s="264"/>
      <c r="BP51" s="264"/>
      <c r="BQ51" s="264"/>
      <c r="BR51" s="264"/>
      <c r="BS51" s="264"/>
      <c r="BT51" s="264"/>
      <c r="BU51" s="264"/>
      <c r="BV51" s="264"/>
      <c r="BW51" s="264"/>
      <c r="BX51" s="455" t="str">
        <f>VLOOKUP(AR51,术法!$B$4:$I$133,8,0)</f>
        <v> </v>
      </c>
      <c r="BY51" s="455"/>
      <c r="BZ51" s="455"/>
      <c r="CA51" s="455"/>
      <c r="CB51" s="455"/>
      <c r="CC51" s="455"/>
      <c r="CD51" s="455"/>
      <c r="CE51" s="455"/>
      <c r="CF51" s="455"/>
      <c r="CG51" s="459"/>
    </row>
    <row r="52" customHeight="1" spans="2:85">
      <c r="B52" s="126"/>
      <c r="C52" s="279"/>
      <c r="D52" s="279"/>
      <c r="E52" s="279"/>
      <c r="F52" s="279"/>
      <c r="G52" s="279"/>
      <c r="H52" s="70"/>
      <c r="I52" s="70"/>
      <c r="J52" s="70"/>
      <c r="K52" s="70"/>
      <c r="L52" s="70"/>
      <c r="M52" s="70"/>
      <c r="N52" s="70"/>
      <c r="O52" s="70"/>
      <c r="P52" s="70"/>
      <c r="Q52" s="70"/>
      <c r="R52" s="70"/>
      <c r="S52" s="70"/>
      <c r="T52" s="264"/>
      <c r="U52" s="264"/>
      <c r="V52" s="264"/>
      <c r="W52" s="264"/>
      <c r="X52" s="264"/>
      <c r="Y52" s="264"/>
      <c r="Z52" s="264"/>
      <c r="AA52" s="264"/>
      <c r="AB52" s="264"/>
      <c r="AC52" s="264"/>
      <c r="AD52" s="264"/>
      <c r="AE52" s="264"/>
      <c r="AF52" s="264"/>
      <c r="AG52" s="264"/>
      <c r="AH52" s="455"/>
      <c r="AI52" s="455"/>
      <c r="AJ52" s="455"/>
      <c r="AK52" s="455"/>
      <c r="AL52" s="455"/>
      <c r="AM52" s="455"/>
      <c r="AN52" s="455"/>
      <c r="AO52" s="455"/>
      <c r="AP52" s="455"/>
      <c r="AQ52" s="456"/>
      <c r="AR52" s="457"/>
      <c r="AS52" s="279"/>
      <c r="AT52" s="279"/>
      <c r="AU52" s="279"/>
      <c r="AV52" s="279"/>
      <c r="AW52" s="279"/>
      <c r="AX52" s="14"/>
      <c r="AY52" s="14"/>
      <c r="AZ52" s="14"/>
      <c r="BA52" s="14"/>
      <c r="BB52" s="14"/>
      <c r="BC52" s="14"/>
      <c r="BD52" s="14"/>
      <c r="BE52" s="14"/>
      <c r="BF52" s="70"/>
      <c r="BG52" s="70"/>
      <c r="BH52" s="70"/>
      <c r="BI52" s="70"/>
      <c r="BJ52" s="458"/>
      <c r="BK52" s="458"/>
      <c r="BL52" s="458"/>
      <c r="BM52" s="264"/>
      <c r="BN52" s="264"/>
      <c r="BO52" s="264"/>
      <c r="BP52" s="264"/>
      <c r="BQ52" s="264"/>
      <c r="BR52" s="264"/>
      <c r="BS52" s="264"/>
      <c r="BT52" s="264"/>
      <c r="BU52" s="264"/>
      <c r="BV52" s="264"/>
      <c r="BW52" s="264"/>
      <c r="BX52" s="455"/>
      <c r="BY52" s="455"/>
      <c r="BZ52" s="455"/>
      <c r="CA52" s="455"/>
      <c r="CB52" s="455"/>
      <c r="CC52" s="455"/>
      <c r="CD52" s="455"/>
      <c r="CE52" s="455"/>
      <c r="CF52" s="455"/>
      <c r="CG52" s="459"/>
    </row>
    <row r="53" customHeight="1" spans="2:85">
      <c r="B53" s="460" t="s">
        <v>17</v>
      </c>
      <c r="C53" s="461"/>
      <c r="D53" s="461"/>
      <c r="E53" s="461"/>
      <c r="F53" s="461"/>
      <c r="G53" s="461"/>
      <c r="H53" s="72" t="str">
        <f>VLOOKUP(B53,武技!$B$4:$H$60,2,0)</f>
        <v> </v>
      </c>
      <c r="I53" s="72"/>
      <c r="J53" s="72"/>
      <c r="K53" s="72"/>
      <c r="L53" s="72"/>
      <c r="M53" s="72" t="str">
        <f>VLOOKUP(B53,武技!$B$4:$H$60,3,0)</f>
        <v> </v>
      </c>
      <c r="N53" s="72"/>
      <c r="O53" s="72"/>
      <c r="P53" s="72" t="str">
        <f>VLOOKUP(B53,武技!$B$4:$H$60,4,0)</f>
        <v> </v>
      </c>
      <c r="Q53" s="72"/>
      <c r="R53" s="72" t="str">
        <f>VLOOKUP(B53,武技!$B$4:$H$60,5,0)</f>
        <v> </v>
      </c>
      <c r="S53" s="72"/>
      <c r="T53" s="462" t="s">
        <v>17</v>
      </c>
      <c r="U53" s="462"/>
      <c r="V53" s="462"/>
      <c r="W53" s="462"/>
      <c r="X53" s="462"/>
      <c r="Y53" s="462"/>
      <c r="Z53" s="462"/>
      <c r="AA53" s="462"/>
      <c r="AB53" s="462"/>
      <c r="AC53" s="462"/>
      <c r="AD53" s="462"/>
      <c r="AE53" s="462"/>
      <c r="AF53" s="462"/>
      <c r="AG53" s="462"/>
      <c r="AH53" s="255" t="str">
        <f>VLOOKUP(B53,武技!$B$4:$H$60,7,0)</f>
        <v> </v>
      </c>
      <c r="AI53" s="255"/>
      <c r="AJ53" s="255"/>
      <c r="AK53" s="255"/>
      <c r="AL53" s="255"/>
      <c r="AM53" s="255"/>
      <c r="AN53" s="255"/>
      <c r="AO53" s="255"/>
      <c r="AP53" s="255"/>
      <c r="AQ53" s="463"/>
      <c r="AR53" s="464" t="s">
        <v>17</v>
      </c>
      <c r="AS53" s="461"/>
      <c r="AT53" s="461"/>
      <c r="AU53" s="461"/>
      <c r="AV53" s="461"/>
      <c r="AW53" s="461"/>
      <c r="AX53" s="22" t="str">
        <f>VLOOKUP(AR53,术法!$B$4:$I$133,2,0)</f>
        <v> </v>
      </c>
      <c r="AY53" s="22"/>
      <c r="AZ53" s="22"/>
      <c r="BA53" s="22"/>
      <c r="BB53" s="22"/>
      <c r="BC53" s="22" t="str">
        <f>VLOOKUP(AR53,术法!$B$4:$I$133,3,0)</f>
        <v> </v>
      </c>
      <c r="BD53" s="22"/>
      <c r="BE53" s="22"/>
      <c r="BF53" s="72" t="str">
        <f>VLOOKUP(AR53,术法!$B$4:$I$133,4,0)</f>
        <v> </v>
      </c>
      <c r="BG53" s="72"/>
      <c r="BH53" s="72" t="str">
        <f>VLOOKUP(AR53,术法!$B$4:$I$133,5,0)</f>
        <v> </v>
      </c>
      <c r="BI53" s="72"/>
      <c r="BJ53" s="465" t="str">
        <f>VLOOKUP(AR53,术法!$B$4:$I$133,6,0)</f>
        <v> </v>
      </c>
      <c r="BK53" s="465"/>
      <c r="BL53" s="465"/>
      <c r="BM53" s="462"/>
      <c r="BN53" s="462"/>
      <c r="BO53" s="462"/>
      <c r="BP53" s="462"/>
      <c r="BQ53" s="462"/>
      <c r="BR53" s="462"/>
      <c r="BS53" s="462"/>
      <c r="BT53" s="462"/>
      <c r="BU53" s="462"/>
      <c r="BV53" s="462"/>
      <c r="BW53" s="462"/>
      <c r="BX53" s="255" t="str">
        <f>VLOOKUP(AR53,术法!$B$4:$I$133,8,0)</f>
        <v> </v>
      </c>
      <c r="BY53" s="255"/>
      <c r="BZ53" s="255"/>
      <c r="CA53" s="255"/>
      <c r="CB53" s="255"/>
      <c r="CC53" s="255"/>
      <c r="CD53" s="255"/>
      <c r="CE53" s="255"/>
      <c r="CF53" s="255"/>
      <c r="CG53" s="256"/>
    </row>
    <row r="54" customHeight="1" spans="2:85">
      <c r="B54" s="460"/>
      <c r="C54" s="461"/>
      <c r="D54" s="461"/>
      <c r="E54" s="461"/>
      <c r="F54" s="461"/>
      <c r="G54" s="461"/>
      <c r="H54" s="72"/>
      <c r="I54" s="72"/>
      <c r="J54" s="72"/>
      <c r="K54" s="72"/>
      <c r="L54" s="72"/>
      <c r="M54" s="72"/>
      <c r="N54" s="72"/>
      <c r="O54" s="72"/>
      <c r="P54" s="72"/>
      <c r="Q54" s="72"/>
      <c r="R54" s="72"/>
      <c r="S54" s="72"/>
      <c r="T54" s="462"/>
      <c r="U54" s="462"/>
      <c r="V54" s="462"/>
      <c r="W54" s="462"/>
      <c r="X54" s="462"/>
      <c r="Y54" s="462"/>
      <c r="Z54" s="462"/>
      <c r="AA54" s="462"/>
      <c r="AB54" s="462"/>
      <c r="AC54" s="462"/>
      <c r="AD54" s="462"/>
      <c r="AE54" s="462"/>
      <c r="AF54" s="462"/>
      <c r="AG54" s="462"/>
      <c r="AH54" s="255"/>
      <c r="AI54" s="255"/>
      <c r="AJ54" s="255"/>
      <c r="AK54" s="255"/>
      <c r="AL54" s="255"/>
      <c r="AM54" s="255"/>
      <c r="AN54" s="255"/>
      <c r="AO54" s="255"/>
      <c r="AP54" s="255"/>
      <c r="AQ54" s="463"/>
      <c r="AR54" s="464"/>
      <c r="AS54" s="461"/>
      <c r="AT54" s="461"/>
      <c r="AU54" s="461"/>
      <c r="AV54" s="461"/>
      <c r="AW54" s="461"/>
      <c r="AX54" s="22"/>
      <c r="AY54" s="22"/>
      <c r="AZ54" s="22"/>
      <c r="BA54" s="22"/>
      <c r="BB54" s="22"/>
      <c r="BC54" s="22"/>
      <c r="BD54" s="22"/>
      <c r="BE54" s="22"/>
      <c r="BF54" s="72"/>
      <c r="BG54" s="72"/>
      <c r="BH54" s="72"/>
      <c r="BI54" s="72"/>
      <c r="BJ54" s="465"/>
      <c r="BK54" s="465"/>
      <c r="BL54" s="465"/>
      <c r="BM54" s="462"/>
      <c r="BN54" s="462"/>
      <c r="BO54" s="462"/>
      <c r="BP54" s="462"/>
      <c r="BQ54" s="462"/>
      <c r="BR54" s="462"/>
      <c r="BS54" s="462"/>
      <c r="BT54" s="462"/>
      <c r="BU54" s="462"/>
      <c r="BV54" s="462"/>
      <c r="BW54" s="462"/>
      <c r="BX54" s="255"/>
      <c r="BY54" s="255"/>
      <c r="BZ54" s="255"/>
      <c r="CA54" s="255"/>
      <c r="CB54" s="255"/>
      <c r="CC54" s="255"/>
      <c r="CD54" s="255"/>
      <c r="CE54" s="255"/>
      <c r="CF54" s="255"/>
      <c r="CG54" s="256"/>
    </row>
    <row r="55" customHeight="1" spans="2:85">
      <c r="B55" s="126" t="s">
        <v>17</v>
      </c>
      <c r="C55" s="279"/>
      <c r="D55" s="279"/>
      <c r="E55" s="279"/>
      <c r="F55" s="279"/>
      <c r="G55" s="279"/>
      <c r="H55" s="70" t="str">
        <f>VLOOKUP(B55,武技!$B$4:$H$60,2,0)</f>
        <v> </v>
      </c>
      <c r="I55" s="70"/>
      <c r="J55" s="70"/>
      <c r="K55" s="70"/>
      <c r="L55" s="70"/>
      <c r="M55" s="70" t="str">
        <f>VLOOKUP(B55,武技!$B$4:$H$60,3,0)</f>
        <v> </v>
      </c>
      <c r="N55" s="70"/>
      <c r="O55" s="70"/>
      <c r="P55" s="70" t="str">
        <f>VLOOKUP(B55,武技!$B$4:$H$60,4,0)</f>
        <v> </v>
      </c>
      <c r="Q55" s="70"/>
      <c r="R55" s="70" t="str">
        <f>VLOOKUP(B55,武技!$B$4:$H$60,5,0)</f>
        <v> </v>
      </c>
      <c r="S55" s="70"/>
      <c r="T55" s="264" t="s">
        <v>17</v>
      </c>
      <c r="U55" s="264"/>
      <c r="V55" s="264"/>
      <c r="W55" s="264"/>
      <c r="X55" s="264"/>
      <c r="Y55" s="264"/>
      <c r="Z55" s="264"/>
      <c r="AA55" s="264"/>
      <c r="AB55" s="264"/>
      <c r="AC55" s="264"/>
      <c r="AD55" s="264"/>
      <c r="AE55" s="264"/>
      <c r="AF55" s="264"/>
      <c r="AG55" s="264"/>
      <c r="AH55" s="455" t="str">
        <f>VLOOKUP(B55,武技!$B$4:$H$60,7,0)</f>
        <v> </v>
      </c>
      <c r="AI55" s="455"/>
      <c r="AJ55" s="455"/>
      <c r="AK55" s="455"/>
      <c r="AL55" s="455"/>
      <c r="AM55" s="455"/>
      <c r="AN55" s="455"/>
      <c r="AO55" s="455"/>
      <c r="AP55" s="455"/>
      <c r="AQ55" s="456"/>
      <c r="AR55" s="457" t="s">
        <v>17</v>
      </c>
      <c r="AS55" s="279"/>
      <c r="AT55" s="279"/>
      <c r="AU55" s="279"/>
      <c r="AV55" s="279"/>
      <c r="AW55" s="279"/>
      <c r="AX55" s="14" t="str">
        <f>VLOOKUP(AR55,术法!$B$4:$I$133,2,0)</f>
        <v> </v>
      </c>
      <c r="AY55" s="14"/>
      <c r="AZ55" s="14"/>
      <c r="BA55" s="14"/>
      <c r="BB55" s="14"/>
      <c r="BC55" s="14" t="str">
        <f>VLOOKUP(AR55,术法!$B$4:$I$133,3,0)</f>
        <v> </v>
      </c>
      <c r="BD55" s="14"/>
      <c r="BE55" s="14"/>
      <c r="BF55" s="70" t="str">
        <f>VLOOKUP(AR55,术法!$B$4:$I$133,4,0)</f>
        <v> </v>
      </c>
      <c r="BG55" s="70"/>
      <c r="BH55" s="70" t="str">
        <f>VLOOKUP(AR55,术法!$B$4:$I$133,5,0)</f>
        <v> </v>
      </c>
      <c r="BI55" s="70"/>
      <c r="BJ55" s="458" t="str">
        <f>VLOOKUP(AR55,术法!$B$4:$I$133,6,0)</f>
        <v> </v>
      </c>
      <c r="BK55" s="458"/>
      <c r="BL55" s="458"/>
      <c r="BM55" s="264"/>
      <c r="BN55" s="264"/>
      <c r="BO55" s="264"/>
      <c r="BP55" s="264"/>
      <c r="BQ55" s="264"/>
      <c r="BR55" s="264"/>
      <c r="BS55" s="264"/>
      <c r="BT55" s="264"/>
      <c r="BU55" s="264"/>
      <c r="BV55" s="264"/>
      <c r="BW55" s="264"/>
      <c r="BX55" s="455" t="str">
        <f>VLOOKUP(AR55,术法!$B$4:$I$133,8,0)</f>
        <v> </v>
      </c>
      <c r="BY55" s="455"/>
      <c r="BZ55" s="455"/>
      <c r="CA55" s="455"/>
      <c r="CB55" s="455"/>
      <c r="CC55" s="455"/>
      <c r="CD55" s="455"/>
      <c r="CE55" s="455"/>
      <c r="CF55" s="455"/>
      <c r="CG55" s="459"/>
    </row>
    <row r="56" customHeight="1" spans="2:85">
      <c r="B56" s="126"/>
      <c r="C56" s="279"/>
      <c r="D56" s="279"/>
      <c r="E56" s="279"/>
      <c r="F56" s="279"/>
      <c r="G56" s="279"/>
      <c r="H56" s="70"/>
      <c r="I56" s="70"/>
      <c r="J56" s="70"/>
      <c r="K56" s="70"/>
      <c r="L56" s="70"/>
      <c r="M56" s="70"/>
      <c r="N56" s="70"/>
      <c r="O56" s="70"/>
      <c r="P56" s="70"/>
      <c r="Q56" s="70"/>
      <c r="R56" s="70"/>
      <c r="S56" s="70"/>
      <c r="T56" s="264"/>
      <c r="U56" s="264"/>
      <c r="V56" s="264"/>
      <c r="W56" s="264"/>
      <c r="X56" s="264"/>
      <c r="Y56" s="264"/>
      <c r="Z56" s="264"/>
      <c r="AA56" s="264"/>
      <c r="AB56" s="264"/>
      <c r="AC56" s="264"/>
      <c r="AD56" s="264"/>
      <c r="AE56" s="264"/>
      <c r="AF56" s="264"/>
      <c r="AG56" s="264"/>
      <c r="AH56" s="455"/>
      <c r="AI56" s="455"/>
      <c r="AJ56" s="455"/>
      <c r="AK56" s="455"/>
      <c r="AL56" s="455"/>
      <c r="AM56" s="455"/>
      <c r="AN56" s="455"/>
      <c r="AO56" s="455"/>
      <c r="AP56" s="455"/>
      <c r="AQ56" s="456"/>
      <c r="AR56" s="457"/>
      <c r="AS56" s="279"/>
      <c r="AT56" s="279"/>
      <c r="AU56" s="279"/>
      <c r="AV56" s="279"/>
      <c r="AW56" s="279"/>
      <c r="AX56" s="14"/>
      <c r="AY56" s="14"/>
      <c r="AZ56" s="14"/>
      <c r="BA56" s="14"/>
      <c r="BB56" s="14"/>
      <c r="BC56" s="14"/>
      <c r="BD56" s="14"/>
      <c r="BE56" s="14"/>
      <c r="BF56" s="70"/>
      <c r="BG56" s="70"/>
      <c r="BH56" s="70"/>
      <c r="BI56" s="70"/>
      <c r="BJ56" s="458"/>
      <c r="BK56" s="458"/>
      <c r="BL56" s="458"/>
      <c r="BM56" s="264"/>
      <c r="BN56" s="264"/>
      <c r="BO56" s="264"/>
      <c r="BP56" s="264"/>
      <c r="BQ56" s="264"/>
      <c r="BR56" s="264"/>
      <c r="BS56" s="264"/>
      <c r="BT56" s="264"/>
      <c r="BU56" s="264"/>
      <c r="BV56" s="264"/>
      <c r="BW56" s="264"/>
      <c r="BX56" s="455"/>
      <c r="BY56" s="455"/>
      <c r="BZ56" s="455"/>
      <c r="CA56" s="455"/>
      <c r="CB56" s="455"/>
      <c r="CC56" s="455"/>
      <c r="CD56" s="455"/>
      <c r="CE56" s="455"/>
      <c r="CF56" s="455"/>
      <c r="CG56" s="459"/>
    </row>
    <row r="57" customHeight="1" spans="2:85">
      <c r="B57" s="460" t="s">
        <v>17</v>
      </c>
      <c r="C57" s="461"/>
      <c r="D57" s="461"/>
      <c r="E57" s="461"/>
      <c r="F57" s="461"/>
      <c r="G57" s="461"/>
      <c r="H57" s="72" t="str">
        <f>VLOOKUP(B57,武技!$B$4:$H$60,2,0)</f>
        <v> </v>
      </c>
      <c r="I57" s="72"/>
      <c r="J57" s="72"/>
      <c r="K57" s="72"/>
      <c r="L57" s="72"/>
      <c r="M57" s="72" t="str">
        <f>VLOOKUP(B57,武技!$B$4:$H$60,3,0)</f>
        <v> </v>
      </c>
      <c r="N57" s="72"/>
      <c r="O57" s="72"/>
      <c r="P57" s="72" t="str">
        <f>VLOOKUP(B57,武技!$B$4:$H$60,4,0)</f>
        <v> </v>
      </c>
      <c r="Q57" s="72"/>
      <c r="R57" s="72" t="str">
        <f>VLOOKUP(B57,武技!$B$4:$H$60,5,0)</f>
        <v> </v>
      </c>
      <c r="S57" s="72"/>
      <c r="T57" s="462" t="s">
        <v>17</v>
      </c>
      <c r="U57" s="462"/>
      <c r="V57" s="462"/>
      <c r="W57" s="462"/>
      <c r="X57" s="462"/>
      <c r="Y57" s="462"/>
      <c r="Z57" s="462"/>
      <c r="AA57" s="462"/>
      <c r="AB57" s="462"/>
      <c r="AC57" s="462"/>
      <c r="AD57" s="462"/>
      <c r="AE57" s="462"/>
      <c r="AF57" s="462"/>
      <c r="AG57" s="462"/>
      <c r="AH57" s="255" t="str">
        <f>VLOOKUP(B57,武技!$B$4:$H$60,7,0)</f>
        <v> </v>
      </c>
      <c r="AI57" s="255"/>
      <c r="AJ57" s="255"/>
      <c r="AK57" s="255"/>
      <c r="AL57" s="255"/>
      <c r="AM57" s="255"/>
      <c r="AN57" s="255"/>
      <c r="AO57" s="255"/>
      <c r="AP57" s="255"/>
      <c r="AQ57" s="463"/>
      <c r="AR57" s="464" t="s">
        <v>17</v>
      </c>
      <c r="AS57" s="461"/>
      <c r="AT57" s="461"/>
      <c r="AU57" s="461"/>
      <c r="AV57" s="461"/>
      <c r="AW57" s="461"/>
      <c r="AX57" s="22" t="str">
        <f>VLOOKUP(AR57,术法!$B$4:$I$133,2,0)</f>
        <v> </v>
      </c>
      <c r="AY57" s="22"/>
      <c r="AZ57" s="22"/>
      <c r="BA57" s="22"/>
      <c r="BB57" s="22"/>
      <c r="BC57" s="22" t="str">
        <f>VLOOKUP(AR57,术法!$B$4:$I$133,3,0)</f>
        <v> </v>
      </c>
      <c r="BD57" s="22"/>
      <c r="BE57" s="22"/>
      <c r="BF57" s="72" t="str">
        <f>VLOOKUP(AR57,术法!$B$4:$I$133,4,0)</f>
        <v> </v>
      </c>
      <c r="BG57" s="72"/>
      <c r="BH57" s="72" t="str">
        <f>VLOOKUP(AR57,术法!$B$4:$I$133,5,0)</f>
        <v> </v>
      </c>
      <c r="BI57" s="72"/>
      <c r="BJ57" s="465" t="str">
        <f>VLOOKUP(AR57,术法!$B$4:$I$133,6,0)</f>
        <v> </v>
      </c>
      <c r="BK57" s="465"/>
      <c r="BL57" s="465"/>
      <c r="BM57" s="462"/>
      <c r="BN57" s="462"/>
      <c r="BO57" s="462"/>
      <c r="BP57" s="462"/>
      <c r="BQ57" s="462"/>
      <c r="BR57" s="462"/>
      <c r="BS57" s="462"/>
      <c r="BT57" s="462"/>
      <c r="BU57" s="462"/>
      <c r="BV57" s="462"/>
      <c r="BW57" s="462"/>
      <c r="BX57" s="255" t="str">
        <f>VLOOKUP(AR57,术法!$B$4:$I$133,8,0)</f>
        <v> </v>
      </c>
      <c r="BY57" s="255"/>
      <c r="BZ57" s="255"/>
      <c r="CA57" s="255"/>
      <c r="CB57" s="255"/>
      <c r="CC57" s="255"/>
      <c r="CD57" s="255"/>
      <c r="CE57" s="255"/>
      <c r="CF57" s="255"/>
      <c r="CG57" s="256"/>
    </row>
    <row r="58" customHeight="1" spans="2:85">
      <c r="B58" s="460"/>
      <c r="C58" s="461"/>
      <c r="D58" s="461"/>
      <c r="E58" s="461"/>
      <c r="F58" s="461"/>
      <c r="G58" s="461"/>
      <c r="H58" s="72"/>
      <c r="I58" s="72"/>
      <c r="J58" s="72"/>
      <c r="K58" s="72"/>
      <c r="L58" s="72"/>
      <c r="M58" s="72"/>
      <c r="N58" s="72"/>
      <c r="O58" s="72"/>
      <c r="P58" s="72"/>
      <c r="Q58" s="72"/>
      <c r="R58" s="72"/>
      <c r="S58" s="72"/>
      <c r="T58" s="462"/>
      <c r="U58" s="462"/>
      <c r="V58" s="462"/>
      <c r="W58" s="462"/>
      <c r="X58" s="462"/>
      <c r="Y58" s="462"/>
      <c r="Z58" s="462"/>
      <c r="AA58" s="462"/>
      <c r="AB58" s="462"/>
      <c r="AC58" s="462"/>
      <c r="AD58" s="462"/>
      <c r="AE58" s="462"/>
      <c r="AF58" s="462"/>
      <c r="AG58" s="462"/>
      <c r="AH58" s="255"/>
      <c r="AI58" s="255"/>
      <c r="AJ58" s="255"/>
      <c r="AK58" s="255"/>
      <c r="AL58" s="255"/>
      <c r="AM58" s="255"/>
      <c r="AN58" s="255"/>
      <c r="AO58" s="255"/>
      <c r="AP58" s="255"/>
      <c r="AQ58" s="463"/>
      <c r="AR58" s="464"/>
      <c r="AS58" s="461"/>
      <c r="AT58" s="461"/>
      <c r="AU58" s="461"/>
      <c r="AV58" s="461"/>
      <c r="AW58" s="461"/>
      <c r="AX58" s="22"/>
      <c r="AY58" s="22"/>
      <c r="AZ58" s="22"/>
      <c r="BA58" s="22"/>
      <c r="BB58" s="22"/>
      <c r="BC58" s="22"/>
      <c r="BD58" s="22"/>
      <c r="BE58" s="22"/>
      <c r="BF58" s="72"/>
      <c r="BG58" s="72"/>
      <c r="BH58" s="72"/>
      <c r="BI58" s="72"/>
      <c r="BJ58" s="465"/>
      <c r="BK58" s="465"/>
      <c r="BL58" s="465"/>
      <c r="BM58" s="462"/>
      <c r="BN58" s="462"/>
      <c r="BO58" s="462"/>
      <c r="BP58" s="462"/>
      <c r="BQ58" s="462"/>
      <c r="BR58" s="462"/>
      <c r="BS58" s="462"/>
      <c r="BT58" s="462"/>
      <c r="BU58" s="462"/>
      <c r="BV58" s="462"/>
      <c r="BW58" s="462"/>
      <c r="BX58" s="255"/>
      <c r="BY58" s="255"/>
      <c r="BZ58" s="255"/>
      <c r="CA58" s="255"/>
      <c r="CB58" s="255"/>
      <c r="CC58" s="255"/>
      <c r="CD58" s="255"/>
      <c r="CE58" s="255"/>
      <c r="CF58" s="255"/>
      <c r="CG58" s="256"/>
    </row>
    <row r="59" customHeight="1" spans="2:85">
      <c r="B59" s="126" t="s">
        <v>17</v>
      </c>
      <c r="C59" s="279"/>
      <c r="D59" s="279"/>
      <c r="E59" s="279"/>
      <c r="F59" s="279"/>
      <c r="G59" s="279"/>
      <c r="H59" s="70" t="str">
        <f>VLOOKUP(B59,武技!$B$4:$H$60,2,0)</f>
        <v> </v>
      </c>
      <c r="I59" s="70"/>
      <c r="J59" s="70"/>
      <c r="K59" s="70"/>
      <c r="L59" s="70"/>
      <c r="M59" s="70" t="str">
        <f>VLOOKUP(B59,武技!$B$4:$H$60,3,0)</f>
        <v> </v>
      </c>
      <c r="N59" s="70"/>
      <c r="O59" s="70"/>
      <c r="P59" s="70" t="str">
        <f>VLOOKUP(B59,武技!$B$4:$H$60,4,0)</f>
        <v> </v>
      </c>
      <c r="Q59" s="70"/>
      <c r="R59" s="70" t="str">
        <f>VLOOKUP(B59,武技!$B$4:$H$60,5,0)</f>
        <v> </v>
      </c>
      <c r="S59" s="70"/>
      <c r="T59" s="264" t="s">
        <v>17</v>
      </c>
      <c r="U59" s="264"/>
      <c r="V59" s="264"/>
      <c r="W59" s="264"/>
      <c r="X59" s="264"/>
      <c r="Y59" s="264"/>
      <c r="Z59" s="264"/>
      <c r="AA59" s="264"/>
      <c r="AB59" s="264"/>
      <c r="AC59" s="264"/>
      <c r="AD59" s="264"/>
      <c r="AE59" s="264"/>
      <c r="AF59" s="264"/>
      <c r="AG59" s="264"/>
      <c r="AH59" s="455" t="str">
        <f>VLOOKUP(B59,武技!$B$4:$H$60,7,0)</f>
        <v> </v>
      </c>
      <c r="AI59" s="455"/>
      <c r="AJ59" s="455"/>
      <c r="AK59" s="455"/>
      <c r="AL59" s="455"/>
      <c r="AM59" s="455"/>
      <c r="AN59" s="455"/>
      <c r="AO59" s="455"/>
      <c r="AP59" s="455"/>
      <c r="AQ59" s="456"/>
      <c r="AR59" s="457" t="s">
        <v>17</v>
      </c>
      <c r="AS59" s="279"/>
      <c r="AT59" s="279"/>
      <c r="AU59" s="279"/>
      <c r="AV59" s="279"/>
      <c r="AW59" s="279"/>
      <c r="AX59" s="14" t="str">
        <f>VLOOKUP(AR59,术法!$B$4:$I$133,2,0)</f>
        <v> </v>
      </c>
      <c r="AY59" s="14"/>
      <c r="AZ59" s="14"/>
      <c r="BA59" s="14"/>
      <c r="BB59" s="14"/>
      <c r="BC59" s="14" t="str">
        <f>VLOOKUP(AR59,术法!$B$4:$I$133,3,0)</f>
        <v> </v>
      </c>
      <c r="BD59" s="14"/>
      <c r="BE59" s="14"/>
      <c r="BF59" s="70" t="str">
        <f>VLOOKUP(AR59,术法!$B$4:$I$133,4,0)</f>
        <v> </v>
      </c>
      <c r="BG59" s="70"/>
      <c r="BH59" s="70" t="str">
        <f>VLOOKUP(AR59,术法!$B$4:$I$133,5,0)</f>
        <v> </v>
      </c>
      <c r="BI59" s="70"/>
      <c r="BJ59" s="458" t="str">
        <f>VLOOKUP(AR59,术法!$B$4:$I$133,6,0)</f>
        <v> </v>
      </c>
      <c r="BK59" s="458"/>
      <c r="BL59" s="458"/>
      <c r="BM59" s="264"/>
      <c r="BN59" s="264"/>
      <c r="BO59" s="264"/>
      <c r="BP59" s="264"/>
      <c r="BQ59" s="264"/>
      <c r="BR59" s="264"/>
      <c r="BS59" s="264"/>
      <c r="BT59" s="264"/>
      <c r="BU59" s="264"/>
      <c r="BV59" s="264"/>
      <c r="BW59" s="264"/>
      <c r="BX59" s="455" t="str">
        <f>VLOOKUP(AR59,术法!$B$4:$I$133,8,0)</f>
        <v> </v>
      </c>
      <c r="BY59" s="455"/>
      <c r="BZ59" s="455"/>
      <c r="CA59" s="455"/>
      <c r="CB59" s="455"/>
      <c r="CC59" s="455"/>
      <c r="CD59" s="455"/>
      <c r="CE59" s="455"/>
      <c r="CF59" s="455"/>
      <c r="CG59" s="459"/>
    </row>
    <row r="60" customHeight="1" spans="2:85">
      <c r="B60" s="126"/>
      <c r="C60" s="279"/>
      <c r="D60" s="279"/>
      <c r="E60" s="279"/>
      <c r="F60" s="279"/>
      <c r="G60" s="279"/>
      <c r="H60" s="70"/>
      <c r="I60" s="70"/>
      <c r="J60" s="70"/>
      <c r="K60" s="70"/>
      <c r="L60" s="70"/>
      <c r="M60" s="70"/>
      <c r="N60" s="70"/>
      <c r="O60" s="70"/>
      <c r="P60" s="70"/>
      <c r="Q60" s="70"/>
      <c r="R60" s="70"/>
      <c r="S60" s="70"/>
      <c r="T60" s="264"/>
      <c r="U60" s="264"/>
      <c r="V60" s="264"/>
      <c r="W60" s="264"/>
      <c r="X60" s="264"/>
      <c r="Y60" s="264"/>
      <c r="Z60" s="264"/>
      <c r="AA60" s="264"/>
      <c r="AB60" s="264"/>
      <c r="AC60" s="264"/>
      <c r="AD60" s="264"/>
      <c r="AE60" s="264"/>
      <c r="AF60" s="264"/>
      <c r="AG60" s="264"/>
      <c r="AH60" s="455"/>
      <c r="AI60" s="455"/>
      <c r="AJ60" s="455"/>
      <c r="AK60" s="455"/>
      <c r="AL60" s="455"/>
      <c r="AM60" s="455"/>
      <c r="AN60" s="455"/>
      <c r="AO60" s="455"/>
      <c r="AP60" s="455"/>
      <c r="AQ60" s="456"/>
      <c r="AR60" s="457"/>
      <c r="AS60" s="279"/>
      <c r="AT60" s="279"/>
      <c r="AU60" s="279"/>
      <c r="AV60" s="279"/>
      <c r="AW60" s="279"/>
      <c r="AX60" s="14"/>
      <c r="AY60" s="14"/>
      <c r="AZ60" s="14"/>
      <c r="BA60" s="14"/>
      <c r="BB60" s="14"/>
      <c r="BC60" s="14"/>
      <c r="BD60" s="14"/>
      <c r="BE60" s="14"/>
      <c r="BF60" s="70"/>
      <c r="BG60" s="70"/>
      <c r="BH60" s="70"/>
      <c r="BI60" s="70"/>
      <c r="BJ60" s="458"/>
      <c r="BK60" s="458"/>
      <c r="BL60" s="458"/>
      <c r="BM60" s="264"/>
      <c r="BN60" s="264"/>
      <c r="BO60" s="264"/>
      <c r="BP60" s="264"/>
      <c r="BQ60" s="264"/>
      <c r="BR60" s="264"/>
      <c r="BS60" s="264"/>
      <c r="BT60" s="264"/>
      <c r="BU60" s="264"/>
      <c r="BV60" s="264"/>
      <c r="BW60" s="264"/>
      <c r="BX60" s="455"/>
      <c r="BY60" s="455"/>
      <c r="BZ60" s="455"/>
      <c r="CA60" s="455"/>
      <c r="CB60" s="455"/>
      <c r="CC60" s="455"/>
      <c r="CD60" s="455"/>
      <c r="CE60" s="455"/>
      <c r="CF60" s="455"/>
      <c r="CG60" s="459"/>
    </row>
    <row r="61" customHeight="1" spans="2:85">
      <c r="B61" s="460" t="s">
        <v>17</v>
      </c>
      <c r="C61" s="461"/>
      <c r="D61" s="461"/>
      <c r="E61" s="461"/>
      <c r="F61" s="461"/>
      <c r="G61" s="461"/>
      <c r="H61" s="72" t="str">
        <f>VLOOKUP(B61,武技!$B$4:$H$60,2,0)</f>
        <v> </v>
      </c>
      <c r="I61" s="72"/>
      <c r="J61" s="72"/>
      <c r="K61" s="72"/>
      <c r="L61" s="72"/>
      <c r="M61" s="72" t="str">
        <f>VLOOKUP(B61,武技!$B$4:$H$60,3,0)</f>
        <v> </v>
      </c>
      <c r="N61" s="72"/>
      <c r="O61" s="72"/>
      <c r="P61" s="72" t="str">
        <f>VLOOKUP(B61,武技!$B$4:$H$60,4,0)</f>
        <v> </v>
      </c>
      <c r="Q61" s="72"/>
      <c r="R61" s="72" t="str">
        <f>VLOOKUP(B61,武技!$B$4:$H$60,5,0)</f>
        <v> </v>
      </c>
      <c r="S61" s="72"/>
      <c r="T61" s="462" t="s">
        <v>17</v>
      </c>
      <c r="U61" s="462"/>
      <c r="V61" s="462"/>
      <c r="W61" s="462"/>
      <c r="X61" s="462"/>
      <c r="Y61" s="462"/>
      <c r="Z61" s="462"/>
      <c r="AA61" s="462"/>
      <c r="AB61" s="462"/>
      <c r="AC61" s="462"/>
      <c r="AD61" s="462"/>
      <c r="AE61" s="462"/>
      <c r="AF61" s="462"/>
      <c r="AG61" s="462"/>
      <c r="AH61" s="255" t="str">
        <f>VLOOKUP(B61,武技!$B$4:$H$60,7,0)</f>
        <v> </v>
      </c>
      <c r="AI61" s="255"/>
      <c r="AJ61" s="255"/>
      <c r="AK61" s="255"/>
      <c r="AL61" s="255"/>
      <c r="AM61" s="255"/>
      <c r="AN61" s="255"/>
      <c r="AO61" s="255"/>
      <c r="AP61" s="255"/>
      <c r="AQ61" s="463"/>
      <c r="AR61" s="464" t="s">
        <v>17</v>
      </c>
      <c r="AS61" s="461"/>
      <c r="AT61" s="461"/>
      <c r="AU61" s="461"/>
      <c r="AV61" s="461"/>
      <c r="AW61" s="461"/>
      <c r="AX61" s="22" t="str">
        <f>VLOOKUP(AR61,术法!$B$4:$I$133,2,0)</f>
        <v> </v>
      </c>
      <c r="AY61" s="22"/>
      <c r="AZ61" s="22"/>
      <c r="BA61" s="22"/>
      <c r="BB61" s="22"/>
      <c r="BC61" s="22" t="str">
        <f>VLOOKUP(AR61,术法!$B$4:$I$133,3,0)</f>
        <v> </v>
      </c>
      <c r="BD61" s="22"/>
      <c r="BE61" s="22"/>
      <c r="BF61" s="72" t="str">
        <f>VLOOKUP(AR61,术法!$B$4:$I$133,4,0)</f>
        <v> </v>
      </c>
      <c r="BG61" s="72"/>
      <c r="BH61" s="72" t="str">
        <f>VLOOKUP(AR61,术法!$B$4:$I$133,5,0)</f>
        <v> </v>
      </c>
      <c r="BI61" s="72"/>
      <c r="BJ61" s="465" t="str">
        <f>VLOOKUP(AR61,术法!$B$4:$I$133,6,0)</f>
        <v> </v>
      </c>
      <c r="BK61" s="465"/>
      <c r="BL61" s="465"/>
      <c r="BM61" s="462"/>
      <c r="BN61" s="462"/>
      <c r="BO61" s="462"/>
      <c r="BP61" s="462"/>
      <c r="BQ61" s="462"/>
      <c r="BR61" s="462"/>
      <c r="BS61" s="462"/>
      <c r="BT61" s="462"/>
      <c r="BU61" s="462"/>
      <c r="BV61" s="462"/>
      <c r="BW61" s="462"/>
      <c r="BX61" s="255" t="str">
        <f>VLOOKUP(AR61,术法!$B$4:$I$133,8,0)</f>
        <v> </v>
      </c>
      <c r="BY61" s="255"/>
      <c r="BZ61" s="255"/>
      <c r="CA61" s="255"/>
      <c r="CB61" s="255"/>
      <c r="CC61" s="255"/>
      <c r="CD61" s="255"/>
      <c r="CE61" s="255"/>
      <c r="CF61" s="255"/>
      <c r="CG61" s="256"/>
    </row>
    <row r="62" customHeight="1" spans="2:85">
      <c r="B62" s="460"/>
      <c r="C62" s="461"/>
      <c r="D62" s="461"/>
      <c r="E62" s="461"/>
      <c r="F62" s="461"/>
      <c r="G62" s="461"/>
      <c r="H62" s="72"/>
      <c r="I62" s="72"/>
      <c r="J62" s="72"/>
      <c r="K62" s="72"/>
      <c r="L62" s="72"/>
      <c r="M62" s="72"/>
      <c r="N62" s="72"/>
      <c r="O62" s="72"/>
      <c r="P62" s="72"/>
      <c r="Q62" s="72"/>
      <c r="R62" s="72"/>
      <c r="S62" s="72"/>
      <c r="T62" s="462"/>
      <c r="U62" s="462"/>
      <c r="V62" s="462"/>
      <c r="W62" s="462"/>
      <c r="X62" s="462"/>
      <c r="Y62" s="462"/>
      <c r="Z62" s="462"/>
      <c r="AA62" s="462"/>
      <c r="AB62" s="462"/>
      <c r="AC62" s="462"/>
      <c r="AD62" s="462"/>
      <c r="AE62" s="462"/>
      <c r="AF62" s="462"/>
      <c r="AG62" s="462"/>
      <c r="AH62" s="255"/>
      <c r="AI62" s="255"/>
      <c r="AJ62" s="255"/>
      <c r="AK62" s="255"/>
      <c r="AL62" s="255"/>
      <c r="AM62" s="255"/>
      <c r="AN62" s="255"/>
      <c r="AO62" s="255"/>
      <c r="AP62" s="255"/>
      <c r="AQ62" s="463"/>
      <c r="AR62" s="464"/>
      <c r="AS62" s="461"/>
      <c r="AT62" s="461"/>
      <c r="AU62" s="461"/>
      <c r="AV62" s="461"/>
      <c r="AW62" s="461"/>
      <c r="AX62" s="22"/>
      <c r="AY62" s="22"/>
      <c r="AZ62" s="22"/>
      <c r="BA62" s="22"/>
      <c r="BB62" s="22"/>
      <c r="BC62" s="22"/>
      <c r="BD62" s="22"/>
      <c r="BE62" s="22"/>
      <c r="BF62" s="72"/>
      <c r="BG62" s="72"/>
      <c r="BH62" s="72"/>
      <c r="BI62" s="72"/>
      <c r="BJ62" s="465"/>
      <c r="BK62" s="465"/>
      <c r="BL62" s="465"/>
      <c r="BM62" s="462"/>
      <c r="BN62" s="462"/>
      <c r="BO62" s="462"/>
      <c r="BP62" s="462"/>
      <c r="BQ62" s="462"/>
      <c r="BR62" s="462"/>
      <c r="BS62" s="462"/>
      <c r="BT62" s="462"/>
      <c r="BU62" s="462"/>
      <c r="BV62" s="462"/>
      <c r="BW62" s="462"/>
      <c r="BX62" s="255"/>
      <c r="BY62" s="255"/>
      <c r="BZ62" s="255"/>
      <c r="CA62" s="255"/>
      <c r="CB62" s="255"/>
      <c r="CC62" s="255"/>
      <c r="CD62" s="255"/>
      <c r="CE62" s="255"/>
      <c r="CF62" s="255"/>
      <c r="CG62" s="256"/>
    </row>
    <row r="63" customHeight="1" spans="2:85">
      <c r="B63" s="126" t="s">
        <v>17</v>
      </c>
      <c r="C63" s="279"/>
      <c r="D63" s="279"/>
      <c r="E63" s="279"/>
      <c r="F63" s="279"/>
      <c r="G63" s="279"/>
      <c r="H63" s="70" t="str">
        <f>VLOOKUP(B63,武技!$B$4:$H$60,2,0)</f>
        <v> </v>
      </c>
      <c r="I63" s="70"/>
      <c r="J63" s="70"/>
      <c r="K63" s="70"/>
      <c r="L63" s="70"/>
      <c r="M63" s="70" t="str">
        <f>VLOOKUP(B63,武技!$B$4:$H$60,3,0)</f>
        <v> </v>
      </c>
      <c r="N63" s="70"/>
      <c r="O63" s="70"/>
      <c r="P63" s="70" t="str">
        <f>VLOOKUP(B63,武技!$B$4:$H$60,4,0)</f>
        <v> </v>
      </c>
      <c r="Q63" s="70"/>
      <c r="R63" s="70" t="str">
        <f>VLOOKUP(B63,武技!$B$4:$H$60,5,0)</f>
        <v> </v>
      </c>
      <c r="S63" s="70"/>
      <c r="T63" s="264" t="s">
        <v>17</v>
      </c>
      <c r="U63" s="264"/>
      <c r="V63" s="264"/>
      <c r="W63" s="264"/>
      <c r="X63" s="264"/>
      <c r="Y63" s="264"/>
      <c r="Z63" s="264"/>
      <c r="AA63" s="264"/>
      <c r="AB63" s="264"/>
      <c r="AC63" s="264"/>
      <c r="AD63" s="264"/>
      <c r="AE63" s="264"/>
      <c r="AF63" s="264"/>
      <c r="AG63" s="264"/>
      <c r="AH63" s="455" t="str">
        <f>VLOOKUP(B63,武技!$B$4:$H$60,7,0)</f>
        <v> </v>
      </c>
      <c r="AI63" s="455"/>
      <c r="AJ63" s="455"/>
      <c r="AK63" s="455"/>
      <c r="AL63" s="455"/>
      <c r="AM63" s="455"/>
      <c r="AN63" s="455"/>
      <c r="AO63" s="455"/>
      <c r="AP63" s="455"/>
      <c r="AQ63" s="456"/>
      <c r="AR63" s="457" t="s">
        <v>17</v>
      </c>
      <c r="AS63" s="279"/>
      <c r="AT63" s="279"/>
      <c r="AU63" s="279"/>
      <c r="AV63" s="279"/>
      <c r="AW63" s="279"/>
      <c r="AX63" s="14" t="str">
        <f>VLOOKUP(AR63,术法!$B$4:$I$133,2,0)</f>
        <v> </v>
      </c>
      <c r="AY63" s="14"/>
      <c r="AZ63" s="14"/>
      <c r="BA63" s="14"/>
      <c r="BB63" s="14"/>
      <c r="BC63" s="14" t="str">
        <f>VLOOKUP(AR63,术法!$B$4:$I$133,3,0)</f>
        <v> </v>
      </c>
      <c r="BD63" s="14"/>
      <c r="BE63" s="14"/>
      <c r="BF63" s="70" t="str">
        <f>VLOOKUP(AR63,术法!$B$4:$I$133,4,0)</f>
        <v> </v>
      </c>
      <c r="BG63" s="70"/>
      <c r="BH63" s="70" t="str">
        <f>VLOOKUP(AR63,术法!$B$4:$I$133,5,0)</f>
        <v> </v>
      </c>
      <c r="BI63" s="70"/>
      <c r="BJ63" s="458" t="str">
        <f>VLOOKUP(AR63,术法!$B$4:$I$133,6,0)</f>
        <v> </v>
      </c>
      <c r="BK63" s="458"/>
      <c r="BL63" s="458"/>
      <c r="BM63" s="264"/>
      <c r="BN63" s="264"/>
      <c r="BO63" s="264"/>
      <c r="BP63" s="264"/>
      <c r="BQ63" s="264"/>
      <c r="BR63" s="264"/>
      <c r="BS63" s="264"/>
      <c r="BT63" s="264"/>
      <c r="BU63" s="264"/>
      <c r="BV63" s="264"/>
      <c r="BW63" s="264"/>
      <c r="BX63" s="455" t="str">
        <f>VLOOKUP(AR63,术法!$B$4:$I$133,8,0)</f>
        <v> </v>
      </c>
      <c r="BY63" s="455"/>
      <c r="BZ63" s="455"/>
      <c r="CA63" s="455"/>
      <c r="CB63" s="455"/>
      <c r="CC63" s="455"/>
      <c r="CD63" s="455"/>
      <c r="CE63" s="455"/>
      <c r="CF63" s="455"/>
      <c r="CG63" s="459"/>
    </row>
    <row r="64" customHeight="1" spans="2:85">
      <c r="B64" s="126"/>
      <c r="C64" s="279"/>
      <c r="D64" s="279"/>
      <c r="E64" s="279"/>
      <c r="F64" s="279"/>
      <c r="G64" s="279"/>
      <c r="H64" s="70"/>
      <c r="I64" s="70"/>
      <c r="J64" s="70"/>
      <c r="K64" s="70"/>
      <c r="L64" s="70"/>
      <c r="M64" s="70"/>
      <c r="N64" s="70"/>
      <c r="O64" s="70"/>
      <c r="P64" s="70"/>
      <c r="Q64" s="70"/>
      <c r="R64" s="70"/>
      <c r="S64" s="70"/>
      <c r="T64" s="264"/>
      <c r="U64" s="264"/>
      <c r="V64" s="264"/>
      <c r="W64" s="264"/>
      <c r="X64" s="264"/>
      <c r="Y64" s="264"/>
      <c r="Z64" s="264"/>
      <c r="AA64" s="264"/>
      <c r="AB64" s="264"/>
      <c r="AC64" s="264"/>
      <c r="AD64" s="264"/>
      <c r="AE64" s="264"/>
      <c r="AF64" s="264"/>
      <c r="AG64" s="264"/>
      <c r="AH64" s="455"/>
      <c r="AI64" s="455"/>
      <c r="AJ64" s="455"/>
      <c r="AK64" s="455"/>
      <c r="AL64" s="455"/>
      <c r="AM64" s="455"/>
      <c r="AN64" s="455"/>
      <c r="AO64" s="455"/>
      <c r="AP64" s="455"/>
      <c r="AQ64" s="456"/>
      <c r="AR64" s="457"/>
      <c r="AS64" s="279"/>
      <c r="AT64" s="279"/>
      <c r="AU64" s="279"/>
      <c r="AV64" s="279"/>
      <c r="AW64" s="279"/>
      <c r="AX64" s="14"/>
      <c r="AY64" s="14"/>
      <c r="AZ64" s="14"/>
      <c r="BA64" s="14"/>
      <c r="BB64" s="14"/>
      <c r="BC64" s="14"/>
      <c r="BD64" s="14"/>
      <c r="BE64" s="14"/>
      <c r="BF64" s="70"/>
      <c r="BG64" s="70"/>
      <c r="BH64" s="70"/>
      <c r="BI64" s="70"/>
      <c r="BJ64" s="458"/>
      <c r="BK64" s="458"/>
      <c r="BL64" s="458"/>
      <c r="BM64" s="264"/>
      <c r="BN64" s="264"/>
      <c r="BO64" s="264"/>
      <c r="BP64" s="264"/>
      <c r="BQ64" s="264"/>
      <c r="BR64" s="264"/>
      <c r="BS64" s="264"/>
      <c r="BT64" s="264"/>
      <c r="BU64" s="264"/>
      <c r="BV64" s="264"/>
      <c r="BW64" s="264"/>
      <c r="BX64" s="455"/>
      <c r="BY64" s="455"/>
      <c r="BZ64" s="455"/>
      <c r="CA64" s="455"/>
      <c r="CB64" s="455"/>
      <c r="CC64" s="455"/>
      <c r="CD64" s="455"/>
      <c r="CE64" s="455"/>
      <c r="CF64" s="455"/>
      <c r="CG64" s="459"/>
    </row>
    <row r="65" customHeight="1" spans="2:85">
      <c r="B65" s="460" t="s">
        <v>17</v>
      </c>
      <c r="C65" s="461"/>
      <c r="D65" s="461"/>
      <c r="E65" s="461"/>
      <c r="F65" s="461"/>
      <c r="G65" s="461"/>
      <c r="H65" s="72" t="str">
        <f>VLOOKUP(B65,武技!$B$4:$H$60,2,0)</f>
        <v> </v>
      </c>
      <c r="I65" s="72"/>
      <c r="J65" s="72"/>
      <c r="K65" s="72"/>
      <c r="L65" s="72"/>
      <c r="M65" s="72" t="str">
        <f>VLOOKUP(B65,武技!$B$4:$H$60,3,0)</f>
        <v> </v>
      </c>
      <c r="N65" s="72"/>
      <c r="O65" s="72"/>
      <c r="P65" s="72" t="str">
        <f>VLOOKUP(B65,武技!$B$4:$H$60,4,0)</f>
        <v> </v>
      </c>
      <c r="Q65" s="72"/>
      <c r="R65" s="72" t="str">
        <f>VLOOKUP(B65,武技!$B$4:$H$60,5,0)</f>
        <v> </v>
      </c>
      <c r="S65" s="72"/>
      <c r="T65" s="462" t="s">
        <v>17</v>
      </c>
      <c r="U65" s="462"/>
      <c r="V65" s="462"/>
      <c r="W65" s="462"/>
      <c r="X65" s="462"/>
      <c r="Y65" s="462"/>
      <c r="Z65" s="462"/>
      <c r="AA65" s="462"/>
      <c r="AB65" s="462"/>
      <c r="AC65" s="462"/>
      <c r="AD65" s="462"/>
      <c r="AE65" s="462"/>
      <c r="AF65" s="462"/>
      <c r="AG65" s="462"/>
      <c r="AH65" s="255" t="str">
        <f>VLOOKUP(B65,武技!$B$4:$H$60,7,0)</f>
        <v> </v>
      </c>
      <c r="AI65" s="255"/>
      <c r="AJ65" s="255"/>
      <c r="AK65" s="255"/>
      <c r="AL65" s="255"/>
      <c r="AM65" s="255"/>
      <c r="AN65" s="255"/>
      <c r="AO65" s="255"/>
      <c r="AP65" s="255"/>
      <c r="AQ65" s="463"/>
      <c r="AR65" s="464" t="s">
        <v>17</v>
      </c>
      <c r="AS65" s="461"/>
      <c r="AT65" s="461"/>
      <c r="AU65" s="461"/>
      <c r="AV65" s="461"/>
      <c r="AW65" s="461"/>
      <c r="AX65" s="22" t="str">
        <f>VLOOKUP(AR65,术法!$B$4:$I$133,2,0)</f>
        <v> </v>
      </c>
      <c r="AY65" s="22"/>
      <c r="AZ65" s="22"/>
      <c r="BA65" s="22"/>
      <c r="BB65" s="22"/>
      <c r="BC65" s="22" t="str">
        <f>VLOOKUP(AR65,术法!$B$4:$I$133,3,0)</f>
        <v> </v>
      </c>
      <c r="BD65" s="22"/>
      <c r="BE65" s="22"/>
      <c r="BF65" s="72" t="str">
        <f>VLOOKUP(AR65,术法!$B$4:$I$133,4,0)</f>
        <v> </v>
      </c>
      <c r="BG65" s="72"/>
      <c r="BH65" s="72" t="str">
        <f>VLOOKUP(AR65,术法!$B$4:$I$133,5,0)</f>
        <v> </v>
      </c>
      <c r="BI65" s="72"/>
      <c r="BJ65" s="465" t="str">
        <f>VLOOKUP(AR65,术法!$B$4:$I$133,6,0)</f>
        <v> </v>
      </c>
      <c r="BK65" s="465"/>
      <c r="BL65" s="465"/>
      <c r="BM65" s="462"/>
      <c r="BN65" s="462"/>
      <c r="BO65" s="462"/>
      <c r="BP65" s="462"/>
      <c r="BQ65" s="462"/>
      <c r="BR65" s="462"/>
      <c r="BS65" s="462"/>
      <c r="BT65" s="462"/>
      <c r="BU65" s="462"/>
      <c r="BV65" s="462"/>
      <c r="BW65" s="462"/>
      <c r="BX65" s="255" t="str">
        <f>VLOOKUP(AR65,术法!$B$4:$I$133,8,0)</f>
        <v> </v>
      </c>
      <c r="BY65" s="255"/>
      <c r="BZ65" s="255"/>
      <c r="CA65" s="255"/>
      <c r="CB65" s="255"/>
      <c r="CC65" s="255"/>
      <c r="CD65" s="255"/>
      <c r="CE65" s="255"/>
      <c r="CF65" s="255"/>
      <c r="CG65" s="256"/>
    </row>
    <row r="66" customHeight="1" spans="2:85">
      <c r="B66" s="460"/>
      <c r="C66" s="461"/>
      <c r="D66" s="461"/>
      <c r="E66" s="461"/>
      <c r="F66" s="461"/>
      <c r="G66" s="461"/>
      <c r="H66" s="72"/>
      <c r="I66" s="72"/>
      <c r="J66" s="72"/>
      <c r="K66" s="72"/>
      <c r="L66" s="72"/>
      <c r="M66" s="72"/>
      <c r="N66" s="72"/>
      <c r="O66" s="72"/>
      <c r="P66" s="72"/>
      <c r="Q66" s="72"/>
      <c r="R66" s="72"/>
      <c r="S66" s="72"/>
      <c r="T66" s="462"/>
      <c r="U66" s="462"/>
      <c r="V66" s="462"/>
      <c r="W66" s="462"/>
      <c r="X66" s="462"/>
      <c r="Y66" s="462"/>
      <c r="Z66" s="462"/>
      <c r="AA66" s="462"/>
      <c r="AB66" s="462"/>
      <c r="AC66" s="462"/>
      <c r="AD66" s="462"/>
      <c r="AE66" s="462"/>
      <c r="AF66" s="462"/>
      <c r="AG66" s="462"/>
      <c r="AH66" s="255"/>
      <c r="AI66" s="255"/>
      <c r="AJ66" s="255"/>
      <c r="AK66" s="255"/>
      <c r="AL66" s="255"/>
      <c r="AM66" s="255"/>
      <c r="AN66" s="255"/>
      <c r="AO66" s="255"/>
      <c r="AP66" s="255"/>
      <c r="AQ66" s="463"/>
      <c r="AR66" s="464"/>
      <c r="AS66" s="461"/>
      <c r="AT66" s="461"/>
      <c r="AU66" s="461"/>
      <c r="AV66" s="461"/>
      <c r="AW66" s="461"/>
      <c r="AX66" s="22"/>
      <c r="AY66" s="22"/>
      <c r="AZ66" s="22"/>
      <c r="BA66" s="22"/>
      <c r="BB66" s="22"/>
      <c r="BC66" s="22"/>
      <c r="BD66" s="22"/>
      <c r="BE66" s="22"/>
      <c r="BF66" s="72"/>
      <c r="BG66" s="72"/>
      <c r="BH66" s="72"/>
      <c r="BI66" s="72"/>
      <c r="BJ66" s="465"/>
      <c r="BK66" s="465"/>
      <c r="BL66" s="465"/>
      <c r="BM66" s="462"/>
      <c r="BN66" s="462"/>
      <c r="BO66" s="462"/>
      <c r="BP66" s="462"/>
      <c r="BQ66" s="462"/>
      <c r="BR66" s="462"/>
      <c r="BS66" s="462"/>
      <c r="BT66" s="462"/>
      <c r="BU66" s="462"/>
      <c r="BV66" s="462"/>
      <c r="BW66" s="462"/>
      <c r="BX66" s="255"/>
      <c r="BY66" s="255"/>
      <c r="BZ66" s="255"/>
      <c r="CA66" s="255"/>
      <c r="CB66" s="255"/>
      <c r="CC66" s="255"/>
      <c r="CD66" s="255"/>
      <c r="CE66" s="255"/>
      <c r="CF66" s="255"/>
      <c r="CG66" s="256"/>
    </row>
    <row r="67" customHeight="1" spans="2:85">
      <c r="B67" s="126" t="s">
        <v>17</v>
      </c>
      <c r="C67" s="279"/>
      <c r="D67" s="279"/>
      <c r="E67" s="279"/>
      <c r="F67" s="279"/>
      <c r="G67" s="279"/>
      <c r="H67" s="70" t="str">
        <f>VLOOKUP(B67,武技!$B$4:$H$60,2,0)</f>
        <v> </v>
      </c>
      <c r="I67" s="70"/>
      <c r="J67" s="70"/>
      <c r="K67" s="70"/>
      <c r="L67" s="70"/>
      <c r="M67" s="70" t="str">
        <f>VLOOKUP(B67,武技!$B$4:$H$60,3,0)</f>
        <v> </v>
      </c>
      <c r="N67" s="70"/>
      <c r="O67" s="70"/>
      <c r="P67" s="70" t="str">
        <f>VLOOKUP(B67,武技!$B$4:$H$60,4,0)</f>
        <v> </v>
      </c>
      <c r="Q67" s="70"/>
      <c r="R67" s="70" t="str">
        <f>VLOOKUP(B67,武技!$B$4:$H$60,5,0)</f>
        <v> </v>
      </c>
      <c r="S67" s="70"/>
      <c r="T67" s="264" t="s">
        <v>17</v>
      </c>
      <c r="U67" s="264"/>
      <c r="V67" s="264"/>
      <c r="W67" s="264"/>
      <c r="X67" s="264"/>
      <c r="Y67" s="264"/>
      <c r="Z67" s="264"/>
      <c r="AA67" s="264"/>
      <c r="AB67" s="264"/>
      <c r="AC67" s="264"/>
      <c r="AD67" s="264"/>
      <c r="AE67" s="264"/>
      <c r="AF67" s="264"/>
      <c r="AG67" s="264"/>
      <c r="AH67" s="455" t="str">
        <f>VLOOKUP(B67,武技!$B$4:$H$60,7,0)</f>
        <v> </v>
      </c>
      <c r="AI67" s="455"/>
      <c r="AJ67" s="455"/>
      <c r="AK67" s="455"/>
      <c r="AL67" s="455"/>
      <c r="AM67" s="455"/>
      <c r="AN67" s="455"/>
      <c r="AO67" s="455"/>
      <c r="AP67" s="455"/>
      <c r="AQ67" s="456"/>
      <c r="AR67" s="457" t="s">
        <v>17</v>
      </c>
      <c r="AS67" s="279"/>
      <c r="AT67" s="279"/>
      <c r="AU67" s="279"/>
      <c r="AV67" s="279"/>
      <c r="AW67" s="279"/>
      <c r="AX67" s="14" t="str">
        <f>VLOOKUP(AR67,术法!$B$4:$I$133,2,0)</f>
        <v> </v>
      </c>
      <c r="AY67" s="14"/>
      <c r="AZ67" s="14"/>
      <c r="BA67" s="14"/>
      <c r="BB67" s="14"/>
      <c r="BC67" s="14" t="str">
        <f>VLOOKUP(AR67,术法!$B$4:$I$133,3,0)</f>
        <v> </v>
      </c>
      <c r="BD67" s="14"/>
      <c r="BE67" s="14"/>
      <c r="BF67" s="70" t="str">
        <f>VLOOKUP(AR67,术法!$B$4:$I$133,4,0)</f>
        <v> </v>
      </c>
      <c r="BG67" s="70"/>
      <c r="BH67" s="70" t="str">
        <f>VLOOKUP(AR67,术法!$B$4:$I$133,5,0)</f>
        <v> </v>
      </c>
      <c r="BI67" s="70"/>
      <c r="BJ67" s="458" t="str">
        <f>VLOOKUP(AR67,术法!$B$4:$I$133,6,0)</f>
        <v> </v>
      </c>
      <c r="BK67" s="458"/>
      <c r="BL67" s="458"/>
      <c r="BM67" s="264"/>
      <c r="BN67" s="264"/>
      <c r="BO67" s="264"/>
      <c r="BP67" s="264"/>
      <c r="BQ67" s="264"/>
      <c r="BR67" s="264"/>
      <c r="BS67" s="264"/>
      <c r="BT67" s="264"/>
      <c r="BU67" s="264"/>
      <c r="BV67" s="264"/>
      <c r="BW67" s="264"/>
      <c r="BX67" s="455" t="str">
        <f>VLOOKUP(AR67,术法!$B$4:$I$133,8,0)</f>
        <v> </v>
      </c>
      <c r="BY67" s="455"/>
      <c r="BZ67" s="455"/>
      <c r="CA67" s="455"/>
      <c r="CB67" s="455"/>
      <c r="CC67" s="455"/>
      <c r="CD67" s="455"/>
      <c r="CE67" s="455"/>
      <c r="CF67" s="455"/>
      <c r="CG67" s="459"/>
    </row>
    <row r="68" customHeight="1" spans="2:85">
      <c r="B68" s="126"/>
      <c r="C68" s="279"/>
      <c r="D68" s="279"/>
      <c r="E68" s="279"/>
      <c r="F68" s="279"/>
      <c r="G68" s="279"/>
      <c r="H68" s="70"/>
      <c r="I68" s="70"/>
      <c r="J68" s="70"/>
      <c r="K68" s="70"/>
      <c r="L68" s="70"/>
      <c r="M68" s="70"/>
      <c r="N68" s="70"/>
      <c r="O68" s="70"/>
      <c r="P68" s="70"/>
      <c r="Q68" s="70"/>
      <c r="R68" s="70"/>
      <c r="S68" s="70"/>
      <c r="T68" s="264"/>
      <c r="U68" s="264"/>
      <c r="V68" s="264"/>
      <c r="W68" s="264"/>
      <c r="X68" s="264"/>
      <c r="Y68" s="264"/>
      <c r="Z68" s="264"/>
      <c r="AA68" s="264"/>
      <c r="AB68" s="264"/>
      <c r="AC68" s="264"/>
      <c r="AD68" s="264"/>
      <c r="AE68" s="264"/>
      <c r="AF68" s="264"/>
      <c r="AG68" s="264"/>
      <c r="AH68" s="455"/>
      <c r="AI68" s="455"/>
      <c r="AJ68" s="455"/>
      <c r="AK68" s="455"/>
      <c r="AL68" s="455"/>
      <c r="AM68" s="455"/>
      <c r="AN68" s="455"/>
      <c r="AO68" s="455"/>
      <c r="AP68" s="455"/>
      <c r="AQ68" s="456"/>
      <c r="AR68" s="457"/>
      <c r="AS68" s="279"/>
      <c r="AT68" s="279"/>
      <c r="AU68" s="279"/>
      <c r="AV68" s="279"/>
      <c r="AW68" s="279"/>
      <c r="AX68" s="14"/>
      <c r="AY68" s="14"/>
      <c r="AZ68" s="14"/>
      <c r="BA68" s="14"/>
      <c r="BB68" s="14"/>
      <c r="BC68" s="14"/>
      <c r="BD68" s="14"/>
      <c r="BE68" s="14"/>
      <c r="BF68" s="70"/>
      <c r="BG68" s="70"/>
      <c r="BH68" s="70"/>
      <c r="BI68" s="70"/>
      <c r="BJ68" s="458"/>
      <c r="BK68" s="458"/>
      <c r="BL68" s="458"/>
      <c r="BM68" s="264"/>
      <c r="BN68" s="264"/>
      <c r="BO68" s="264"/>
      <c r="BP68" s="264"/>
      <c r="BQ68" s="264"/>
      <c r="BR68" s="264"/>
      <c r="BS68" s="264"/>
      <c r="BT68" s="264"/>
      <c r="BU68" s="264"/>
      <c r="BV68" s="264"/>
      <c r="BW68" s="264"/>
      <c r="BX68" s="455"/>
      <c r="BY68" s="455"/>
      <c r="BZ68" s="455"/>
      <c r="CA68" s="455"/>
      <c r="CB68" s="455"/>
      <c r="CC68" s="455"/>
      <c r="CD68" s="455"/>
      <c r="CE68" s="455"/>
      <c r="CF68" s="455"/>
      <c r="CG68" s="459"/>
    </row>
    <row r="69" customHeight="1" spans="2:85">
      <c r="B69" s="460" t="s">
        <v>17</v>
      </c>
      <c r="C69" s="461"/>
      <c r="D69" s="461"/>
      <c r="E69" s="461"/>
      <c r="F69" s="461"/>
      <c r="G69" s="461"/>
      <c r="H69" s="72" t="str">
        <f>VLOOKUP(B69,武技!$B$4:$H$60,2,0)</f>
        <v> </v>
      </c>
      <c r="I69" s="72"/>
      <c r="J69" s="72"/>
      <c r="K69" s="72"/>
      <c r="L69" s="72"/>
      <c r="M69" s="72" t="str">
        <f>VLOOKUP(B69,武技!$B$4:$H$60,3,0)</f>
        <v> </v>
      </c>
      <c r="N69" s="72"/>
      <c r="O69" s="72"/>
      <c r="P69" s="72" t="str">
        <f>VLOOKUP(B69,武技!$B$4:$H$60,4,0)</f>
        <v> </v>
      </c>
      <c r="Q69" s="72"/>
      <c r="R69" s="72" t="str">
        <f>VLOOKUP(B69,武技!$B$4:$H$60,5,0)</f>
        <v> </v>
      </c>
      <c r="S69" s="72"/>
      <c r="T69" s="462" t="s">
        <v>17</v>
      </c>
      <c r="U69" s="462"/>
      <c r="V69" s="462"/>
      <c r="W69" s="462"/>
      <c r="X69" s="462"/>
      <c r="Y69" s="462"/>
      <c r="Z69" s="462"/>
      <c r="AA69" s="462"/>
      <c r="AB69" s="462"/>
      <c r="AC69" s="462"/>
      <c r="AD69" s="462"/>
      <c r="AE69" s="462"/>
      <c r="AF69" s="462"/>
      <c r="AG69" s="462"/>
      <c r="AH69" s="255" t="str">
        <f>VLOOKUP(B69,武技!$B$4:$H$60,7,0)</f>
        <v> </v>
      </c>
      <c r="AI69" s="255"/>
      <c r="AJ69" s="255"/>
      <c r="AK69" s="255"/>
      <c r="AL69" s="255"/>
      <c r="AM69" s="255"/>
      <c r="AN69" s="255"/>
      <c r="AO69" s="255"/>
      <c r="AP69" s="255"/>
      <c r="AQ69" s="463"/>
      <c r="AR69" s="464" t="s">
        <v>17</v>
      </c>
      <c r="AS69" s="461"/>
      <c r="AT69" s="461"/>
      <c r="AU69" s="461"/>
      <c r="AV69" s="461"/>
      <c r="AW69" s="461"/>
      <c r="AX69" s="22" t="str">
        <f>VLOOKUP(AR69,术法!$B$4:$I$133,2,0)</f>
        <v> </v>
      </c>
      <c r="AY69" s="22"/>
      <c r="AZ69" s="22"/>
      <c r="BA69" s="22"/>
      <c r="BB69" s="22"/>
      <c r="BC69" s="22" t="str">
        <f>VLOOKUP(AR69,术法!$B$4:$I$133,3,0)</f>
        <v> </v>
      </c>
      <c r="BD69" s="22"/>
      <c r="BE69" s="22"/>
      <c r="BF69" s="72" t="str">
        <f>VLOOKUP(AR69,术法!$B$4:$I$133,4,0)</f>
        <v> </v>
      </c>
      <c r="BG69" s="72"/>
      <c r="BH69" s="72" t="str">
        <f>VLOOKUP(AR69,术法!$B$4:$I$133,5,0)</f>
        <v> </v>
      </c>
      <c r="BI69" s="72"/>
      <c r="BJ69" s="465" t="str">
        <f>VLOOKUP(AR69,术法!$B$4:$I$133,6,0)</f>
        <v> </v>
      </c>
      <c r="BK69" s="465"/>
      <c r="BL69" s="465"/>
      <c r="BM69" s="462"/>
      <c r="BN69" s="462"/>
      <c r="BO69" s="462"/>
      <c r="BP69" s="462"/>
      <c r="BQ69" s="462"/>
      <c r="BR69" s="462"/>
      <c r="BS69" s="462"/>
      <c r="BT69" s="462"/>
      <c r="BU69" s="462"/>
      <c r="BV69" s="462"/>
      <c r="BW69" s="462"/>
      <c r="BX69" s="255" t="str">
        <f>VLOOKUP(AR69,术法!$B$4:$I$133,8,0)</f>
        <v> </v>
      </c>
      <c r="BY69" s="255"/>
      <c r="BZ69" s="255"/>
      <c r="CA69" s="255"/>
      <c r="CB69" s="255"/>
      <c r="CC69" s="255"/>
      <c r="CD69" s="255"/>
      <c r="CE69" s="255"/>
      <c r="CF69" s="255"/>
      <c r="CG69" s="256"/>
    </row>
    <row r="70" customHeight="1" spans="2:85">
      <c r="B70" s="460"/>
      <c r="C70" s="461"/>
      <c r="D70" s="461"/>
      <c r="E70" s="461"/>
      <c r="F70" s="461"/>
      <c r="G70" s="461"/>
      <c r="H70" s="72"/>
      <c r="I70" s="72"/>
      <c r="J70" s="72"/>
      <c r="K70" s="72"/>
      <c r="L70" s="72"/>
      <c r="M70" s="72"/>
      <c r="N70" s="72"/>
      <c r="O70" s="72"/>
      <c r="P70" s="72"/>
      <c r="Q70" s="72"/>
      <c r="R70" s="72"/>
      <c r="S70" s="72"/>
      <c r="T70" s="462"/>
      <c r="U70" s="462"/>
      <c r="V70" s="462"/>
      <c r="W70" s="462"/>
      <c r="X70" s="462"/>
      <c r="Y70" s="462"/>
      <c r="Z70" s="462"/>
      <c r="AA70" s="462"/>
      <c r="AB70" s="462"/>
      <c r="AC70" s="462"/>
      <c r="AD70" s="462"/>
      <c r="AE70" s="462"/>
      <c r="AF70" s="462"/>
      <c r="AG70" s="462"/>
      <c r="AH70" s="255"/>
      <c r="AI70" s="255"/>
      <c r="AJ70" s="255"/>
      <c r="AK70" s="255"/>
      <c r="AL70" s="255"/>
      <c r="AM70" s="255"/>
      <c r="AN70" s="255"/>
      <c r="AO70" s="255"/>
      <c r="AP70" s="255"/>
      <c r="AQ70" s="463"/>
      <c r="AR70" s="464"/>
      <c r="AS70" s="461"/>
      <c r="AT70" s="461"/>
      <c r="AU70" s="461"/>
      <c r="AV70" s="461"/>
      <c r="AW70" s="461"/>
      <c r="AX70" s="22"/>
      <c r="AY70" s="22"/>
      <c r="AZ70" s="22"/>
      <c r="BA70" s="22"/>
      <c r="BB70" s="22"/>
      <c r="BC70" s="22"/>
      <c r="BD70" s="22"/>
      <c r="BE70" s="22"/>
      <c r="BF70" s="72"/>
      <c r="BG70" s="72"/>
      <c r="BH70" s="72"/>
      <c r="BI70" s="72"/>
      <c r="BJ70" s="465"/>
      <c r="BK70" s="465"/>
      <c r="BL70" s="465"/>
      <c r="BM70" s="462"/>
      <c r="BN70" s="462"/>
      <c r="BO70" s="462"/>
      <c r="BP70" s="462"/>
      <c r="BQ70" s="462"/>
      <c r="BR70" s="462"/>
      <c r="BS70" s="462"/>
      <c r="BT70" s="462"/>
      <c r="BU70" s="462"/>
      <c r="BV70" s="462"/>
      <c r="BW70" s="462"/>
      <c r="BX70" s="255"/>
      <c r="BY70" s="255"/>
      <c r="BZ70" s="255"/>
      <c r="CA70" s="255"/>
      <c r="CB70" s="255"/>
      <c r="CC70" s="255"/>
      <c r="CD70" s="255"/>
      <c r="CE70" s="255"/>
      <c r="CF70" s="255"/>
      <c r="CG70" s="256"/>
    </row>
    <row r="71" customHeight="1" spans="2:85">
      <c r="B71" s="126" t="s">
        <v>17</v>
      </c>
      <c r="C71" s="279"/>
      <c r="D71" s="279"/>
      <c r="E71" s="279"/>
      <c r="F71" s="279"/>
      <c r="G71" s="279"/>
      <c r="H71" s="70" t="str">
        <f>VLOOKUP(B71,武技!$B$4:$H$60,2,0)</f>
        <v> </v>
      </c>
      <c r="I71" s="70"/>
      <c r="J71" s="70"/>
      <c r="K71" s="70"/>
      <c r="L71" s="70"/>
      <c r="M71" s="70" t="str">
        <f>VLOOKUP(B71,武技!$B$4:$H$60,3,0)</f>
        <v> </v>
      </c>
      <c r="N71" s="70"/>
      <c r="O71" s="70"/>
      <c r="P71" s="70" t="str">
        <f>VLOOKUP(B71,武技!$B$4:$H$60,4,0)</f>
        <v> </v>
      </c>
      <c r="Q71" s="70"/>
      <c r="R71" s="70" t="str">
        <f>VLOOKUP(B71,武技!$B$4:$H$60,5,0)</f>
        <v> </v>
      </c>
      <c r="S71" s="70"/>
      <c r="T71" s="264" t="s">
        <v>17</v>
      </c>
      <c r="U71" s="264"/>
      <c r="V71" s="264"/>
      <c r="W71" s="264"/>
      <c r="X71" s="264"/>
      <c r="Y71" s="264"/>
      <c r="Z71" s="264"/>
      <c r="AA71" s="264"/>
      <c r="AB71" s="264"/>
      <c r="AC71" s="264"/>
      <c r="AD71" s="264"/>
      <c r="AE71" s="264"/>
      <c r="AF71" s="264"/>
      <c r="AG71" s="264"/>
      <c r="AH71" s="455" t="str">
        <f>VLOOKUP(B71,武技!$B$4:$H$60,7,0)</f>
        <v> </v>
      </c>
      <c r="AI71" s="455"/>
      <c r="AJ71" s="455"/>
      <c r="AK71" s="455"/>
      <c r="AL71" s="455"/>
      <c r="AM71" s="455"/>
      <c r="AN71" s="455"/>
      <c r="AO71" s="455"/>
      <c r="AP71" s="455"/>
      <c r="AQ71" s="456"/>
      <c r="AR71" s="457" t="s">
        <v>17</v>
      </c>
      <c r="AS71" s="279"/>
      <c r="AT71" s="279"/>
      <c r="AU71" s="279"/>
      <c r="AV71" s="279"/>
      <c r="AW71" s="279"/>
      <c r="AX71" s="14" t="str">
        <f>VLOOKUP(AR71,术法!$B$4:$I$133,2,0)</f>
        <v> </v>
      </c>
      <c r="AY71" s="14"/>
      <c r="AZ71" s="14"/>
      <c r="BA71" s="14"/>
      <c r="BB71" s="14"/>
      <c r="BC71" s="14" t="str">
        <f>VLOOKUP(AR71,术法!$B$4:$I$133,3,0)</f>
        <v> </v>
      </c>
      <c r="BD71" s="14"/>
      <c r="BE71" s="14"/>
      <c r="BF71" s="70" t="str">
        <f>VLOOKUP(AR71,术法!$B$4:$I$133,4,0)</f>
        <v> </v>
      </c>
      <c r="BG71" s="70"/>
      <c r="BH71" s="70" t="str">
        <f>VLOOKUP(AR71,术法!$B$4:$I$133,5,0)</f>
        <v> </v>
      </c>
      <c r="BI71" s="70"/>
      <c r="BJ71" s="458" t="str">
        <f>VLOOKUP(AR71,术法!$B$4:$I$133,6,0)</f>
        <v> </v>
      </c>
      <c r="BK71" s="458"/>
      <c r="BL71" s="458"/>
      <c r="BM71" s="264"/>
      <c r="BN71" s="264"/>
      <c r="BO71" s="264"/>
      <c r="BP71" s="264"/>
      <c r="BQ71" s="264"/>
      <c r="BR71" s="264"/>
      <c r="BS71" s="264"/>
      <c r="BT71" s="264"/>
      <c r="BU71" s="264"/>
      <c r="BV71" s="264"/>
      <c r="BW71" s="264"/>
      <c r="BX71" s="455" t="str">
        <f>VLOOKUP(AR71,术法!$B$4:$I$133,8,0)</f>
        <v> </v>
      </c>
      <c r="BY71" s="455"/>
      <c r="BZ71" s="455"/>
      <c r="CA71" s="455"/>
      <c r="CB71" s="455"/>
      <c r="CC71" s="455"/>
      <c r="CD71" s="455"/>
      <c r="CE71" s="455"/>
      <c r="CF71" s="455"/>
      <c r="CG71" s="459"/>
    </row>
    <row r="72" customHeight="1" spans="2:85">
      <c r="B72" s="126"/>
      <c r="C72" s="279"/>
      <c r="D72" s="279"/>
      <c r="E72" s="279"/>
      <c r="F72" s="279"/>
      <c r="G72" s="279"/>
      <c r="H72" s="70"/>
      <c r="I72" s="70"/>
      <c r="J72" s="70"/>
      <c r="K72" s="70"/>
      <c r="L72" s="70"/>
      <c r="M72" s="70"/>
      <c r="N72" s="70"/>
      <c r="O72" s="70"/>
      <c r="P72" s="70"/>
      <c r="Q72" s="70"/>
      <c r="R72" s="70"/>
      <c r="S72" s="70"/>
      <c r="T72" s="264"/>
      <c r="U72" s="264"/>
      <c r="V72" s="264"/>
      <c r="W72" s="264"/>
      <c r="X72" s="264"/>
      <c r="Y72" s="264"/>
      <c r="Z72" s="264"/>
      <c r="AA72" s="264"/>
      <c r="AB72" s="264"/>
      <c r="AC72" s="264"/>
      <c r="AD72" s="264"/>
      <c r="AE72" s="264"/>
      <c r="AF72" s="264"/>
      <c r="AG72" s="264"/>
      <c r="AH72" s="455"/>
      <c r="AI72" s="455"/>
      <c r="AJ72" s="455"/>
      <c r="AK72" s="455"/>
      <c r="AL72" s="455"/>
      <c r="AM72" s="455"/>
      <c r="AN72" s="455"/>
      <c r="AO72" s="455"/>
      <c r="AP72" s="455"/>
      <c r="AQ72" s="456"/>
      <c r="AR72" s="457"/>
      <c r="AS72" s="279"/>
      <c r="AT72" s="279"/>
      <c r="AU72" s="279"/>
      <c r="AV72" s="279"/>
      <c r="AW72" s="279"/>
      <c r="AX72" s="14"/>
      <c r="AY72" s="14"/>
      <c r="AZ72" s="14"/>
      <c r="BA72" s="14"/>
      <c r="BB72" s="14"/>
      <c r="BC72" s="14"/>
      <c r="BD72" s="14"/>
      <c r="BE72" s="14"/>
      <c r="BF72" s="70"/>
      <c r="BG72" s="70"/>
      <c r="BH72" s="70"/>
      <c r="BI72" s="70"/>
      <c r="BJ72" s="458"/>
      <c r="BK72" s="458"/>
      <c r="BL72" s="458"/>
      <c r="BM72" s="264"/>
      <c r="BN72" s="264"/>
      <c r="BO72" s="264"/>
      <c r="BP72" s="264"/>
      <c r="BQ72" s="264"/>
      <c r="BR72" s="264"/>
      <c r="BS72" s="264"/>
      <c r="BT72" s="264"/>
      <c r="BU72" s="264"/>
      <c r="BV72" s="264"/>
      <c r="BW72" s="264"/>
      <c r="BX72" s="455"/>
      <c r="BY72" s="455"/>
      <c r="BZ72" s="455"/>
      <c r="CA72" s="455"/>
      <c r="CB72" s="455"/>
      <c r="CC72" s="455"/>
      <c r="CD72" s="455"/>
      <c r="CE72" s="455"/>
      <c r="CF72" s="455"/>
      <c r="CG72" s="459"/>
    </row>
    <row r="73" customHeight="1" spans="2:85">
      <c r="B73" s="460" t="s">
        <v>17</v>
      </c>
      <c r="C73" s="461"/>
      <c r="D73" s="461"/>
      <c r="E73" s="461"/>
      <c r="F73" s="461"/>
      <c r="G73" s="461"/>
      <c r="H73" s="72" t="str">
        <f>VLOOKUP(B73,武技!$B$4:$H$60,2,0)</f>
        <v> </v>
      </c>
      <c r="I73" s="72"/>
      <c r="J73" s="72"/>
      <c r="K73" s="72"/>
      <c r="L73" s="72"/>
      <c r="M73" s="72" t="str">
        <f>VLOOKUP(B73,武技!$B$4:$H$60,3,0)</f>
        <v> </v>
      </c>
      <c r="N73" s="72"/>
      <c r="O73" s="72"/>
      <c r="P73" s="72" t="str">
        <f>VLOOKUP(B73,武技!$B$4:$H$60,4,0)</f>
        <v> </v>
      </c>
      <c r="Q73" s="72"/>
      <c r="R73" s="72" t="str">
        <f>VLOOKUP(B73,武技!$B$4:$H$60,5,0)</f>
        <v> </v>
      </c>
      <c r="S73" s="72"/>
      <c r="T73" s="462" t="s">
        <v>17</v>
      </c>
      <c r="U73" s="462"/>
      <c r="V73" s="462"/>
      <c r="W73" s="462"/>
      <c r="X73" s="462"/>
      <c r="Y73" s="462"/>
      <c r="Z73" s="462"/>
      <c r="AA73" s="462"/>
      <c r="AB73" s="462"/>
      <c r="AC73" s="462"/>
      <c r="AD73" s="462"/>
      <c r="AE73" s="462"/>
      <c r="AF73" s="462"/>
      <c r="AG73" s="462"/>
      <c r="AH73" s="255" t="str">
        <f>VLOOKUP(B73,武技!$B$4:$H$60,7,0)</f>
        <v> </v>
      </c>
      <c r="AI73" s="255"/>
      <c r="AJ73" s="255"/>
      <c r="AK73" s="255"/>
      <c r="AL73" s="255"/>
      <c r="AM73" s="255"/>
      <c r="AN73" s="255"/>
      <c r="AO73" s="255"/>
      <c r="AP73" s="255"/>
      <c r="AQ73" s="463"/>
      <c r="AR73" s="464" t="s">
        <v>17</v>
      </c>
      <c r="AS73" s="461"/>
      <c r="AT73" s="461"/>
      <c r="AU73" s="461"/>
      <c r="AV73" s="461"/>
      <c r="AW73" s="461"/>
      <c r="AX73" s="22" t="str">
        <f>VLOOKUP(AR73,术法!$B$4:$I$133,2,0)</f>
        <v> </v>
      </c>
      <c r="AY73" s="22"/>
      <c r="AZ73" s="22"/>
      <c r="BA73" s="22"/>
      <c r="BB73" s="22"/>
      <c r="BC73" s="22" t="str">
        <f>VLOOKUP(AR73,术法!$B$4:$I$133,3,0)</f>
        <v> </v>
      </c>
      <c r="BD73" s="22"/>
      <c r="BE73" s="22"/>
      <c r="BF73" s="72" t="str">
        <f>VLOOKUP(AR73,术法!$B$4:$I$133,4,0)</f>
        <v> </v>
      </c>
      <c r="BG73" s="72"/>
      <c r="BH73" s="72" t="str">
        <f>VLOOKUP(AR73,术法!$B$4:$I$133,5,0)</f>
        <v> </v>
      </c>
      <c r="BI73" s="72"/>
      <c r="BJ73" s="465" t="str">
        <f>VLOOKUP(AR73,术法!$B$4:$I$133,6,0)</f>
        <v> </v>
      </c>
      <c r="BK73" s="465"/>
      <c r="BL73" s="465"/>
      <c r="BM73" s="462"/>
      <c r="BN73" s="462"/>
      <c r="BO73" s="462"/>
      <c r="BP73" s="462"/>
      <c r="BQ73" s="462"/>
      <c r="BR73" s="462"/>
      <c r="BS73" s="462"/>
      <c r="BT73" s="462"/>
      <c r="BU73" s="462"/>
      <c r="BV73" s="462"/>
      <c r="BW73" s="462"/>
      <c r="BX73" s="255" t="str">
        <f>VLOOKUP(AR73,术法!$B$4:$I$133,8,0)</f>
        <v> </v>
      </c>
      <c r="BY73" s="255"/>
      <c r="BZ73" s="255"/>
      <c r="CA73" s="255"/>
      <c r="CB73" s="255"/>
      <c r="CC73" s="255"/>
      <c r="CD73" s="255"/>
      <c r="CE73" s="255"/>
      <c r="CF73" s="255"/>
      <c r="CG73" s="256"/>
    </row>
    <row r="74" customHeight="1" spans="2:85">
      <c r="B74" s="466"/>
      <c r="C74" s="467"/>
      <c r="D74" s="467"/>
      <c r="E74" s="467"/>
      <c r="F74" s="467"/>
      <c r="G74" s="467"/>
      <c r="H74" s="98"/>
      <c r="I74" s="98"/>
      <c r="J74" s="98"/>
      <c r="K74" s="98"/>
      <c r="L74" s="98"/>
      <c r="M74" s="98"/>
      <c r="N74" s="98"/>
      <c r="O74" s="98"/>
      <c r="P74" s="98"/>
      <c r="Q74" s="98"/>
      <c r="R74" s="98"/>
      <c r="S74" s="98"/>
      <c r="T74" s="468"/>
      <c r="U74" s="468"/>
      <c r="V74" s="468"/>
      <c r="W74" s="468"/>
      <c r="X74" s="468"/>
      <c r="Y74" s="468"/>
      <c r="Z74" s="468"/>
      <c r="AA74" s="468"/>
      <c r="AB74" s="468"/>
      <c r="AC74" s="468"/>
      <c r="AD74" s="468"/>
      <c r="AE74" s="468"/>
      <c r="AF74" s="468"/>
      <c r="AG74" s="468"/>
      <c r="AH74" s="469"/>
      <c r="AI74" s="469"/>
      <c r="AJ74" s="469"/>
      <c r="AK74" s="469"/>
      <c r="AL74" s="469"/>
      <c r="AM74" s="469"/>
      <c r="AN74" s="469"/>
      <c r="AO74" s="469"/>
      <c r="AP74" s="469"/>
      <c r="AQ74" s="470"/>
      <c r="AR74" s="471"/>
      <c r="AS74" s="467"/>
      <c r="AT74" s="467"/>
      <c r="AU74" s="467"/>
      <c r="AV74" s="467"/>
      <c r="AW74" s="467"/>
      <c r="AX74" s="28"/>
      <c r="AY74" s="28"/>
      <c r="AZ74" s="28"/>
      <c r="BA74" s="28"/>
      <c r="BB74" s="28"/>
      <c r="BC74" s="28"/>
      <c r="BD74" s="28"/>
      <c r="BE74" s="28"/>
      <c r="BF74" s="98"/>
      <c r="BG74" s="98"/>
      <c r="BH74" s="98"/>
      <c r="BI74" s="98"/>
      <c r="BJ74" s="472"/>
      <c r="BK74" s="472"/>
      <c r="BL74" s="472"/>
      <c r="BM74" s="468"/>
      <c r="BN74" s="468"/>
      <c r="BO74" s="468"/>
      <c r="BP74" s="468"/>
      <c r="BQ74" s="468"/>
      <c r="BR74" s="468"/>
      <c r="BS74" s="468"/>
      <c r="BT74" s="468"/>
      <c r="BU74" s="468"/>
      <c r="BV74" s="468"/>
      <c r="BW74" s="468"/>
      <c r="BX74" s="469"/>
      <c r="BY74" s="469"/>
      <c r="BZ74" s="469"/>
      <c r="CA74" s="469"/>
      <c r="CB74" s="469"/>
      <c r="CC74" s="469"/>
      <c r="CD74" s="469"/>
      <c r="CE74" s="469"/>
      <c r="CF74" s="469"/>
      <c r="CG74" s="473"/>
    </row>
    <row r="75" customHeight="1" spans="2:85">
      <c r="B75" s="474" t="s">
        <v>120</v>
      </c>
      <c r="C75" s="474"/>
      <c r="D75" s="474"/>
      <c r="E75" s="474"/>
      <c r="F75" s="474"/>
      <c r="G75" s="474"/>
      <c r="H75" s="474"/>
      <c r="I75" s="474"/>
      <c r="J75" s="474"/>
      <c r="K75" s="474"/>
      <c r="L75" s="474"/>
      <c r="M75" s="474"/>
      <c r="N75" s="474"/>
      <c r="O75" s="474"/>
      <c r="P75" s="474"/>
      <c r="Q75" s="474"/>
      <c r="R75" s="474"/>
      <c r="S75" s="474"/>
      <c r="T75" s="474"/>
      <c r="U75" s="474"/>
      <c r="V75" s="474"/>
      <c r="W75" s="474"/>
      <c r="X75" s="474"/>
      <c r="Y75" s="474"/>
      <c r="Z75" s="474"/>
      <c r="AA75" s="474"/>
      <c r="AB75" s="474"/>
      <c r="AC75" s="474"/>
      <c r="AD75" s="474"/>
      <c r="AE75" s="474"/>
      <c r="AF75" s="474"/>
      <c r="AG75" s="474"/>
      <c r="AH75" s="474"/>
      <c r="AI75" s="474"/>
      <c r="AJ75" s="474"/>
      <c r="AK75" s="474"/>
      <c r="AL75" s="474"/>
      <c r="AM75" s="474"/>
      <c r="AN75" s="474"/>
      <c r="AO75" s="474"/>
      <c r="AP75" s="474"/>
      <c r="AQ75" s="474"/>
      <c r="AR75" s="474"/>
      <c r="AS75" s="474"/>
      <c r="AT75" s="474"/>
      <c r="AU75" s="474"/>
      <c r="AV75" s="474"/>
      <c r="AW75" s="474"/>
      <c r="AX75" s="474"/>
      <c r="AY75" s="474"/>
      <c r="AZ75" s="474"/>
      <c r="BA75" s="474"/>
      <c r="BB75" s="474"/>
      <c r="BC75" s="474"/>
      <c r="BD75" s="474"/>
      <c r="BE75" s="474"/>
      <c r="BF75" s="474"/>
      <c r="BG75" s="474"/>
      <c r="BH75" s="474"/>
      <c r="BI75" s="474"/>
      <c r="BJ75" s="474"/>
      <c r="BK75" s="474"/>
      <c r="BL75" s="474"/>
      <c r="BM75" s="474"/>
      <c r="BN75" s="474"/>
      <c r="BO75" s="474"/>
      <c r="BP75" s="474"/>
      <c r="BQ75" s="474"/>
      <c r="BR75" s="474"/>
      <c r="BS75" s="474"/>
      <c r="BT75" s="474"/>
      <c r="BU75" s="474"/>
      <c r="BV75" s="474"/>
      <c r="BW75" s="474"/>
      <c r="BX75" s="474"/>
      <c r="BY75" s="474"/>
      <c r="BZ75" s="474"/>
      <c r="CA75" s="474"/>
      <c r="CB75" s="474"/>
      <c r="CC75" s="474"/>
      <c r="CD75" s="474"/>
      <c r="CE75" s="474"/>
      <c r="CF75" s="474"/>
      <c r="CG75" s="474"/>
    </row>
    <row r="76" customHeight="1" spans="2:85">
      <c r="B76" s="232" t="s">
        <v>121</v>
      </c>
      <c r="C76" s="233"/>
      <c r="D76" s="233"/>
      <c r="E76" s="233"/>
      <c r="F76" s="233"/>
      <c r="G76" s="233"/>
      <c r="H76" s="233"/>
      <c r="I76" s="233"/>
      <c r="J76" s="233"/>
      <c r="K76" s="233"/>
      <c r="L76" s="233"/>
      <c r="M76" s="233"/>
      <c r="N76" s="233"/>
      <c r="O76" s="233"/>
      <c r="P76" s="233"/>
      <c r="Q76" s="233"/>
      <c r="R76" s="233"/>
      <c r="S76" s="233"/>
      <c r="T76" s="233"/>
      <c r="U76" s="233"/>
      <c r="V76" s="233"/>
      <c r="W76" s="233"/>
      <c r="X76" s="233"/>
      <c r="Y76" s="233"/>
      <c r="Z76" s="233"/>
      <c r="AA76" s="233"/>
      <c r="AB76" s="233"/>
      <c r="AC76" s="233"/>
      <c r="AD76" s="233"/>
      <c r="AE76" s="233"/>
      <c r="AF76" s="233"/>
      <c r="AG76" s="233"/>
      <c r="AH76" s="233"/>
      <c r="AI76" s="233"/>
      <c r="AJ76" s="233"/>
      <c r="AK76" s="233"/>
      <c r="AL76" s="233"/>
      <c r="AM76" s="233"/>
      <c r="AN76" s="233"/>
      <c r="AO76" s="233"/>
      <c r="AP76" s="233"/>
      <c r="AQ76" s="288"/>
      <c r="AR76" s="275" t="s">
        <v>122</v>
      </c>
      <c r="AS76" s="233"/>
      <c r="AT76" s="233"/>
      <c r="AU76" s="233"/>
      <c r="AV76" s="233"/>
      <c r="AW76" s="233"/>
      <c r="AX76" s="233"/>
      <c r="AY76" s="233"/>
      <c r="AZ76" s="233"/>
      <c r="BA76" s="233"/>
      <c r="BB76" s="233"/>
      <c r="BC76" s="233"/>
      <c r="BD76" s="233"/>
      <c r="BE76" s="233"/>
      <c r="BF76" s="233"/>
      <c r="BG76" s="233"/>
      <c r="BH76" s="233"/>
      <c r="BI76" s="233"/>
      <c r="BJ76" s="234"/>
      <c r="BK76" s="234"/>
      <c r="BL76" s="234"/>
      <c r="BM76" s="233"/>
      <c r="BN76" s="233"/>
      <c r="BO76" s="233"/>
      <c r="BP76" s="233"/>
      <c r="BQ76" s="233"/>
      <c r="BR76" s="233"/>
      <c r="BS76" s="233"/>
      <c r="BT76" s="233"/>
      <c r="BU76" s="233"/>
      <c r="BV76" s="233"/>
      <c r="BW76" s="233"/>
      <c r="BX76" s="233"/>
      <c r="BY76" s="233"/>
      <c r="BZ76" s="233"/>
      <c r="CA76" s="233"/>
      <c r="CB76" s="233"/>
      <c r="CC76" s="233"/>
      <c r="CD76" s="233"/>
      <c r="CE76" s="233"/>
      <c r="CF76" s="233"/>
      <c r="CG76" s="235"/>
    </row>
    <row r="77" customHeight="1" spans="2:85">
      <c r="B77" s="113" t="s">
        <v>57</v>
      </c>
      <c r="C77" s="447"/>
      <c r="D77" s="447"/>
      <c r="E77" s="447"/>
      <c r="F77" s="447"/>
      <c r="G77" s="447"/>
      <c r="H77" s="447" t="s">
        <v>11</v>
      </c>
      <c r="I77" s="447"/>
      <c r="J77" s="447"/>
      <c r="K77" s="447"/>
      <c r="L77" s="447"/>
      <c r="M77" s="447" t="s">
        <v>99</v>
      </c>
      <c r="N77" s="447"/>
      <c r="O77" s="447"/>
      <c r="P77" s="447" t="s">
        <v>123</v>
      </c>
      <c r="Q77" s="447"/>
      <c r="R77" s="447" t="s">
        <v>101</v>
      </c>
      <c r="S77" s="447"/>
      <c r="T77" s="448" t="s">
        <v>86</v>
      </c>
      <c r="U77" s="448"/>
      <c r="V77" s="448"/>
      <c r="W77" s="448"/>
      <c r="X77" s="448"/>
      <c r="Y77" s="448"/>
      <c r="Z77" s="448"/>
      <c r="AA77" s="448"/>
      <c r="AB77" s="448"/>
      <c r="AC77" s="448"/>
      <c r="AD77" s="448"/>
      <c r="AE77" s="448"/>
      <c r="AF77" s="448"/>
      <c r="AG77" s="448"/>
      <c r="AH77" s="448" t="s">
        <v>102</v>
      </c>
      <c r="AI77" s="448"/>
      <c r="AJ77" s="448"/>
      <c r="AK77" s="448"/>
      <c r="AL77" s="448"/>
      <c r="AM77" s="448"/>
      <c r="AN77" s="448"/>
      <c r="AO77" s="448"/>
      <c r="AP77" s="448"/>
      <c r="AQ77" s="449"/>
      <c r="AR77" s="305" t="s">
        <v>57</v>
      </c>
      <c r="AS77" s="447"/>
      <c r="AT77" s="447"/>
      <c r="AU77" s="447"/>
      <c r="AV77" s="447"/>
      <c r="AW77" s="447"/>
      <c r="AX77" s="447" t="s">
        <v>11</v>
      </c>
      <c r="AY77" s="447"/>
      <c r="AZ77" s="447"/>
      <c r="BA77" s="447"/>
      <c r="BB77" s="447"/>
      <c r="BC77" s="447" t="s">
        <v>99</v>
      </c>
      <c r="BD77" s="447"/>
      <c r="BE77" s="447"/>
      <c r="BF77" s="447" t="s">
        <v>103</v>
      </c>
      <c r="BG77" s="447"/>
      <c r="BH77" s="447" t="s">
        <v>101</v>
      </c>
      <c r="BI77" s="447"/>
      <c r="BJ77" s="450" t="s">
        <v>65</v>
      </c>
      <c r="BK77" s="429"/>
      <c r="BL77" s="429"/>
      <c r="BM77" s="451" t="s">
        <v>86</v>
      </c>
      <c r="BN77" s="452"/>
      <c r="BO77" s="452"/>
      <c r="BP77" s="452"/>
      <c r="BQ77" s="452"/>
      <c r="BR77" s="452"/>
      <c r="BS77" s="452"/>
      <c r="BT77" s="452"/>
      <c r="BU77" s="452"/>
      <c r="BV77" s="452"/>
      <c r="BW77" s="452"/>
      <c r="BX77" s="453" t="s">
        <v>102</v>
      </c>
      <c r="BY77" s="453"/>
      <c r="BZ77" s="453"/>
      <c r="CA77" s="453"/>
      <c r="CB77" s="453"/>
      <c r="CC77" s="453"/>
      <c r="CD77" s="453"/>
      <c r="CE77" s="453"/>
      <c r="CF77" s="453"/>
      <c r="CG77" s="454"/>
    </row>
    <row r="78" customHeight="1" spans="2:85">
      <c r="B78" s="126" t="s">
        <v>17</v>
      </c>
      <c r="C78" s="279"/>
      <c r="D78" s="279"/>
      <c r="E78" s="279"/>
      <c r="F78" s="279"/>
      <c r="G78" s="279"/>
      <c r="H78" s="279"/>
      <c r="I78" s="279"/>
      <c r="J78" s="279"/>
      <c r="K78" s="279"/>
      <c r="L78" s="279"/>
      <c r="M78" s="279"/>
      <c r="N78" s="279"/>
      <c r="O78" s="279"/>
      <c r="P78" s="475" t="s">
        <v>17</v>
      </c>
      <c r="Q78" s="279"/>
      <c r="R78" s="475" t="s">
        <v>17</v>
      </c>
      <c r="S78" s="279"/>
      <c r="T78" s="264" t="s">
        <v>17</v>
      </c>
      <c r="U78" s="264"/>
      <c r="V78" s="264"/>
      <c r="W78" s="264"/>
      <c r="X78" s="264"/>
      <c r="Y78" s="264"/>
      <c r="Z78" s="264"/>
      <c r="AA78" s="264"/>
      <c r="AB78" s="264"/>
      <c r="AC78" s="264"/>
      <c r="AD78" s="264"/>
      <c r="AE78" s="264"/>
      <c r="AF78" s="264"/>
      <c r="AG78" s="264"/>
      <c r="AH78" s="264"/>
      <c r="AI78" s="264"/>
      <c r="AJ78" s="264"/>
      <c r="AK78" s="264"/>
      <c r="AL78" s="264"/>
      <c r="AM78" s="264"/>
      <c r="AN78" s="264"/>
      <c r="AO78" s="264"/>
      <c r="AP78" s="264"/>
      <c r="AQ78" s="476"/>
      <c r="AR78" s="457" t="s">
        <v>17</v>
      </c>
      <c r="AS78" s="279"/>
      <c r="AT78" s="279"/>
      <c r="AU78" s="279"/>
      <c r="AV78" s="279"/>
      <c r="AW78" s="279"/>
      <c r="AX78" s="263"/>
      <c r="AY78" s="263"/>
      <c r="AZ78" s="263"/>
      <c r="BA78" s="263"/>
      <c r="BB78" s="263"/>
      <c r="BC78" s="263"/>
      <c r="BD78" s="263"/>
      <c r="BE78" s="263"/>
      <c r="BF78" s="279"/>
      <c r="BG78" s="279"/>
      <c r="BH78" s="475" t="s">
        <v>17</v>
      </c>
      <c r="BI78" s="279"/>
      <c r="BJ78" s="477"/>
      <c r="BK78" s="477"/>
      <c r="BL78" s="477"/>
      <c r="BM78" s="264" t="s">
        <v>17</v>
      </c>
      <c r="BN78" s="264"/>
      <c r="BO78" s="264"/>
      <c r="BP78" s="264"/>
      <c r="BQ78" s="264"/>
      <c r="BR78" s="264"/>
      <c r="BS78" s="264"/>
      <c r="BT78" s="264"/>
      <c r="BU78" s="264"/>
      <c r="BV78" s="264"/>
      <c r="BW78" s="264"/>
      <c r="BX78" s="264"/>
      <c r="BY78" s="264"/>
      <c r="BZ78" s="264"/>
      <c r="CA78" s="264"/>
      <c r="CB78" s="264"/>
      <c r="CC78" s="264"/>
      <c r="CD78" s="264"/>
      <c r="CE78" s="264"/>
      <c r="CF78" s="264"/>
      <c r="CG78" s="265"/>
    </row>
    <row r="79" customHeight="1" spans="2:85">
      <c r="B79" s="126"/>
      <c r="C79" s="279"/>
      <c r="D79" s="279"/>
      <c r="E79" s="279"/>
      <c r="F79" s="279"/>
      <c r="G79" s="279"/>
      <c r="H79" s="279"/>
      <c r="I79" s="279"/>
      <c r="J79" s="279"/>
      <c r="K79" s="279"/>
      <c r="L79" s="279"/>
      <c r="M79" s="279"/>
      <c r="N79" s="279"/>
      <c r="O79" s="279"/>
      <c r="P79" s="279"/>
      <c r="Q79" s="279"/>
      <c r="R79" s="279"/>
      <c r="S79" s="279"/>
      <c r="T79" s="264"/>
      <c r="U79" s="264"/>
      <c r="V79" s="264"/>
      <c r="W79" s="264"/>
      <c r="X79" s="264"/>
      <c r="Y79" s="264"/>
      <c r="Z79" s="264"/>
      <c r="AA79" s="264"/>
      <c r="AB79" s="264"/>
      <c r="AC79" s="264"/>
      <c r="AD79" s="264"/>
      <c r="AE79" s="264"/>
      <c r="AF79" s="264"/>
      <c r="AG79" s="264"/>
      <c r="AH79" s="264"/>
      <c r="AI79" s="264"/>
      <c r="AJ79" s="264"/>
      <c r="AK79" s="264"/>
      <c r="AL79" s="264"/>
      <c r="AM79" s="264"/>
      <c r="AN79" s="264"/>
      <c r="AO79" s="264"/>
      <c r="AP79" s="264"/>
      <c r="AQ79" s="476"/>
      <c r="AR79" s="457"/>
      <c r="AS79" s="279"/>
      <c r="AT79" s="279"/>
      <c r="AU79" s="279"/>
      <c r="AV79" s="279"/>
      <c r="AW79" s="279"/>
      <c r="AX79" s="263"/>
      <c r="AY79" s="263"/>
      <c r="AZ79" s="263"/>
      <c r="BA79" s="263"/>
      <c r="BB79" s="263"/>
      <c r="BC79" s="263"/>
      <c r="BD79" s="263"/>
      <c r="BE79" s="263"/>
      <c r="BF79" s="279"/>
      <c r="BG79" s="279"/>
      <c r="BH79" s="279"/>
      <c r="BI79" s="279"/>
      <c r="BJ79" s="477"/>
      <c r="BK79" s="477"/>
      <c r="BL79" s="477"/>
      <c r="BM79" s="264"/>
      <c r="BN79" s="264"/>
      <c r="BO79" s="264"/>
      <c r="BP79" s="264"/>
      <c r="BQ79" s="264"/>
      <c r="BR79" s="264"/>
      <c r="BS79" s="264"/>
      <c r="BT79" s="264"/>
      <c r="BU79" s="264"/>
      <c r="BV79" s="264"/>
      <c r="BW79" s="264"/>
      <c r="BX79" s="264"/>
      <c r="BY79" s="264"/>
      <c r="BZ79" s="264"/>
      <c r="CA79" s="264"/>
      <c r="CB79" s="264"/>
      <c r="CC79" s="264"/>
      <c r="CD79" s="264"/>
      <c r="CE79" s="264"/>
      <c r="CF79" s="264"/>
      <c r="CG79" s="265"/>
    </row>
    <row r="80" customHeight="1" spans="2:85">
      <c r="B80" s="460" t="s">
        <v>17</v>
      </c>
      <c r="C80" s="461"/>
      <c r="D80" s="461"/>
      <c r="E80" s="461"/>
      <c r="F80" s="461"/>
      <c r="G80" s="461"/>
      <c r="H80" s="461"/>
      <c r="I80" s="461"/>
      <c r="J80" s="461"/>
      <c r="K80" s="461"/>
      <c r="L80" s="461"/>
      <c r="M80" s="461"/>
      <c r="N80" s="461"/>
      <c r="O80" s="461"/>
      <c r="P80" s="478" t="s">
        <v>17</v>
      </c>
      <c r="Q80" s="461"/>
      <c r="R80" s="478" t="s">
        <v>17</v>
      </c>
      <c r="S80" s="461"/>
      <c r="T80" s="462" t="s">
        <v>17</v>
      </c>
      <c r="U80" s="462"/>
      <c r="V80" s="462"/>
      <c r="W80" s="462"/>
      <c r="X80" s="462"/>
      <c r="Y80" s="462"/>
      <c r="Z80" s="462"/>
      <c r="AA80" s="462"/>
      <c r="AB80" s="462"/>
      <c r="AC80" s="462"/>
      <c r="AD80" s="462"/>
      <c r="AE80" s="462"/>
      <c r="AF80" s="462"/>
      <c r="AG80" s="462"/>
      <c r="AH80" s="462"/>
      <c r="AI80" s="462"/>
      <c r="AJ80" s="462"/>
      <c r="AK80" s="462"/>
      <c r="AL80" s="462"/>
      <c r="AM80" s="462"/>
      <c r="AN80" s="462"/>
      <c r="AO80" s="462"/>
      <c r="AP80" s="462"/>
      <c r="AQ80" s="479"/>
      <c r="AR80" s="464" t="s">
        <v>17</v>
      </c>
      <c r="AS80" s="461"/>
      <c r="AT80" s="461"/>
      <c r="AU80" s="461"/>
      <c r="AV80" s="461"/>
      <c r="AW80" s="461"/>
      <c r="AX80" s="480"/>
      <c r="AY80" s="480"/>
      <c r="AZ80" s="480"/>
      <c r="BA80" s="480"/>
      <c r="BB80" s="480"/>
      <c r="BC80" s="480"/>
      <c r="BD80" s="480"/>
      <c r="BE80" s="480"/>
      <c r="BF80" s="461"/>
      <c r="BG80" s="461"/>
      <c r="BH80" s="478" t="s">
        <v>17</v>
      </c>
      <c r="BI80" s="461"/>
      <c r="BJ80" s="481"/>
      <c r="BK80" s="481"/>
      <c r="BL80" s="481"/>
      <c r="BM80" s="462" t="s">
        <v>17</v>
      </c>
      <c r="BN80" s="462"/>
      <c r="BO80" s="462"/>
      <c r="BP80" s="462"/>
      <c r="BQ80" s="462"/>
      <c r="BR80" s="462"/>
      <c r="BS80" s="462"/>
      <c r="BT80" s="462"/>
      <c r="BU80" s="462"/>
      <c r="BV80" s="462"/>
      <c r="BW80" s="462"/>
      <c r="BX80" s="462"/>
      <c r="BY80" s="462"/>
      <c r="BZ80" s="462"/>
      <c r="CA80" s="462"/>
      <c r="CB80" s="462"/>
      <c r="CC80" s="462"/>
      <c r="CD80" s="462"/>
      <c r="CE80" s="462"/>
      <c r="CF80" s="462"/>
      <c r="CG80" s="482"/>
    </row>
    <row r="81" customHeight="1" spans="2:85">
      <c r="B81" s="460"/>
      <c r="C81" s="461"/>
      <c r="D81" s="461"/>
      <c r="E81" s="461"/>
      <c r="F81" s="461"/>
      <c r="G81" s="461"/>
      <c r="H81" s="461"/>
      <c r="I81" s="461"/>
      <c r="J81" s="461"/>
      <c r="K81" s="461"/>
      <c r="L81" s="461"/>
      <c r="M81" s="461"/>
      <c r="N81" s="461"/>
      <c r="O81" s="461"/>
      <c r="P81" s="461"/>
      <c r="Q81" s="461"/>
      <c r="R81" s="461"/>
      <c r="S81" s="461"/>
      <c r="T81" s="462"/>
      <c r="U81" s="462"/>
      <c r="V81" s="462"/>
      <c r="W81" s="462"/>
      <c r="X81" s="462"/>
      <c r="Y81" s="462"/>
      <c r="Z81" s="462"/>
      <c r="AA81" s="462"/>
      <c r="AB81" s="462"/>
      <c r="AC81" s="462"/>
      <c r="AD81" s="462"/>
      <c r="AE81" s="462"/>
      <c r="AF81" s="462"/>
      <c r="AG81" s="462"/>
      <c r="AH81" s="462"/>
      <c r="AI81" s="462"/>
      <c r="AJ81" s="462"/>
      <c r="AK81" s="462"/>
      <c r="AL81" s="462"/>
      <c r="AM81" s="462"/>
      <c r="AN81" s="462"/>
      <c r="AO81" s="462"/>
      <c r="AP81" s="462"/>
      <c r="AQ81" s="479"/>
      <c r="AR81" s="464"/>
      <c r="AS81" s="461"/>
      <c r="AT81" s="461"/>
      <c r="AU81" s="461"/>
      <c r="AV81" s="461"/>
      <c r="AW81" s="461"/>
      <c r="AX81" s="480"/>
      <c r="AY81" s="480"/>
      <c r="AZ81" s="480"/>
      <c r="BA81" s="480"/>
      <c r="BB81" s="480"/>
      <c r="BC81" s="480"/>
      <c r="BD81" s="480"/>
      <c r="BE81" s="480"/>
      <c r="BF81" s="461"/>
      <c r="BG81" s="461"/>
      <c r="BH81" s="461"/>
      <c r="BI81" s="461"/>
      <c r="BJ81" s="481"/>
      <c r="BK81" s="481"/>
      <c r="BL81" s="481"/>
      <c r="BM81" s="462"/>
      <c r="BN81" s="462"/>
      <c r="BO81" s="462"/>
      <c r="BP81" s="462"/>
      <c r="BQ81" s="462"/>
      <c r="BR81" s="462"/>
      <c r="BS81" s="462"/>
      <c r="BT81" s="462"/>
      <c r="BU81" s="462"/>
      <c r="BV81" s="462"/>
      <c r="BW81" s="462"/>
      <c r="BX81" s="462"/>
      <c r="BY81" s="462"/>
      <c r="BZ81" s="462"/>
      <c r="CA81" s="462"/>
      <c r="CB81" s="462"/>
      <c r="CC81" s="462"/>
      <c r="CD81" s="462"/>
      <c r="CE81" s="462"/>
      <c r="CF81" s="462"/>
      <c r="CG81" s="482"/>
    </row>
    <row r="82" customHeight="1" spans="2:85">
      <c r="B82" s="126" t="s">
        <v>17</v>
      </c>
      <c r="C82" s="279"/>
      <c r="D82" s="279"/>
      <c r="E82" s="279"/>
      <c r="F82" s="279"/>
      <c r="G82" s="279"/>
      <c r="H82" s="279"/>
      <c r="I82" s="279"/>
      <c r="J82" s="279"/>
      <c r="K82" s="279"/>
      <c r="L82" s="279"/>
      <c r="M82" s="279"/>
      <c r="N82" s="279"/>
      <c r="O82" s="279"/>
      <c r="P82" s="475" t="s">
        <v>17</v>
      </c>
      <c r="Q82" s="279"/>
      <c r="R82" s="475" t="s">
        <v>17</v>
      </c>
      <c r="S82" s="279"/>
      <c r="T82" s="264" t="s">
        <v>17</v>
      </c>
      <c r="U82" s="264"/>
      <c r="V82" s="264"/>
      <c r="W82" s="264"/>
      <c r="X82" s="264"/>
      <c r="Y82" s="264"/>
      <c r="Z82" s="264"/>
      <c r="AA82" s="264"/>
      <c r="AB82" s="264"/>
      <c r="AC82" s="264"/>
      <c r="AD82" s="264"/>
      <c r="AE82" s="264"/>
      <c r="AF82" s="264"/>
      <c r="AG82" s="264"/>
      <c r="AH82" s="264"/>
      <c r="AI82" s="264"/>
      <c r="AJ82" s="264"/>
      <c r="AK82" s="264"/>
      <c r="AL82" s="264"/>
      <c r="AM82" s="264"/>
      <c r="AN82" s="264"/>
      <c r="AO82" s="264"/>
      <c r="AP82" s="264"/>
      <c r="AQ82" s="476"/>
      <c r="AR82" s="457" t="s">
        <v>17</v>
      </c>
      <c r="AS82" s="279"/>
      <c r="AT82" s="279"/>
      <c r="AU82" s="279"/>
      <c r="AV82" s="279"/>
      <c r="AW82" s="279"/>
      <c r="AX82" s="263"/>
      <c r="AY82" s="263"/>
      <c r="AZ82" s="263"/>
      <c r="BA82" s="263"/>
      <c r="BB82" s="263"/>
      <c r="BC82" s="263"/>
      <c r="BD82" s="263"/>
      <c r="BE82" s="263"/>
      <c r="BF82" s="279"/>
      <c r="BG82" s="279"/>
      <c r="BH82" s="475" t="s">
        <v>17</v>
      </c>
      <c r="BI82" s="279"/>
      <c r="BJ82" s="477"/>
      <c r="BK82" s="477"/>
      <c r="BL82" s="477"/>
      <c r="BM82" s="264" t="s">
        <v>17</v>
      </c>
      <c r="BN82" s="264"/>
      <c r="BO82" s="264"/>
      <c r="BP82" s="264"/>
      <c r="BQ82" s="264"/>
      <c r="BR82" s="264"/>
      <c r="BS82" s="264"/>
      <c r="BT82" s="264"/>
      <c r="BU82" s="264"/>
      <c r="BV82" s="264"/>
      <c r="BW82" s="264"/>
      <c r="BX82" s="264"/>
      <c r="BY82" s="264"/>
      <c r="BZ82" s="264"/>
      <c r="CA82" s="264"/>
      <c r="CB82" s="264"/>
      <c r="CC82" s="264"/>
      <c r="CD82" s="264"/>
      <c r="CE82" s="264"/>
      <c r="CF82" s="264"/>
      <c r="CG82" s="265"/>
    </row>
    <row r="83" customHeight="1" spans="2:85">
      <c r="B83" s="126"/>
      <c r="C83" s="279"/>
      <c r="D83" s="279"/>
      <c r="E83" s="279"/>
      <c r="F83" s="279"/>
      <c r="G83" s="279"/>
      <c r="H83" s="279"/>
      <c r="I83" s="279"/>
      <c r="J83" s="279"/>
      <c r="K83" s="279"/>
      <c r="L83" s="279"/>
      <c r="M83" s="279"/>
      <c r="N83" s="279"/>
      <c r="O83" s="279"/>
      <c r="P83" s="279"/>
      <c r="Q83" s="279"/>
      <c r="R83" s="279"/>
      <c r="S83" s="279"/>
      <c r="T83" s="264"/>
      <c r="U83" s="264"/>
      <c r="V83" s="264"/>
      <c r="W83" s="264"/>
      <c r="X83" s="264"/>
      <c r="Y83" s="264"/>
      <c r="Z83" s="264"/>
      <c r="AA83" s="264"/>
      <c r="AB83" s="264"/>
      <c r="AC83" s="264"/>
      <c r="AD83" s="264"/>
      <c r="AE83" s="264"/>
      <c r="AF83" s="264"/>
      <c r="AG83" s="264"/>
      <c r="AH83" s="264"/>
      <c r="AI83" s="264"/>
      <c r="AJ83" s="264"/>
      <c r="AK83" s="264"/>
      <c r="AL83" s="264"/>
      <c r="AM83" s="264"/>
      <c r="AN83" s="264"/>
      <c r="AO83" s="264"/>
      <c r="AP83" s="264"/>
      <c r="AQ83" s="476"/>
      <c r="AR83" s="457"/>
      <c r="AS83" s="279"/>
      <c r="AT83" s="279"/>
      <c r="AU83" s="279"/>
      <c r="AV83" s="279"/>
      <c r="AW83" s="279"/>
      <c r="AX83" s="263"/>
      <c r="AY83" s="263"/>
      <c r="AZ83" s="263"/>
      <c r="BA83" s="263"/>
      <c r="BB83" s="263"/>
      <c r="BC83" s="263"/>
      <c r="BD83" s="263"/>
      <c r="BE83" s="263"/>
      <c r="BF83" s="279"/>
      <c r="BG83" s="279"/>
      <c r="BH83" s="279"/>
      <c r="BI83" s="279"/>
      <c r="BJ83" s="477"/>
      <c r="BK83" s="477"/>
      <c r="BL83" s="477"/>
      <c r="BM83" s="264"/>
      <c r="BN83" s="264"/>
      <c r="BO83" s="264"/>
      <c r="BP83" s="264"/>
      <c r="BQ83" s="264"/>
      <c r="BR83" s="264"/>
      <c r="BS83" s="264"/>
      <c r="BT83" s="264"/>
      <c r="BU83" s="264"/>
      <c r="BV83" s="264"/>
      <c r="BW83" s="264"/>
      <c r="BX83" s="264"/>
      <c r="BY83" s="264"/>
      <c r="BZ83" s="264"/>
      <c r="CA83" s="264"/>
      <c r="CB83" s="264"/>
      <c r="CC83" s="264"/>
      <c r="CD83" s="264"/>
      <c r="CE83" s="264"/>
      <c r="CF83" s="264"/>
      <c r="CG83" s="265"/>
    </row>
    <row r="84" customHeight="1" spans="2:85">
      <c r="B84" s="460" t="s">
        <v>17</v>
      </c>
      <c r="C84" s="461"/>
      <c r="D84" s="461"/>
      <c r="E84" s="461"/>
      <c r="F84" s="461"/>
      <c r="G84" s="461"/>
      <c r="H84" s="461"/>
      <c r="I84" s="461"/>
      <c r="J84" s="461"/>
      <c r="K84" s="461"/>
      <c r="L84" s="461"/>
      <c r="M84" s="461"/>
      <c r="N84" s="461"/>
      <c r="O84" s="461"/>
      <c r="P84" s="478" t="s">
        <v>17</v>
      </c>
      <c r="Q84" s="461"/>
      <c r="R84" s="478" t="s">
        <v>17</v>
      </c>
      <c r="S84" s="461"/>
      <c r="T84" s="462" t="s">
        <v>17</v>
      </c>
      <c r="U84" s="462"/>
      <c r="V84" s="462"/>
      <c r="W84" s="462"/>
      <c r="X84" s="462"/>
      <c r="Y84" s="462"/>
      <c r="Z84" s="462"/>
      <c r="AA84" s="462"/>
      <c r="AB84" s="462"/>
      <c r="AC84" s="462"/>
      <c r="AD84" s="462"/>
      <c r="AE84" s="462"/>
      <c r="AF84" s="462"/>
      <c r="AG84" s="462"/>
      <c r="AH84" s="462"/>
      <c r="AI84" s="462"/>
      <c r="AJ84" s="462"/>
      <c r="AK84" s="462"/>
      <c r="AL84" s="462"/>
      <c r="AM84" s="462"/>
      <c r="AN84" s="462"/>
      <c r="AO84" s="462"/>
      <c r="AP84" s="462"/>
      <c r="AQ84" s="479"/>
      <c r="AR84" s="464" t="s">
        <v>17</v>
      </c>
      <c r="AS84" s="461"/>
      <c r="AT84" s="461"/>
      <c r="AU84" s="461"/>
      <c r="AV84" s="461"/>
      <c r="AW84" s="461"/>
      <c r="AX84" s="480"/>
      <c r="AY84" s="480"/>
      <c r="AZ84" s="480"/>
      <c r="BA84" s="480"/>
      <c r="BB84" s="480"/>
      <c r="BC84" s="480"/>
      <c r="BD84" s="480"/>
      <c r="BE84" s="480"/>
      <c r="BF84" s="461"/>
      <c r="BG84" s="461"/>
      <c r="BH84" s="478" t="s">
        <v>17</v>
      </c>
      <c r="BI84" s="461"/>
      <c r="BJ84" s="481"/>
      <c r="BK84" s="481"/>
      <c r="BL84" s="481"/>
      <c r="BM84" s="462" t="s">
        <v>17</v>
      </c>
      <c r="BN84" s="462"/>
      <c r="BO84" s="462"/>
      <c r="BP84" s="462"/>
      <c r="BQ84" s="462"/>
      <c r="BR84" s="462"/>
      <c r="BS84" s="462"/>
      <c r="BT84" s="462"/>
      <c r="BU84" s="462"/>
      <c r="BV84" s="462"/>
      <c r="BW84" s="462"/>
      <c r="BX84" s="462"/>
      <c r="BY84" s="462"/>
      <c r="BZ84" s="462"/>
      <c r="CA84" s="462"/>
      <c r="CB84" s="462"/>
      <c r="CC84" s="462"/>
      <c r="CD84" s="462"/>
      <c r="CE84" s="462"/>
      <c r="CF84" s="462"/>
      <c r="CG84" s="482"/>
    </row>
    <row r="85" customHeight="1" spans="2:85">
      <c r="B85" s="466"/>
      <c r="C85" s="467"/>
      <c r="D85" s="467"/>
      <c r="E85" s="467"/>
      <c r="F85" s="467"/>
      <c r="G85" s="467"/>
      <c r="H85" s="467"/>
      <c r="I85" s="467"/>
      <c r="J85" s="467"/>
      <c r="K85" s="467"/>
      <c r="L85" s="467"/>
      <c r="M85" s="467"/>
      <c r="N85" s="467"/>
      <c r="O85" s="467"/>
      <c r="P85" s="467"/>
      <c r="Q85" s="467"/>
      <c r="R85" s="467"/>
      <c r="S85" s="467"/>
      <c r="T85" s="468"/>
      <c r="U85" s="468"/>
      <c r="V85" s="468"/>
      <c r="W85" s="468"/>
      <c r="X85" s="468"/>
      <c r="Y85" s="468"/>
      <c r="Z85" s="468"/>
      <c r="AA85" s="468"/>
      <c r="AB85" s="468"/>
      <c r="AC85" s="468"/>
      <c r="AD85" s="468"/>
      <c r="AE85" s="468"/>
      <c r="AF85" s="468"/>
      <c r="AG85" s="468"/>
      <c r="AH85" s="468"/>
      <c r="AI85" s="468"/>
      <c r="AJ85" s="468"/>
      <c r="AK85" s="468"/>
      <c r="AL85" s="468"/>
      <c r="AM85" s="468"/>
      <c r="AN85" s="468"/>
      <c r="AO85" s="468"/>
      <c r="AP85" s="468"/>
      <c r="AQ85" s="483"/>
      <c r="AR85" s="471"/>
      <c r="AS85" s="467"/>
      <c r="AT85" s="467"/>
      <c r="AU85" s="467"/>
      <c r="AV85" s="467"/>
      <c r="AW85" s="467"/>
      <c r="AX85" s="484"/>
      <c r="AY85" s="484"/>
      <c r="AZ85" s="484"/>
      <c r="BA85" s="484"/>
      <c r="BB85" s="484"/>
      <c r="BC85" s="484"/>
      <c r="BD85" s="484"/>
      <c r="BE85" s="484"/>
      <c r="BF85" s="467"/>
      <c r="BG85" s="467"/>
      <c r="BH85" s="467"/>
      <c r="BI85" s="467"/>
      <c r="BJ85" s="485"/>
      <c r="BK85" s="485"/>
      <c r="BL85" s="485"/>
      <c r="BM85" s="468"/>
      <c r="BN85" s="468"/>
      <c r="BO85" s="468"/>
      <c r="BP85" s="468"/>
      <c r="BQ85" s="468"/>
      <c r="BR85" s="468"/>
      <c r="BS85" s="468"/>
      <c r="BT85" s="468"/>
      <c r="BU85" s="468"/>
      <c r="BV85" s="468"/>
      <c r="BW85" s="468"/>
      <c r="BX85" s="468"/>
      <c r="BY85" s="468"/>
      <c r="BZ85" s="468"/>
      <c r="CA85" s="468"/>
      <c r="CB85" s="468"/>
      <c r="CC85" s="468"/>
      <c r="CD85" s="468"/>
      <c r="CE85" s="468"/>
      <c r="CF85" s="468"/>
      <c r="CG85" s="486"/>
    </row>
    <row r="86" customHeight="1" spans="2:85">
      <c r="B86" s="227"/>
      <c r="C86" s="227"/>
      <c r="D86" s="227"/>
      <c r="E86" s="227"/>
      <c r="F86" s="227"/>
      <c r="G86" s="227"/>
      <c r="H86" s="227"/>
      <c r="I86" s="227"/>
      <c r="J86" s="227"/>
      <c r="K86" s="227"/>
      <c r="L86" s="227"/>
      <c r="M86" s="227"/>
      <c r="N86" s="227"/>
      <c r="O86" s="227"/>
      <c r="P86" s="227"/>
      <c r="Q86" s="227"/>
      <c r="R86" s="227"/>
      <c r="S86" s="227"/>
      <c r="T86" s="227"/>
      <c r="U86" s="227"/>
      <c r="V86" s="227"/>
      <c r="W86" s="227"/>
      <c r="X86" s="227"/>
      <c r="Y86" s="227"/>
      <c r="Z86" s="227"/>
      <c r="AA86" s="227"/>
      <c r="AB86" s="227"/>
      <c r="AC86" s="227"/>
      <c r="AD86" s="227"/>
      <c r="AE86" s="227"/>
      <c r="AF86" s="227"/>
      <c r="AG86" s="227"/>
      <c r="AH86" s="227"/>
      <c r="AI86" s="227"/>
      <c r="AJ86" s="227"/>
      <c r="AK86" s="227"/>
      <c r="AL86" s="227"/>
      <c r="AM86" s="227"/>
      <c r="AN86" s="227"/>
      <c r="AO86" s="227"/>
      <c r="AP86" s="227"/>
      <c r="AQ86" s="227"/>
    </row>
    <row r="87" customHeight="1" spans="2:85">
      <c r="B87" s="487" t="s">
        <v>124</v>
      </c>
      <c r="C87" s="488"/>
      <c r="D87" s="488"/>
      <c r="E87" s="488"/>
      <c r="F87" s="488"/>
      <c r="G87" s="488"/>
      <c r="H87" s="488"/>
      <c r="I87" s="488"/>
      <c r="J87" s="488"/>
      <c r="K87" s="488"/>
      <c r="L87" s="488"/>
      <c r="M87" s="488"/>
      <c r="N87" s="488"/>
      <c r="O87" s="488"/>
      <c r="P87" s="488"/>
      <c r="Q87" s="488"/>
      <c r="R87" s="488"/>
      <c r="S87" s="489"/>
      <c r="T87" s="490" t="str">
        <f>".st"&amp;" "&amp;"【"&amp;角色卡!$L$17&amp;"】"&amp;角色卡!$E$17&amp;"-"&amp;"hp"&amp;角色卡!$T$24&amp;"hpmax"&amp;角色卡!$W$24&amp;"mp"&amp;角色卡!$AB$24&amp;"mpmax"&amp;角色卡!$AE$24&amp;"shm"&amp;角色卡!$Y$26&amp;"shmmax"&amp;"100"&amp;"exp"&amp;角色卡!$AJ$26&amp;"道具点"&amp;角色卡!$AE$26&amp;"体魄"&amp;角色卡!$V$17&amp;"智慧"&amp;角色卡!$V$19&amp;"心魂"&amp;角色卡!$V$21&amp;"运动"&amp;角色卡!$AT$18&amp;"操作"&amp;角色卡!$AT$19&amp;"隐秘"&amp;角色卡!$AT$20&amp;"调查"&amp;角色卡!$AT$21&amp;"洞察"&amp;角色卡!$AT$22&amp;"说服"&amp;角色卡!$AT$23&amp;"狩魂学识"&amp;角色卡!$AT$24&amp;"事件业力"&amp;角色卡!$AV$26</f>
        <v>.st 【鸣雷大士】鸣馬石青-hp5hpmax5mp16mpmax16shm10shmmax100exp0道具点3体魄1智慧3心魂5运动0操作2隐秘1调查1洞察2说服3狩魂学识0事件业力0</v>
      </c>
      <c r="U87" s="227"/>
      <c r="V87" s="227"/>
      <c r="W87" s="227"/>
      <c r="X87" s="227"/>
      <c r="Y87" s="227"/>
      <c r="Z87" s="227"/>
      <c r="AA87" s="227"/>
      <c r="AB87" s="227"/>
      <c r="AC87" s="227"/>
      <c r="AD87" s="227"/>
      <c r="AE87" s="227"/>
      <c r="AF87" s="227"/>
      <c r="AG87" s="227"/>
      <c r="AH87" s="227"/>
      <c r="AI87" s="227"/>
      <c r="AJ87" s="227"/>
      <c r="AK87" s="227"/>
      <c r="AL87" s="227"/>
      <c r="AM87" s="227"/>
      <c r="AN87" s="227"/>
      <c r="AO87" s="227"/>
      <c r="AP87" s="227"/>
      <c r="AQ87" s="227"/>
    </row>
    <row r="88" customHeight="1" spans="2:85">
      <c r="B88" s="491"/>
      <c r="C88" s="492"/>
      <c r="D88" s="492"/>
      <c r="E88" s="492"/>
      <c r="F88" s="492"/>
      <c r="G88" s="492"/>
      <c r="H88" s="492"/>
      <c r="I88" s="492"/>
      <c r="J88" s="492"/>
      <c r="K88" s="492"/>
      <c r="L88" s="492"/>
      <c r="M88" s="492"/>
      <c r="N88" s="492"/>
      <c r="O88" s="492"/>
      <c r="P88" s="492"/>
      <c r="Q88" s="492"/>
      <c r="R88" s="492"/>
      <c r="S88" s="493"/>
      <c r="T88" s="227"/>
      <c r="U88" s="227"/>
      <c r="V88" s="227"/>
      <c r="W88" s="227"/>
      <c r="X88" s="227"/>
      <c r="Y88" s="227"/>
      <c r="Z88" s="227"/>
      <c r="AA88" s="227"/>
      <c r="AB88" s="227"/>
      <c r="AC88" s="227"/>
      <c r="AD88" s="227"/>
      <c r="AE88" s="227"/>
      <c r="AF88" s="227"/>
      <c r="AG88" s="227"/>
      <c r="AH88" s="227"/>
      <c r="AI88" s="227"/>
      <c r="AJ88" s="227"/>
      <c r="AK88" s="227"/>
      <c r="AL88" s="227"/>
      <c r="AM88" s="227"/>
      <c r="AN88" s="227"/>
      <c r="AO88" s="227"/>
      <c r="AP88" s="227"/>
      <c r="AQ88" s="227"/>
    </row>
    <row r="89" customHeight="1" spans="2:85">
      <c r="B89" s="491"/>
      <c r="C89" s="492"/>
      <c r="D89" s="492"/>
      <c r="E89" s="492"/>
      <c r="F89" s="492"/>
      <c r="G89" s="492"/>
      <c r="H89" s="492"/>
      <c r="I89" s="492"/>
      <c r="J89" s="492"/>
      <c r="K89" s="492"/>
      <c r="L89" s="492"/>
      <c r="M89" s="492"/>
      <c r="N89" s="492"/>
      <c r="O89" s="492"/>
      <c r="P89" s="492"/>
      <c r="Q89" s="492"/>
      <c r="R89" s="492"/>
      <c r="S89" s="493"/>
      <c r="T89" s="227"/>
      <c r="U89" s="227"/>
      <c r="V89" s="227"/>
      <c r="W89" s="227"/>
      <c r="X89" s="227"/>
      <c r="Y89" s="227"/>
      <c r="Z89" s="227"/>
      <c r="AA89" s="227"/>
      <c r="AB89" s="227"/>
      <c r="AC89" s="227"/>
      <c r="AD89" s="227"/>
      <c r="AE89" s="227"/>
      <c r="AF89" s="227"/>
      <c r="AG89" s="227"/>
      <c r="AH89" s="227"/>
      <c r="AI89" s="227"/>
      <c r="AJ89" s="227"/>
      <c r="AK89" s="227"/>
      <c r="AL89" s="227"/>
      <c r="AM89" s="227"/>
      <c r="AN89" s="227"/>
      <c r="AO89" s="227"/>
      <c r="AP89" s="227"/>
      <c r="AQ89" s="227"/>
    </row>
    <row r="90" customHeight="1" spans="2:85">
      <c r="B90" s="494" t="str">
        <f>T87</f>
        <v>.st 【鸣雷大士】鸣馬石青-hp5hpmax5mp16mpmax16shm10shmmax100exp0道具点3体魄1智慧3心魂5运动0操作2隐秘1调查1洞察2说服3狩魂学识0事件业力0</v>
      </c>
      <c r="C90" s="495"/>
      <c r="D90" s="495"/>
      <c r="E90" s="495"/>
      <c r="F90" s="495"/>
      <c r="G90" s="495"/>
      <c r="H90" s="495"/>
      <c r="I90" s="495"/>
      <c r="J90" s="495"/>
      <c r="K90" s="494">
        <f>AC87</f>
        <v>0</v>
      </c>
      <c r="L90" s="495"/>
      <c r="M90" s="495"/>
      <c r="N90" s="495"/>
      <c r="O90" s="495"/>
      <c r="P90" s="495"/>
      <c r="Q90" s="495"/>
      <c r="R90" s="495"/>
      <c r="S90" s="495"/>
      <c r="T90" s="227"/>
      <c r="U90" s="227"/>
      <c r="V90" s="227"/>
      <c r="W90" s="227"/>
      <c r="X90" s="227"/>
      <c r="Y90" s="227"/>
      <c r="Z90" s="227"/>
      <c r="AA90" s="227"/>
      <c r="AB90" s="227"/>
      <c r="AC90" s="227"/>
      <c r="AD90" s="227"/>
      <c r="AE90" s="227"/>
      <c r="AF90" s="227"/>
      <c r="AG90" s="227"/>
      <c r="AH90" s="227"/>
      <c r="AI90" s="227"/>
      <c r="AJ90" s="227"/>
      <c r="AK90" s="227"/>
      <c r="AL90" s="227"/>
      <c r="AM90" s="227"/>
      <c r="AN90" s="227"/>
      <c r="AO90" s="227"/>
      <c r="AP90" s="227"/>
      <c r="AQ90" s="227"/>
    </row>
    <row r="91" customHeight="1" spans="2:85">
      <c r="B91" s="494"/>
      <c r="C91" s="495"/>
      <c r="D91" s="495"/>
      <c r="E91" s="495"/>
      <c r="F91" s="495"/>
      <c r="G91" s="495"/>
      <c r="H91" s="495"/>
      <c r="I91" s="495"/>
      <c r="J91" s="495"/>
      <c r="K91" s="494"/>
      <c r="L91" s="495"/>
      <c r="M91" s="495"/>
      <c r="N91" s="495"/>
      <c r="O91" s="495"/>
      <c r="P91" s="495"/>
      <c r="Q91" s="495"/>
      <c r="R91" s="495"/>
      <c r="S91" s="495"/>
      <c r="T91" s="227"/>
      <c r="U91" s="227"/>
      <c r="V91" s="227"/>
      <c r="W91" s="227"/>
      <c r="X91" s="227"/>
      <c r="Y91" s="227"/>
      <c r="Z91" s="227"/>
      <c r="AA91" s="227"/>
      <c r="AB91" s="227"/>
      <c r="AC91" s="227"/>
      <c r="AD91" s="227"/>
      <c r="AE91" s="227"/>
      <c r="AF91" s="227"/>
      <c r="AG91" s="227"/>
      <c r="AH91" s="227"/>
      <c r="AI91" s="227"/>
      <c r="AJ91" s="227"/>
      <c r="AK91" s="227"/>
      <c r="AL91" s="227"/>
      <c r="AM91" s="227"/>
      <c r="AN91" s="227"/>
      <c r="AO91" s="227"/>
      <c r="AP91" s="227"/>
      <c r="AQ91" s="227"/>
    </row>
    <row r="92" customHeight="1" spans="2:85">
      <c r="B92" s="494"/>
      <c r="C92" s="495"/>
      <c r="D92" s="495"/>
      <c r="E92" s="495"/>
      <c r="F92" s="495"/>
      <c r="G92" s="495"/>
      <c r="H92" s="495"/>
      <c r="I92" s="495"/>
      <c r="J92" s="495"/>
      <c r="K92" s="494"/>
      <c r="L92" s="495"/>
      <c r="M92" s="495"/>
      <c r="N92" s="495"/>
      <c r="O92" s="495"/>
      <c r="P92" s="495"/>
      <c r="Q92" s="495"/>
      <c r="R92" s="495"/>
      <c r="S92" s="495"/>
      <c r="T92" s="227"/>
      <c r="U92" s="227"/>
      <c r="V92" s="227"/>
      <c r="W92" s="227"/>
      <c r="X92" s="227"/>
      <c r="Y92" s="227"/>
      <c r="Z92" s="227"/>
      <c r="AA92" s="227"/>
      <c r="AB92" s="227"/>
      <c r="AC92" s="227"/>
      <c r="AD92" s="227"/>
      <c r="AE92" s="227"/>
      <c r="AF92" s="227"/>
      <c r="AG92" s="227"/>
      <c r="AH92" s="227"/>
      <c r="AI92" s="227"/>
      <c r="AJ92" s="227"/>
      <c r="AK92" s="227"/>
      <c r="AL92" s="227"/>
      <c r="AM92" s="227"/>
      <c r="AN92" s="227"/>
      <c r="AO92" s="227"/>
      <c r="AP92" s="227"/>
      <c r="AQ92" s="227"/>
    </row>
    <row r="93" customHeight="1" spans="2:85">
      <c r="B93" s="494"/>
      <c r="C93" s="495"/>
      <c r="D93" s="495"/>
      <c r="E93" s="495"/>
      <c r="F93" s="495"/>
      <c r="G93" s="495"/>
      <c r="H93" s="495"/>
      <c r="I93" s="495"/>
      <c r="J93" s="495"/>
      <c r="K93" s="494"/>
      <c r="L93" s="495"/>
      <c r="M93" s="495"/>
      <c r="N93" s="495"/>
      <c r="O93" s="495"/>
      <c r="P93" s="495"/>
      <c r="Q93" s="495"/>
      <c r="R93" s="495"/>
      <c r="S93" s="495"/>
      <c r="T93" s="227"/>
      <c r="U93" s="227"/>
      <c r="V93" s="227"/>
      <c r="W93" s="227"/>
      <c r="X93" s="227"/>
      <c r="Y93" s="227"/>
      <c r="Z93" s="227"/>
      <c r="AA93" s="227"/>
      <c r="AB93" s="227"/>
      <c r="AC93" s="227"/>
      <c r="AD93" s="227"/>
      <c r="AE93" s="227"/>
      <c r="AF93" s="227"/>
      <c r="AG93" s="227"/>
      <c r="AH93" s="227"/>
      <c r="AI93" s="227"/>
      <c r="AJ93" s="227"/>
      <c r="AK93" s="227"/>
      <c r="AL93" s="227"/>
      <c r="AM93" s="227"/>
      <c r="AN93" s="227"/>
      <c r="AO93" s="227"/>
      <c r="AP93" s="227"/>
      <c r="AQ93" s="227"/>
    </row>
    <row r="94" customHeight="1" spans="2:85">
      <c r="B94" s="494"/>
      <c r="C94" s="495"/>
      <c r="D94" s="495"/>
      <c r="E94" s="495"/>
      <c r="F94" s="495"/>
      <c r="G94" s="495"/>
      <c r="H94" s="495"/>
      <c r="I94" s="495"/>
      <c r="J94" s="495"/>
      <c r="K94" s="494"/>
      <c r="L94" s="495"/>
      <c r="M94" s="495"/>
      <c r="N94" s="495"/>
      <c r="O94" s="495"/>
      <c r="P94" s="495"/>
      <c r="Q94" s="495"/>
      <c r="R94" s="495"/>
      <c r="S94" s="495"/>
      <c r="T94" s="227"/>
      <c r="U94" s="227"/>
      <c r="V94" s="227"/>
      <c r="W94" s="227"/>
      <c r="X94" s="227"/>
      <c r="Y94" s="227"/>
      <c r="Z94" s="227"/>
      <c r="AA94" s="227"/>
      <c r="AB94" s="227"/>
      <c r="AC94" s="227"/>
      <c r="AD94" s="227"/>
      <c r="AE94" s="227"/>
      <c r="AF94" s="227"/>
      <c r="AG94" s="227"/>
      <c r="AH94" s="227"/>
      <c r="AI94" s="227"/>
      <c r="AJ94" s="227"/>
      <c r="AK94" s="227"/>
      <c r="AL94" s="227"/>
      <c r="AM94" s="227"/>
      <c r="AN94" s="227"/>
      <c r="AO94" s="227"/>
      <c r="AP94" s="227"/>
      <c r="AQ94" s="227"/>
    </row>
    <row r="95" customHeight="1" spans="2:85">
      <c r="B95" s="494"/>
      <c r="C95" s="495"/>
      <c r="D95" s="495"/>
      <c r="E95" s="495"/>
      <c r="F95" s="495"/>
      <c r="G95" s="495"/>
      <c r="H95" s="495"/>
      <c r="I95" s="495"/>
      <c r="J95" s="495"/>
      <c r="K95" s="494"/>
      <c r="L95" s="495"/>
      <c r="M95" s="495"/>
      <c r="N95" s="495"/>
      <c r="O95" s="495"/>
      <c r="P95" s="495"/>
      <c r="Q95" s="495"/>
      <c r="R95" s="495"/>
      <c r="S95" s="495"/>
      <c r="T95" s="227"/>
      <c r="U95" s="227"/>
      <c r="V95" s="227"/>
      <c r="W95" s="227"/>
      <c r="X95" s="227"/>
      <c r="Y95" s="227"/>
      <c r="Z95" s="227"/>
      <c r="AA95" s="227"/>
      <c r="AB95" s="227"/>
      <c r="AC95" s="227"/>
      <c r="AD95" s="227"/>
      <c r="AE95" s="227"/>
      <c r="AF95" s="227"/>
      <c r="AG95" s="227"/>
      <c r="AH95" s="227"/>
      <c r="AI95" s="227"/>
      <c r="AJ95" s="227"/>
      <c r="AK95" s="227"/>
      <c r="AL95" s="227"/>
      <c r="AM95" s="227"/>
      <c r="AN95" s="227"/>
      <c r="AO95" s="227"/>
      <c r="AP95" s="227"/>
      <c r="AQ95" s="227"/>
    </row>
    <row r="96" customHeight="1" spans="2:85">
      <c r="B96" s="494"/>
      <c r="C96" s="495"/>
      <c r="D96" s="495"/>
      <c r="E96" s="495"/>
      <c r="F96" s="495"/>
      <c r="G96" s="495"/>
      <c r="H96" s="495"/>
      <c r="I96" s="495"/>
      <c r="J96" s="495"/>
      <c r="K96" s="494"/>
      <c r="L96" s="495"/>
      <c r="M96" s="495"/>
      <c r="N96" s="495"/>
      <c r="O96" s="495"/>
      <c r="P96" s="495"/>
      <c r="Q96" s="495"/>
      <c r="R96" s="495"/>
      <c r="S96" s="495"/>
      <c r="T96" s="227"/>
      <c r="U96" s="227"/>
      <c r="V96" s="227"/>
      <c r="W96" s="227"/>
      <c r="X96" s="227"/>
      <c r="Y96" s="227"/>
      <c r="Z96" s="227"/>
      <c r="AA96" s="227"/>
      <c r="AB96" s="227"/>
      <c r="AC96" s="227"/>
      <c r="AD96" s="227"/>
      <c r="AE96" s="227"/>
      <c r="AF96" s="227"/>
      <c r="AG96" s="227"/>
      <c r="AH96" s="227"/>
      <c r="AI96" s="227"/>
      <c r="AJ96" s="227"/>
      <c r="AK96" s="227"/>
      <c r="AL96" s="227"/>
      <c r="AM96" s="227"/>
      <c r="AN96" s="227"/>
      <c r="AO96" s="227"/>
      <c r="AP96" s="227"/>
      <c r="AQ96" s="227"/>
    </row>
    <row r="97" customHeight="1" spans="2:43">
      <c r="B97" s="494"/>
      <c r="C97" s="495"/>
      <c r="D97" s="495"/>
      <c r="E97" s="495"/>
      <c r="F97" s="495"/>
      <c r="G97" s="495"/>
      <c r="H97" s="495"/>
      <c r="I97" s="495"/>
      <c r="J97" s="495"/>
      <c r="K97" s="494"/>
      <c r="L97" s="495"/>
      <c r="M97" s="495"/>
      <c r="N97" s="495"/>
      <c r="O97" s="495"/>
      <c r="P97" s="495"/>
      <c r="Q97" s="495"/>
      <c r="R97" s="495"/>
      <c r="S97" s="495"/>
      <c r="T97" s="227"/>
      <c r="U97" s="227"/>
      <c r="V97" s="227"/>
      <c r="W97" s="227"/>
      <c r="X97" s="227"/>
      <c r="Y97" s="227"/>
      <c r="Z97" s="227"/>
      <c r="AA97" s="227"/>
      <c r="AB97" s="227"/>
      <c r="AC97" s="227"/>
      <c r="AD97" s="227"/>
      <c r="AE97" s="227"/>
      <c r="AF97" s="227"/>
      <c r="AG97" s="227"/>
      <c r="AH97" s="227"/>
      <c r="AI97" s="227"/>
      <c r="AJ97" s="227"/>
      <c r="AK97" s="227"/>
      <c r="AL97" s="227"/>
      <c r="AM97" s="227"/>
      <c r="AN97" s="227"/>
      <c r="AO97" s="227"/>
      <c r="AP97" s="227"/>
      <c r="AQ97" s="227"/>
    </row>
    <row r="98" customHeight="1" spans="2:43">
      <c r="B98" s="494"/>
      <c r="C98" s="495"/>
      <c r="D98" s="495"/>
      <c r="E98" s="495"/>
      <c r="F98" s="495"/>
      <c r="G98" s="495"/>
      <c r="H98" s="495"/>
      <c r="I98" s="495"/>
      <c r="J98" s="495"/>
      <c r="K98" s="494"/>
      <c r="L98" s="495"/>
      <c r="M98" s="495"/>
      <c r="N98" s="495"/>
      <c r="O98" s="495"/>
      <c r="P98" s="495"/>
      <c r="Q98" s="495"/>
      <c r="R98" s="495"/>
      <c r="S98" s="495"/>
      <c r="T98" s="227"/>
      <c r="U98" s="227"/>
      <c r="V98" s="227"/>
      <c r="W98" s="227"/>
      <c r="X98" s="227"/>
      <c r="Y98" s="227"/>
      <c r="Z98" s="227"/>
      <c r="AA98" s="227"/>
      <c r="AB98" s="227"/>
      <c r="AC98" s="227"/>
      <c r="AD98" s="227"/>
      <c r="AE98" s="227"/>
      <c r="AF98" s="227"/>
      <c r="AG98" s="227"/>
      <c r="AH98" s="227"/>
      <c r="AI98" s="227"/>
      <c r="AJ98" s="227"/>
      <c r="AK98" s="227"/>
      <c r="AL98" s="227"/>
      <c r="AM98" s="227"/>
      <c r="AN98" s="227"/>
      <c r="AO98" s="227"/>
      <c r="AP98" s="227"/>
      <c r="AQ98" s="227"/>
    </row>
    <row r="99" customHeight="1" spans="2:43">
      <c r="B99" s="494"/>
      <c r="C99" s="495"/>
      <c r="D99" s="495"/>
      <c r="E99" s="495"/>
      <c r="F99" s="495"/>
      <c r="G99" s="495"/>
      <c r="H99" s="495"/>
      <c r="I99" s="495"/>
      <c r="J99" s="495"/>
      <c r="K99" s="494"/>
      <c r="L99" s="495"/>
      <c r="M99" s="495"/>
      <c r="N99" s="495"/>
      <c r="O99" s="495"/>
      <c r="P99" s="495"/>
      <c r="Q99" s="495"/>
      <c r="R99" s="495"/>
      <c r="S99" s="495"/>
      <c r="T99" s="227"/>
      <c r="U99" s="227"/>
      <c r="V99" s="227"/>
      <c r="W99" s="227"/>
      <c r="X99" s="227"/>
      <c r="Y99" s="227"/>
      <c r="Z99" s="227"/>
      <c r="AA99" s="227"/>
      <c r="AB99" s="227"/>
      <c r="AC99" s="227"/>
      <c r="AD99" s="227"/>
      <c r="AE99" s="227"/>
      <c r="AF99" s="227"/>
      <c r="AG99" s="227"/>
      <c r="AH99" s="227"/>
      <c r="AI99" s="227"/>
      <c r="AJ99" s="227"/>
      <c r="AK99" s="227"/>
      <c r="AL99" s="227"/>
      <c r="AM99" s="227"/>
      <c r="AN99" s="227"/>
      <c r="AO99" s="227"/>
      <c r="AP99" s="227"/>
      <c r="AQ99" s="227"/>
    </row>
    <row r="100" customHeight="1" spans="2:43">
      <c r="B100" s="496"/>
      <c r="C100" s="497"/>
      <c r="D100" s="497"/>
      <c r="E100" s="497"/>
      <c r="F100" s="497"/>
      <c r="G100" s="497"/>
      <c r="H100" s="497"/>
      <c r="I100" s="497"/>
      <c r="J100" s="497"/>
      <c r="K100" s="496"/>
      <c r="L100" s="497"/>
      <c r="M100" s="497"/>
      <c r="N100" s="497"/>
      <c r="O100" s="497"/>
      <c r="P100" s="497"/>
      <c r="Q100" s="497"/>
      <c r="R100" s="497"/>
      <c r="S100" s="497"/>
      <c r="T100" s="227"/>
      <c r="U100" s="227"/>
      <c r="V100" s="227"/>
      <c r="W100" s="227"/>
      <c r="X100" s="227"/>
      <c r="Y100" s="227"/>
      <c r="Z100" s="227"/>
      <c r="AA100" s="227"/>
      <c r="AB100" s="227"/>
      <c r="AC100" s="227"/>
      <c r="AD100" s="227"/>
      <c r="AE100" s="227"/>
      <c r="AF100" s="227"/>
      <c r="AG100" s="227"/>
      <c r="AH100" s="227"/>
      <c r="AI100" s="227"/>
      <c r="AJ100" s="227"/>
      <c r="AK100" s="227"/>
      <c r="AL100" s="227"/>
      <c r="AM100" s="227"/>
      <c r="AN100" s="227"/>
      <c r="AO100" s="227"/>
      <c r="AP100" s="227"/>
      <c r="AQ100" s="227"/>
    </row>
  </sheetData>
  <sheetProtection formatCells="0" formatColumns="0" formatRows="0" insertRows="0" insertColumns="0" insertHyperlinks="0" deleteColumns="0" deleteRows="0" sort="0" autoFilter="0" pivotTables="0"/>
  <mergeCells count="532">
    <mergeCell ref="B1:CG1"/>
    <mergeCell ref="B2:CG2"/>
    <mergeCell ref="Q4:AW4"/>
    <mergeCell ref="AY4:CG4"/>
    <mergeCell ref="AY5:BB5"/>
    <mergeCell ref="BC5:BF5"/>
    <mergeCell ref="BG5:CG5"/>
    <mergeCell ref="Q7:AW7"/>
    <mergeCell ref="Q14:AW14"/>
    <mergeCell ref="B16:O16"/>
    <mergeCell ref="Q16:AF16"/>
    <mergeCell ref="AH16:AW16"/>
    <mergeCell ref="B17:D17"/>
    <mergeCell ref="E17:H17"/>
    <mergeCell ref="L17:O17"/>
    <mergeCell ref="AH17:AK17"/>
    <mergeCell ref="AL17:AO17"/>
    <mergeCell ref="AP17:AS17"/>
    <mergeCell ref="AT17:AW17"/>
    <mergeCell ref="B18:D18"/>
    <mergeCell ref="E18:H18"/>
    <mergeCell ref="L18:O18"/>
    <mergeCell ref="AH18:AK18"/>
    <mergeCell ref="AL18:AO18"/>
    <mergeCell ref="AP18:AS18"/>
    <mergeCell ref="AT18:AW18"/>
    <mergeCell ref="B19:O19"/>
    <mergeCell ref="AH19:AK19"/>
    <mergeCell ref="AL19:AO19"/>
    <mergeCell ref="AP19:AS19"/>
    <mergeCell ref="AT19:AW19"/>
    <mergeCell ref="AZ19:BI19"/>
    <mergeCell ref="BK19:BU19"/>
    <mergeCell ref="BW19:CG19"/>
    <mergeCell ref="AH20:AK20"/>
    <mergeCell ref="AL20:AO20"/>
    <mergeCell ref="AP20:AS20"/>
    <mergeCell ref="AT20:AW20"/>
    <mergeCell ref="AH21:AK21"/>
    <mergeCell ref="AL21:AO21"/>
    <mergeCell ref="AP21:AS21"/>
    <mergeCell ref="AT21:AW21"/>
    <mergeCell ref="AH22:AK22"/>
    <mergeCell ref="AL22:AO22"/>
    <mergeCell ref="AP22:AS22"/>
    <mergeCell ref="AT22:AW22"/>
    <mergeCell ref="AH23:AK23"/>
    <mergeCell ref="AL23:AO23"/>
    <mergeCell ref="AP23:AS23"/>
    <mergeCell ref="AT23:AW23"/>
    <mergeCell ref="B24:F24"/>
    <mergeCell ref="G24:O24"/>
    <mergeCell ref="AH24:AK24"/>
    <mergeCell ref="AL24:AO24"/>
    <mergeCell ref="AP24:AS24"/>
    <mergeCell ref="AT24:AW24"/>
    <mergeCell ref="B25:O25"/>
    <mergeCell ref="AH25:AL25"/>
    <mergeCell ref="AM25:AO25"/>
    <mergeCell ref="AP25:AT25"/>
    <mergeCell ref="AU25:AW25"/>
    <mergeCell ref="Q29:AF29"/>
    <mergeCell ref="AH29:AW29"/>
    <mergeCell ref="Q30:AF30"/>
    <mergeCell ref="Q31:AF31"/>
    <mergeCell ref="Q32:AF32"/>
    <mergeCell ref="C34:AQ34"/>
    <mergeCell ref="AS34:CG34"/>
    <mergeCell ref="B37:AQ37"/>
    <mergeCell ref="AR37:CG37"/>
    <mergeCell ref="B38:G38"/>
    <mergeCell ref="H38:L38"/>
    <mergeCell ref="M38:O38"/>
    <mergeCell ref="P38:Q38"/>
    <mergeCell ref="R38:S38"/>
    <mergeCell ref="T38:AG38"/>
    <mergeCell ref="AH38:AQ38"/>
    <mergeCell ref="AR38:AW38"/>
    <mergeCell ref="AX38:BB38"/>
    <mergeCell ref="BC38:BE38"/>
    <mergeCell ref="BF38:BG38"/>
    <mergeCell ref="BH38:BI38"/>
    <mergeCell ref="BJ38:BL38"/>
    <mergeCell ref="BM38:BW38"/>
    <mergeCell ref="BX38:CG38"/>
    <mergeCell ref="B75:CG75"/>
    <mergeCell ref="B76:AQ76"/>
    <mergeCell ref="AR76:CG76"/>
    <mergeCell ref="B77:G77"/>
    <mergeCell ref="H77:L77"/>
    <mergeCell ref="M77:O77"/>
    <mergeCell ref="P77:Q77"/>
    <mergeCell ref="R77:S77"/>
    <mergeCell ref="T77:AG77"/>
    <mergeCell ref="AH77:AQ77"/>
    <mergeCell ref="AR77:AW77"/>
    <mergeCell ref="AX77:BB77"/>
    <mergeCell ref="BC77:BE77"/>
    <mergeCell ref="BF77:BG77"/>
    <mergeCell ref="BH77:BI77"/>
    <mergeCell ref="BJ77:BL77"/>
    <mergeCell ref="BM77:BW77"/>
    <mergeCell ref="BX77:CG77"/>
    <mergeCell ref="V24:V25"/>
    <mergeCell ref="AD24:AD25"/>
    <mergeCell ref="BF22:BF25"/>
    <mergeCell ref="B55:G56"/>
    <mergeCell ref="AR55:AW56"/>
    <mergeCell ref="P39:Q40"/>
    <mergeCell ref="R39:S40"/>
    <mergeCell ref="BF39:BG40"/>
    <mergeCell ref="BH39:BI40"/>
    <mergeCell ref="W24:X25"/>
    <mergeCell ref="AE24:AF25"/>
    <mergeCell ref="B20:O23"/>
    <mergeCell ref="AX71:BB72"/>
    <mergeCell ref="BJ73:BL74"/>
    <mergeCell ref="P80:Q81"/>
    <mergeCell ref="R80:S81"/>
    <mergeCell ref="BF80:BG81"/>
    <mergeCell ref="BH80:BI81"/>
    <mergeCell ref="M45:O46"/>
    <mergeCell ref="BC45:BE46"/>
    <mergeCell ref="P63:Q64"/>
    <mergeCell ref="R63:S64"/>
    <mergeCell ref="BF63:BG64"/>
    <mergeCell ref="BH63:BI64"/>
    <mergeCell ref="B90:J100"/>
    <mergeCell ref="K90:S100"/>
    <mergeCell ref="AC17:AF18"/>
    <mergeCell ref="P47:Q48"/>
    <mergeCell ref="R47:S48"/>
    <mergeCell ref="BF47:BG48"/>
    <mergeCell ref="BH47:BI48"/>
    <mergeCell ref="AH59:AQ60"/>
    <mergeCell ref="AY6:BB7"/>
    <mergeCell ref="BC6:BF7"/>
    <mergeCell ref="BJ30:BM32"/>
    <mergeCell ref="BV30:BY32"/>
    <mergeCell ref="P59:Q60"/>
    <mergeCell ref="R59:S60"/>
    <mergeCell ref="BF59:BG60"/>
    <mergeCell ref="BH59:BI60"/>
    <mergeCell ref="AX67:BB68"/>
    <mergeCell ref="T19:U20"/>
    <mergeCell ref="V19:W20"/>
    <mergeCell ref="T73:AG74"/>
    <mergeCell ref="V5:AD6"/>
    <mergeCell ref="Q5:U6"/>
    <mergeCell ref="AR5:AW6"/>
    <mergeCell ref="BM67:BW68"/>
    <mergeCell ref="BJ22:BM23"/>
    <mergeCell ref="BV22:BY23"/>
    <mergeCell ref="BX67:CG68"/>
    <mergeCell ref="BG10:CG11"/>
    <mergeCell ref="P43:Q44"/>
    <mergeCell ref="R43:S44"/>
    <mergeCell ref="BF43:BG44"/>
    <mergeCell ref="BH43:BI44"/>
    <mergeCell ref="AX41:BB42"/>
    <mergeCell ref="T82:AG83"/>
    <mergeCell ref="M49:O50"/>
    <mergeCell ref="BC49:BE50"/>
    <mergeCell ref="M51:O52"/>
    <mergeCell ref="BC51:BE52"/>
    <mergeCell ref="BG12:CG13"/>
    <mergeCell ref="BX84:CG85"/>
    <mergeCell ref="B84:G85"/>
    <mergeCell ref="AR84:AW85"/>
    <mergeCell ref="BX49:CG50"/>
    <mergeCell ref="BX69:CG70"/>
    <mergeCell ref="BX63:CG64"/>
    <mergeCell ref="BG16:CG17"/>
    <mergeCell ref="P69:Q70"/>
    <mergeCell ref="R69:S70"/>
    <mergeCell ref="BF69:BG70"/>
    <mergeCell ref="BH69:BI70"/>
    <mergeCell ref="B59:G60"/>
    <mergeCell ref="AR59:AW60"/>
    <mergeCell ref="AH43:AQ44"/>
    <mergeCell ref="V26:X27"/>
    <mergeCell ref="Y26:AA27"/>
    <mergeCell ref="AB26:AD27"/>
    <mergeCell ref="B41:G42"/>
    <mergeCell ref="AR41:AW42"/>
    <mergeCell ref="AX53:BB54"/>
    <mergeCell ref="P73:Q74"/>
    <mergeCell ref="R73:S74"/>
    <mergeCell ref="BF73:BG74"/>
    <mergeCell ref="BH73:BI74"/>
    <mergeCell ref="T47:AG48"/>
    <mergeCell ref="B67:G68"/>
    <mergeCell ref="AR67:AW68"/>
    <mergeCell ref="M59:O60"/>
    <mergeCell ref="BC59:BE60"/>
    <mergeCell ref="M61:O62"/>
    <mergeCell ref="BC61:BE62"/>
    <mergeCell ref="AX80:BB81"/>
    <mergeCell ref="BJ43:BL44"/>
    <mergeCell ref="BJ24:BM25"/>
    <mergeCell ref="BV24:BY25"/>
    <mergeCell ref="AK5:AP6"/>
    <mergeCell ref="P67:Q68"/>
    <mergeCell ref="R67:S68"/>
    <mergeCell ref="BF67:BG68"/>
    <mergeCell ref="BH67:BI68"/>
    <mergeCell ref="B61:G62"/>
    <mergeCell ref="AR61:AW62"/>
    <mergeCell ref="M39:O40"/>
    <mergeCell ref="BC39:BE40"/>
    <mergeCell ref="BJ51:BL52"/>
    <mergeCell ref="T53:AG54"/>
    <mergeCell ref="AH51:AQ52"/>
    <mergeCell ref="T24:U25"/>
    <mergeCell ref="AB24:AC25"/>
    <mergeCell ref="BD24:BE25"/>
    <mergeCell ref="BH24:BI25"/>
    <mergeCell ref="H61:L62"/>
    <mergeCell ref="AH73:AQ74"/>
    <mergeCell ref="B71:G72"/>
    <mergeCell ref="AR71:AW72"/>
    <mergeCell ref="H82:L83"/>
    <mergeCell ref="B26:O32"/>
    <mergeCell ref="B78:G79"/>
    <mergeCell ref="AR78:AW79"/>
    <mergeCell ref="AX73:BB74"/>
    <mergeCell ref="BM84:BW85"/>
    <mergeCell ref="B82:G83"/>
    <mergeCell ref="AR82:AW83"/>
    <mergeCell ref="M78:O79"/>
    <mergeCell ref="BC78:BE79"/>
    <mergeCell ref="M63:O64"/>
    <mergeCell ref="BC63:BE64"/>
    <mergeCell ref="M84:O85"/>
    <mergeCell ref="BC84:BE85"/>
    <mergeCell ref="M71:O72"/>
    <mergeCell ref="BC71:BE72"/>
    <mergeCell ref="BC16:BF17"/>
    <mergeCell ref="Q8:AW13"/>
    <mergeCell ref="BJ61:BL62"/>
    <mergeCell ref="AU35:AY36"/>
    <mergeCell ref="M35:AQ36"/>
    <mergeCell ref="P84:Q85"/>
    <mergeCell ref="R84:S85"/>
    <mergeCell ref="BF84:BG85"/>
    <mergeCell ref="BH84:BI85"/>
    <mergeCell ref="P78:Q79"/>
    <mergeCell ref="R78:S79"/>
    <mergeCell ref="BF78:BG79"/>
    <mergeCell ref="BH78:BI79"/>
    <mergeCell ref="T78:AG79"/>
    <mergeCell ref="T71:AG72"/>
    <mergeCell ref="T69:AG70"/>
    <mergeCell ref="BJ78:BL79"/>
    <mergeCell ref="BC8:BF9"/>
    <mergeCell ref="BJ20:BM21"/>
    <mergeCell ref="BV20:BY21"/>
    <mergeCell ref="BM63:BW64"/>
    <mergeCell ref="P65:Q66"/>
    <mergeCell ref="R65:S66"/>
    <mergeCell ref="BF65:BG66"/>
    <mergeCell ref="BH65:BI66"/>
    <mergeCell ref="BJ41:BL42"/>
    <mergeCell ref="AX84:BB85"/>
    <mergeCell ref="P45:Q46"/>
    <mergeCell ref="R45:S46"/>
    <mergeCell ref="BF45:BG46"/>
    <mergeCell ref="BH45:BI46"/>
    <mergeCell ref="BC26:BI32"/>
    <mergeCell ref="BJ63:BL64"/>
    <mergeCell ref="BJ26:BM29"/>
    <mergeCell ref="BV26:BY29"/>
    <mergeCell ref="T59:AG60"/>
    <mergeCell ref="H57:L58"/>
    <mergeCell ref="B43:G44"/>
    <mergeCell ref="AR43:AW44"/>
    <mergeCell ref="AY20:BB21"/>
    <mergeCell ref="BM73:BW74"/>
    <mergeCell ref="H80:L81"/>
    <mergeCell ref="AE5:AI6"/>
    <mergeCell ref="AH84:AQ85"/>
    <mergeCell ref="P61:Q62"/>
    <mergeCell ref="R61:S62"/>
    <mergeCell ref="BF61:BG62"/>
    <mergeCell ref="BH61:BI62"/>
    <mergeCell ref="BM78:BW79"/>
    <mergeCell ref="BM59:BW60"/>
    <mergeCell ref="BM45:BW46"/>
    <mergeCell ref="BM41:BW42"/>
    <mergeCell ref="BM55:BW56"/>
    <mergeCell ref="BM65:BW66"/>
    <mergeCell ref="T26:U27"/>
    <mergeCell ref="AJ26:AK27"/>
    <mergeCell ref="AV26:AW27"/>
    <mergeCell ref="AC19:AF20"/>
    <mergeCell ref="X17:AB18"/>
    <mergeCell ref="AH82:AQ83"/>
    <mergeCell ref="M43:O44"/>
    <mergeCell ref="BC43:BE44"/>
    <mergeCell ref="B73:G74"/>
    <mergeCell ref="AR73:AW74"/>
    <mergeCell ref="X19:AB20"/>
    <mergeCell ref="H84:L85"/>
    <mergeCell ref="H51:L52"/>
    <mergeCell ref="AE26:AF27"/>
    <mergeCell ref="AH47:AQ48"/>
    <mergeCell ref="AC21:AF22"/>
    <mergeCell ref="H41:L42"/>
    <mergeCell ref="H63:L64"/>
    <mergeCell ref="BN26:BU29"/>
    <mergeCell ref="BM80:BW81"/>
    <mergeCell ref="J35:L36"/>
    <mergeCell ref="AZ35:BB36"/>
    <mergeCell ref="B49:G50"/>
    <mergeCell ref="AR49:AW50"/>
    <mergeCell ref="BM43:BW44"/>
    <mergeCell ref="BM47:BW48"/>
    <mergeCell ref="BM53:BW54"/>
    <mergeCell ref="BM57:BW58"/>
    <mergeCell ref="BM51:BW52"/>
    <mergeCell ref="BM71:BW72"/>
    <mergeCell ref="BJ45:BL46"/>
    <mergeCell ref="T43:AG44"/>
    <mergeCell ref="B65:G66"/>
    <mergeCell ref="AR65:AW66"/>
    <mergeCell ref="B35:D36"/>
    <mergeCell ref="AR35:AT36"/>
    <mergeCell ref="T65:AG66"/>
    <mergeCell ref="P49:Q50"/>
    <mergeCell ref="R49:S50"/>
    <mergeCell ref="BF49:BG50"/>
    <mergeCell ref="BH49:BI50"/>
    <mergeCell ref="AH61:AQ62"/>
    <mergeCell ref="M82:O83"/>
    <mergeCell ref="BC82:BE83"/>
    <mergeCell ref="AX78:BB79"/>
    <mergeCell ref="BJ82:BL83"/>
    <mergeCell ref="AH45:AQ46"/>
    <mergeCell ref="H65:L66"/>
    <mergeCell ref="T67:AG68"/>
    <mergeCell ref="P51:Q52"/>
    <mergeCell ref="R51:S52"/>
    <mergeCell ref="BF51:BG52"/>
    <mergeCell ref="BH51:BI52"/>
    <mergeCell ref="P53:Q54"/>
    <mergeCell ref="R53:S54"/>
    <mergeCell ref="BF53:BG54"/>
    <mergeCell ref="BH53:BI54"/>
    <mergeCell ref="H67:L68"/>
    <mergeCell ref="M41:O42"/>
    <mergeCell ref="BC41:BE42"/>
    <mergeCell ref="BJ57:BL58"/>
    <mergeCell ref="T80:AG81"/>
    <mergeCell ref="AH80:AQ81"/>
    <mergeCell ref="T17:U18"/>
    <mergeCell ref="V17:W18"/>
    <mergeCell ref="P55:Q56"/>
    <mergeCell ref="R55:S56"/>
    <mergeCell ref="BF55:BG56"/>
    <mergeCell ref="BH55:BI56"/>
    <mergeCell ref="P57:Q58"/>
    <mergeCell ref="R57:S58"/>
    <mergeCell ref="BF57:BG58"/>
    <mergeCell ref="BH57:BI58"/>
    <mergeCell ref="BC10:BF11"/>
    <mergeCell ref="AH53:AQ54"/>
    <mergeCell ref="P41:Q42"/>
    <mergeCell ref="R41:S42"/>
    <mergeCell ref="BF41:BG42"/>
    <mergeCell ref="BH41:BI42"/>
    <mergeCell ref="AX49:BB50"/>
    <mergeCell ref="M47:O48"/>
    <mergeCell ref="BC47:BE48"/>
    <mergeCell ref="BJ67:BL68"/>
    <mergeCell ref="M69:O70"/>
    <mergeCell ref="BC69:BE70"/>
    <mergeCell ref="AX65:BB66"/>
    <mergeCell ref="P71:Q72"/>
    <mergeCell ref="R71:S72"/>
    <mergeCell ref="BF71:BG72"/>
    <mergeCell ref="BH71:BI72"/>
    <mergeCell ref="AX47:BB48"/>
    <mergeCell ref="T39:AG40"/>
    <mergeCell ref="H71:L72"/>
    <mergeCell ref="AH63:AQ64"/>
    <mergeCell ref="Q21:S22"/>
    <mergeCell ref="M57:O58"/>
    <mergeCell ref="BC57:BE58"/>
    <mergeCell ref="H73:L74"/>
    <mergeCell ref="B4:O14"/>
    <mergeCell ref="AX43:BB44"/>
    <mergeCell ref="B47:G48"/>
    <mergeCell ref="AR47:AW48"/>
    <mergeCell ref="BJ71:BL72"/>
    <mergeCell ref="B39:G40"/>
    <mergeCell ref="AR39:AW40"/>
    <mergeCell ref="AH49:AQ50"/>
    <mergeCell ref="H47:L48"/>
    <mergeCell ref="BJ84:BL85"/>
    <mergeCell ref="AX63:BB64"/>
    <mergeCell ref="BJ47:BL48"/>
    <mergeCell ref="AX82:BB83"/>
    <mergeCell ref="BJ55:BL56"/>
    <mergeCell ref="T84:AG85"/>
    <mergeCell ref="B45:G46"/>
    <mergeCell ref="AR45:AW46"/>
    <mergeCell ref="BJ65:BL66"/>
    <mergeCell ref="B87:S89"/>
    <mergeCell ref="Q17:S18"/>
    <mergeCell ref="BJ53:BL54"/>
    <mergeCell ref="AX59:BB60"/>
    <mergeCell ref="Q26:S27"/>
    <mergeCell ref="BZ20:CG21"/>
    <mergeCell ref="M53:O54"/>
    <mergeCell ref="BC53:BE54"/>
    <mergeCell ref="BX78:CG79"/>
    <mergeCell ref="H43:L44"/>
    <mergeCell ref="T61:AG62"/>
    <mergeCell ref="AX51:BB52"/>
    <mergeCell ref="BC35:CG36"/>
    <mergeCell ref="BM61:BW62"/>
    <mergeCell ref="BX53:CG54"/>
    <mergeCell ref="BX59:CG60"/>
    <mergeCell ref="BX55:CG56"/>
    <mergeCell ref="BX51:CG52"/>
    <mergeCell ref="BX43:CG44"/>
    <mergeCell ref="BG14:CG15"/>
    <mergeCell ref="BX71:CG72"/>
    <mergeCell ref="BC20:BI21"/>
    <mergeCell ref="BX41:CG42"/>
    <mergeCell ref="BX39:CG40"/>
    <mergeCell ref="BG8:CG9"/>
    <mergeCell ref="H55:L56"/>
    <mergeCell ref="AL26:AR27"/>
    <mergeCell ref="M73:O74"/>
    <mergeCell ref="BC73:BE74"/>
    <mergeCell ref="AH57:AQ58"/>
    <mergeCell ref="AH67:AQ68"/>
    <mergeCell ref="T21:U22"/>
    <mergeCell ref="V21:W22"/>
    <mergeCell ref="B53:G54"/>
    <mergeCell ref="AR53:AW54"/>
    <mergeCell ref="Q19:S20"/>
    <mergeCell ref="AX61:BB62"/>
    <mergeCell ref="X21:AB22"/>
    <mergeCell ref="AX69:BB70"/>
    <mergeCell ref="B69:G70"/>
    <mergeCell ref="AR69:AW70"/>
    <mergeCell ref="P82:Q83"/>
    <mergeCell ref="R82:S83"/>
    <mergeCell ref="BF82:BG83"/>
    <mergeCell ref="BH82:BI83"/>
    <mergeCell ref="BG6:CG7"/>
    <mergeCell ref="BX47:CG48"/>
    <mergeCell ref="BZ24:CG25"/>
    <mergeCell ref="BX45:CG46"/>
    <mergeCell ref="BZ26:CG29"/>
    <mergeCell ref="BZ30:CG32"/>
    <mergeCell ref="BX73:CG74"/>
    <mergeCell ref="AH30:AW32"/>
    <mergeCell ref="M80:O81"/>
    <mergeCell ref="BC80:BE81"/>
    <mergeCell ref="H53:L54"/>
    <mergeCell ref="AY8:BB17"/>
    <mergeCell ref="BJ80:BL81"/>
    <mergeCell ref="BX80:CG81"/>
    <mergeCell ref="B80:G81"/>
    <mergeCell ref="AR80:AW81"/>
    <mergeCell ref="T51:AG52"/>
    <mergeCell ref="M65:O66"/>
    <mergeCell ref="BC65:BE66"/>
    <mergeCell ref="B63:G64"/>
    <mergeCell ref="AR63:AW64"/>
    <mergeCell ref="AX57:BB58"/>
    <mergeCell ref="BJ39:BL40"/>
    <mergeCell ref="AH71:AQ72"/>
    <mergeCell ref="B51:G52"/>
    <mergeCell ref="AR51:AW52"/>
    <mergeCell ref="BJ49:BL50"/>
    <mergeCell ref="BX82:CG83"/>
    <mergeCell ref="AG26:AI27"/>
    <mergeCell ref="AS26:AU27"/>
    <mergeCell ref="BX65:CG66"/>
    <mergeCell ref="H59:L60"/>
    <mergeCell ref="BJ69:BL70"/>
    <mergeCell ref="T41:AG42"/>
    <mergeCell ref="H69:L70"/>
    <mergeCell ref="B57:G58"/>
    <mergeCell ref="AR57:AW58"/>
    <mergeCell ref="H49:L50"/>
    <mergeCell ref="AY22:BB25"/>
    <mergeCell ref="BZ22:CG23"/>
    <mergeCell ref="AH78:AQ79"/>
    <mergeCell ref="M55:O56"/>
    <mergeCell ref="BC55:BE56"/>
    <mergeCell ref="AH39:AQ40"/>
    <mergeCell ref="BX61:CG62"/>
    <mergeCell ref="BX57:CG58"/>
    <mergeCell ref="T45:AG46"/>
    <mergeCell ref="T57:AG58"/>
    <mergeCell ref="BN22:BU23"/>
    <mergeCell ref="Q24:S25"/>
    <mergeCell ref="BM82:BW83"/>
    <mergeCell ref="H78:L79"/>
    <mergeCell ref="AH41:AQ42"/>
    <mergeCell ref="BN24:BU25"/>
    <mergeCell ref="T49:AG50"/>
    <mergeCell ref="BN20:BU21"/>
    <mergeCell ref="BM39:BW40"/>
    <mergeCell ref="BM69:BW70"/>
    <mergeCell ref="M67:O68"/>
    <mergeCell ref="BC67:BE68"/>
    <mergeCell ref="Y24:AA25"/>
    <mergeCell ref="AY26:BB32"/>
    <mergeCell ref="BJ59:BL60"/>
    <mergeCell ref="BN30:BU32"/>
    <mergeCell ref="BM49:BW50"/>
    <mergeCell ref="BC12:BF13"/>
    <mergeCell ref="BD22:BE23"/>
    <mergeCell ref="BH22:BI23"/>
    <mergeCell ref="BC14:BF15"/>
    <mergeCell ref="T55:AG56"/>
    <mergeCell ref="AX55:BB56"/>
    <mergeCell ref="AX39:BB40"/>
    <mergeCell ref="AX45:BB46"/>
    <mergeCell ref="E35:I36"/>
    <mergeCell ref="AH69:AQ70"/>
    <mergeCell ref="H45:L46"/>
    <mergeCell ref="T63:AG64"/>
    <mergeCell ref="AH55:AQ56"/>
    <mergeCell ref="H39:L40"/>
    <mergeCell ref="AH65:AQ66"/>
  </mergeCells>
  <dataValidations count="60">
    <dataValidation allowBlank="1" showInputMessage="1" showErrorMessage="1" sqref="AY19"/>
    <dataValidation type="list" showInputMessage="1" showErrorMessage="1" sqref="BG22 BG24 P78:S85 BH78:BI85">
      <formula1>勾选</formula1>
    </dataValidation>
    <dataValidation type="list" showInputMessage="1" showErrorMessage="1" sqref="B51:G51 B53:G53 B55:G55 B57:G57 B71:G71 B73:G73 B59:G69 B39:G49">
      <formula1>武技</formula1>
    </dataValidation>
    <dataValidation type="list" showInputMessage="1" showErrorMessage="1" sqref="AK5:AP6">
      <formula1>_专精名称1</formula1>
    </dataValidation>
    <dataValidation type="list" showInputMessage="1" showErrorMessage="1" sqref="BM39:BW40">
      <formula1>术法_效果1</formula1>
    </dataValidation>
    <dataValidation type="list" showInputMessage="1" showErrorMessage="1" sqref="BM41:BW42">
      <formula1>术法_效果2</formula1>
    </dataValidation>
    <dataValidation type="list" showInputMessage="1" showErrorMessage="1" sqref="BM43:BW44">
      <formula1>术法_效果3</formula1>
    </dataValidation>
    <dataValidation type="list" showInputMessage="1" showErrorMessage="1" sqref="BM45:BW46">
      <formula1>术法_效果4</formula1>
    </dataValidation>
    <dataValidation type="list" showInputMessage="1" showErrorMessage="1" sqref="BM47:BW48">
      <formula1>术法_效果5</formula1>
    </dataValidation>
    <dataValidation type="list" showInputMessage="1" showErrorMessage="1" sqref="BM49:BW50">
      <formula1>术法_效果6</formula1>
    </dataValidation>
    <dataValidation type="list" showInputMessage="1" showErrorMessage="1" sqref="BM51:BW52">
      <formula1>术法_效果7</formula1>
    </dataValidation>
    <dataValidation type="list" showInputMessage="1" showErrorMessage="1" sqref="BM53:BW54">
      <formula1>术法_效果8</formula1>
    </dataValidation>
    <dataValidation type="list" showInputMessage="1" showErrorMessage="1" sqref="BM55:BW56">
      <formula1>术法_效果9</formula1>
    </dataValidation>
    <dataValidation type="list" showInputMessage="1" showErrorMessage="1" sqref="BM57:BW58">
      <formula1>术法_效果10</formula1>
    </dataValidation>
    <dataValidation type="list" showInputMessage="1" showErrorMessage="1" sqref="BM59:BW60">
      <formula1>术法_效果11</formula1>
    </dataValidation>
    <dataValidation type="list" showInputMessage="1" showErrorMessage="1" sqref="BM61:BW62">
      <formula1>术法_效果12</formula1>
    </dataValidation>
    <dataValidation type="list" showInputMessage="1" showErrorMessage="1" sqref="BM63:BW64">
      <formula1>术法_效果13</formula1>
    </dataValidation>
    <dataValidation type="list" showInputMessage="1" showErrorMessage="1" sqref="BM65:BW66">
      <formula1>术法_效果14</formula1>
    </dataValidation>
    <dataValidation type="list" showInputMessage="1" showErrorMessage="1" sqref="BM67:BW68">
      <formula1>术法_效果15</formula1>
    </dataValidation>
    <dataValidation type="list" showInputMessage="1" showErrorMessage="1" sqref="BM69:BW70">
      <formula1>术法_效果16</formula1>
    </dataValidation>
    <dataValidation type="list" showInputMessage="1" showErrorMessage="1" sqref="BM71:BW72">
      <formula1>术法_效果17</formula1>
    </dataValidation>
    <dataValidation type="list" showInputMessage="1" showErrorMessage="1" sqref="BM73:BW74">
      <formula1>术法_效果18</formula1>
    </dataValidation>
    <dataValidation type="list" showInputMessage="1" showErrorMessage="1" sqref="BG8:CG9">
      <formula1>IF($AY$8=""," ",INDIRECT($AY$8&amp;"_5消耗"))</formula1>
    </dataValidation>
    <dataValidation type="list" showInputMessage="1" showErrorMessage="1" sqref="BG10:CG11">
      <formula1>INDIRECT($AY$8&amp;"_10消耗")</formula1>
    </dataValidation>
    <dataValidation type="list" showInputMessage="1" showErrorMessage="1" sqref="BG12:CG13">
      <formula1>INDIRECT($AY$8&amp;"_15消耗")</formula1>
    </dataValidation>
    <dataValidation type="list" showInputMessage="1" showErrorMessage="1" sqref="BG14:CG15">
      <formula1>INDIRECT($AY$8&amp;"_20消耗")</formula1>
    </dataValidation>
    <dataValidation type="list" showInputMessage="1" showErrorMessage="1" sqref="BG16:CG17">
      <formula1>INDIRECT($AY$8&amp;"_25消耗")</formula1>
    </dataValidation>
    <dataValidation type="list" showInputMessage="1" showErrorMessage="1" sqref="T39:AG40">
      <formula1>武技_效果1</formula1>
    </dataValidation>
    <dataValidation type="list" showInputMessage="1" showErrorMessage="1" sqref="T41:AG42">
      <formula1>武技_效果2</formula1>
    </dataValidation>
    <dataValidation type="list" showInputMessage="1" showErrorMessage="1" sqref="T43:AG44">
      <formula1>武技_效果3</formula1>
    </dataValidation>
    <dataValidation type="list" showInputMessage="1" showErrorMessage="1" sqref="T45:AG46">
      <formula1>武技_效果4</formula1>
    </dataValidation>
    <dataValidation type="list" showInputMessage="1" showErrorMessage="1" sqref="T47:AG48">
      <formula1>武技_效果5</formula1>
    </dataValidation>
    <dataValidation type="list" showInputMessage="1" showErrorMessage="1" sqref="T49:AG50">
      <formula1>武技_效果6</formula1>
    </dataValidation>
    <dataValidation type="list" showInputMessage="1" showErrorMessage="1" sqref="T51:AG52">
      <formula1>武技_效果7</formula1>
    </dataValidation>
    <dataValidation type="list" showInputMessage="1" showErrorMessage="1" sqref="T53:AG54">
      <formula1>武技_效果8</formula1>
    </dataValidation>
    <dataValidation type="list" showInputMessage="1" showErrorMessage="1" sqref="T55:AG56">
      <formula1>武技_效果9</formula1>
    </dataValidation>
    <dataValidation type="list" showInputMessage="1" showErrorMessage="1" sqref="T57:AG58">
      <formula1>武技_效果10</formula1>
    </dataValidation>
    <dataValidation type="list" showInputMessage="1" showErrorMessage="1" sqref="T59:AG60">
      <formula1>武技_效果11</formula1>
    </dataValidation>
    <dataValidation type="list" showInputMessage="1" showErrorMessage="1" sqref="T61:AG62">
      <formula1>武技_效果12</formula1>
    </dataValidation>
    <dataValidation type="list" showInputMessage="1" showErrorMessage="1" sqref="T63:AG64">
      <formula1>武技_效果13</formula1>
    </dataValidation>
    <dataValidation type="list" showInputMessage="1" showErrorMessage="1" sqref="T65:AG66">
      <formula1>武技_效果14</formula1>
    </dataValidation>
    <dataValidation type="list" showInputMessage="1" showErrorMessage="1" sqref="T67:AG68">
      <formula1>武技_效果15</formula1>
    </dataValidation>
    <dataValidation type="list" showInputMessage="1" showErrorMessage="1" sqref="T69:AG70">
      <formula1>武技_效果16</formula1>
    </dataValidation>
    <dataValidation type="list" showInputMessage="1" showErrorMessage="1" sqref="T71:AG72">
      <formula1>武技_效果17</formula1>
    </dataValidation>
    <dataValidation type="list" showInputMessage="1" showErrorMessage="1" sqref="T73:AG74">
      <formula1>武技_效果18</formula1>
    </dataValidation>
    <dataValidation type="list" showInputMessage="1" showErrorMessage="1" sqref="BC35:CG36">
      <formula1>_专长描述2</formula1>
    </dataValidation>
    <dataValidation type="list" showInputMessage="1" showErrorMessage="1" sqref="AR5:AW6">
      <formula1>_专精名称2</formula1>
    </dataValidation>
    <dataValidation type="list" allowBlank="1" showInputMessage="1" showErrorMessage="1" sqref="BD22:BE23">
      <formula1>_灵能印记1</formula1>
    </dataValidation>
    <dataValidation type="list" allowBlank="1" showInputMessage="1" showErrorMessage="1" sqref="BH22:BI23">
      <formula1>_灵能印记3</formula1>
    </dataValidation>
    <dataValidation type="list" allowBlank="1" showInputMessage="1" showErrorMessage="1" sqref="BD24:BE25">
      <formula1>_灵能印记2</formula1>
    </dataValidation>
    <dataValidation type="list" allowBlank="1" showInputMessage="1" showErrorMessage="1" sqref="BH24:BI25">
      <formula1>_灵能印记4</formula1>
    </dataValidation>
    <dataValidation type="list" showInputMessage="1" showErrorMessage="1" sqref="E35:I36">
      <formula1>_专长名称1</formula1>
    </dataValidation>
    <dataValidation type="list" showInputMessage="1" showErrorMessage="1" sqref="AU35:AY36">
      <formula1>_专长名称2</formula1>
    </dataValidation>
    <dataValidation type="list" showInputMessage="1" showErrorMessage="1" sqref="M35:AQ36">
      <formula1>_专长描述1</formula1>
    </dataValidation>
    <dataValidation type="list" allowBlank="1" showInputMessage="1" showErrorMessage="1" sqref="BN26:BU29">
      <formula1>一挡绝技效果</formula1>
    </dataValidation>
    <dataValidation type="list" showInputMessage="1" showErrorMessage="1" sqref="BZ22:CG23">
      <formula1>绝技!$B$12:$B$15</formula1>
    </dataValidation>
    <dataValidation type="list" allowBlank="1" showInputMessage="1" showErrorMessage="1" sqref="BZ26:CG29">
      <formula1>二挡绝技效果</formula1>
    </dataValidation>
    <dataValidation type="list" showInputMessage="1" showErrorMessage="1" sqref="AY8:BB17">
      <formula1>时髦风格</formula1>
    </dataValidation>
    <dataValidation type="list" showInputMessage="1" showErrorMessage="1" sqref="AR39:AW73">
      <formula1>术法</formula1>
    </dataValidation>
    <dataValidation type="list" showInputMessage="1" showErrorMessage="1" sqref="BN22:BU23">
      <formula1>绝技!$B$4:$B$11</formula1>
    </dataValidation>
  </dataValidations>
  <pageMargins left="0.7" right="0.7" top="0.75" bottom="0.75" header="0.3" footer="0.3"/>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C41"/>
  <sheetViews>
    <sheetView zoomScale="65" zoomScaleNormal="65" workbookViewId="0">
      <selection activeCell="B2" sqref="B2:Z3"/>
    </sheetView>
  </sheetViews>
  <sheetFormatPr defaultColWidth="3" defaultRowHeight="18" customHeight="1"/>
  <cols>
    <col min="1" max="16384" width="3.625" customWidth="1"/>
  </cols>
  <sheetData>
    <row r="1" customHeight="1" spans="1:55">
      <c r="A1" s="165"/>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c r="AP1" s="165"/>
      <c r="AQ1" s="165"/>
      <c r="AR1" s="165"/>
      <c r="AS1" s="165"/>
      <c r="AT1" s="165"/>
      <c r="AU1" s="165"/>
      <c r="AV1" s="165"/>
      <c r="AW1" s="165"/>
      <c r="AX1" s="165"/>
      <c r="AY1" s="165"/>
      <c r="AZ1" s="165"/>
      <c r="BA1" s="165"/>
      <c r="BB1" s="165"/>
      <c r="BC1" s="165"/>
    </row>
    <row r="2" customHeight="1" spans="1:55">
      <c r="A2" s="165"/>
      <c r="B2" s="33" t="s">
        <v>125</v>
      </c>
      <c r="C2" s="66"/>
      <c r="D2" s="66"/>
      <c r="E2" s="66"/>
      <c r="F2" s="66"/>
      <c r="G2" s="66"/>
      <c r="H2" s="66"/>
      <c r="I2" s="66"/>
      <c r="J2" s="66"/>
      <c r="K2" s="66"/>
      <c r="L2" s="66"/>
      <c r="M2" s="66"/>
      <c r="N2" s="66"/>
      <c r="O2" s="66"/>
      <c r="P2" s="66"/>
      <c r="Q2" s="66"/>
      <c r="R2" s="66"/>
      <c r="S2" s="66"/>
      <c r="T2" s="66"/>
      <c r="U2" s="66"/>
      <c r="V2" s="66"/>
      <c r="W2" s="66"/>
      <c r="X2" s="66"/>
      <c r="Y2" s="66"/>
      <c r="Z2" s="34"/>
      <c r="AA2" s="165"/>
      <c r="AB2" s="33" t="s">
        <v>126</v>
      </c>
      <c r="AC2" s="66"/>
      <c r="AD2" s="66"/>
      <c r="AE2" s="66"/>
      <c r="AF2" s="66"/>
      <c r="AG2" s="66"/>
      <c r="AH2" s="66"/>
      <c r="AI2" s="66"/>
      <c r="AJ2" s="34"/>
      <c r="AK2" s="165"/>
      <c r="AL2" s="165"/>
      <c r="AM2" s="165"/>
      <c r="AN2" s="165"/>
      <c r="AO2" s="165"/>
      <c r="AP2" s="165"/>
      <c r="AQ2" s="165"/>
      <c r="AR2" s="165"/>
      <c r="AS2" s="165"/>
      <c r="AT2" s="165"/>
      <c r="AU2" s="165"/>
      <c r="AV2" s="165"/>
      <c r="AW2" s="165"/>
      <c r="AX2" s="165"/>
      <c r="AY2" s="165"/>
      <c r="AZ2" s="165"/>
      <c r="BA2" s="165"/>
      <c r="BB2" s="165"/>
      <c r="BC2" s="165"/>
    </row>
    <row r="3" customHeight="1" spans="1:55">
      <c r="A3" s="165"/>
      <c r="B3" s="166"/>
      <c r="C3" s="167"/>
      <c r="D3" s="167"/>
      <c r="E3" s="167"/>
      <c r="F3" s="167"/>
      <c r="G3" s="167"/>
      <c r="H3" s="167"/>
      <c r="I3" s="167"/>
      <c r="J3" s="167"/>
      <c r="K3" s="167"/>
      <c r="L3" s="167"/>
      <c r="M3" s="167"/>
      <c r="N3" s="167"/>
      <c r="O3" s="167"/>
      <c r="P3" s="167"/>
      <c r="Q3" s="167"/>
      <c r="R3" s="167"/>
      <c r="S3" s="167"/>
      <c r="T3" s="167"/>
      <c r="U3" s="167"/>
      <c r="V3" s="167"/>
      <c r="W3" s="167"/>
      <c r="X3" s="167"/>
      <c r="Y3" s="167"/>
      <c r="Z3" s="168"/>
      <c r="AA3" s="165"/>
      <c r="AB3" s="166"/>
      <c r="AC3" s="167"/>
      <c r="AD3" s="167"/>
      <c r="AE3" s="167"/>
      <c r="AF3" s="167"/>
      <c r="AG3" s="167"/>
      <c r="AH3" s="167"/>
      <c r="AI3" s="167"/>
      <c r="AJ3" s="168"/>
      <c r="AK3" s="165"/>
      <c r="AL3" s="165"/>
      <c r="AM3" s="165"/>
      <c r="AN3" s="165"/>
      <c r="AO3" s="165"/>
      <c r="AP3" s="165"/>
      <c r="AQ3" s="165"/>
      <c r="AR3" s="165"/>
      <c r="AS3" s="165"/>
      <c r="AT3" s="165"/>
      <c r="AU3" s="165"/>
      <c r="AV3" s="165"/>
      <c r="AW3" s="165"/>
      <c r="AX3" s="165"/>
      <c r="AY3" s="165"/>
      <c r="AZ3" s="165"/>
      <c r="BA3" s="165"/>
      <c r="BB3" s="165"/>
      <c r="BC3" s="165"/>
    </row>
    <row r="4" customHeight="1" spans="1:55">
      <c r="A4" s="165"/>
      <c r="B4" s="38" t="s">
        <v>127</v>
      </c>
      <c r="C4" s="67"/>
      <c r="D4" s="67" t="s">
        <v>128</v>
      </c>
      <c r="E4" s="67"/>
      <c r="F4" s="67" t="s">
        <v>129</v>
      </c>
      <c r="G4" s="67"/>
      <c r="H4" s="67"/>
      <c r="I4" s="67" t="s">
        <v>38</v>
      </c>
      <c r="J4" s="67"/>
      <c r="K4" s="67"/>
      <c r="L4" s="67"/>
      <c r="M4" s="67"/>
      <c r="N4" s="67"/>
      <c r="O4" s="169" t="s">
        <v>49</v>
      </c>
      <c r="P4" s="169"/>
      <c r="Q4" s="169"/>
      <c r="R4" s="169"/>
      <c r="S4" s="169"/>
      <c r="T4" s="169"/>
      <c r="U4" s="67" t="s">
        <v>59</v>
      </c>
      <c r="V4" s="67"/>
      <c r="W4" s="67"/>
      <c r="X4" s="67"/>
      <c r="Y4" s="67"/>
      <c r="Z4" s="100"/>
      <c r="AA4" s="170"/>
      <c r="AB4" s="171" t="s">
        <v>79</v>
      </c>
      <c r="AC4" s="169"/>
      <c r="AD4" s="169" t="s">
        <v>130</v>
      </c>
      <c r="AE4" s="169"/>
      <c r="AF4" s="169"/>
      <c r="AG4" s="169"/>
      <c r="AH4" s="169"/>
      <c r="AI4" s="169"/>
      <c r="AJ4" s="172"/>
      <c r="AK4" s="165"/>
      <c r="AL4" s="165"/>
      <c r="AM4" s="165"/>
      <c r="AN4" s="165"/>
      <c r="AO4" s="165"/>
      <c r="AP4" s="165"/>
      <c r="AQ4" s="165"/>
      <c r="AR4" s="165"/>
      <c r="AS4" s="165"/>
      <c r="AT4" s="165"/>
      <c r="AU4" s="165"/>
      <c r="AV4" s="165"/>
      <c r="AW4" s="165"/>
      <c r="AX4" s="165"/>
      <c r="AY4" s="165"/>
      <c r="AZ4" s="165"/>
      <c r="BA4" s="165"/>
      <c r="BB4" s="165"/>
      <c r="BC4" s="165"/>
    </row>
    <row r="5" customHeight="1" spans="1:55">
      <c r="A5" s="165"/>
      <c r="B5" s="38"/>
      <c r="C5" s="67"/>
      <c r="D5" s="67"/>
      <c r="E5" s="67"/>
      <c r="F5" s="67"/>
      <c r="G5" s="67"/>
      <c r="H5" s="67"/>
      <c r="I5" s="67"/>
      <c r="J5" s="67"/>
      <c r="K5" s="67"/>
      <c r="L5" s="67"/>
      <c r="M5" s="67"/>
      <c r="N5" s="67"/>
      <c r="O5" s="169"/>
      <c r="P5" s="169"/>
      <c r="Q5" s="169"/>
      <c r="R5" s="169"/>
      <c r="S5" s="169"/>
      <c r="T5" s="169"/>
      <c r="U5" s="67"/>
      <c r="V5" s="67"/>
      <c r="W5" s="67"/>
      <c r="X5" s="67"/>
      <c r="Y5" s="67"/>
      <c r="Z5" s="100"/>
      <c r="AA5" s="170"/>
      <c r="AB5" s="171"/>
      <c r="AC5" s="169"/>
      <c r="AD5" s="169"/>
      <c r="AE5" s="169"/>
      <c r="AF5" s="169"/>
      <c r="AG5" s="169"/>
      <c r="AH5" s="169"/>
      <c r="AI5" s="169"/>
      <c r="AJ5" s="172"/>
      <c r="AK5" s="165"/>
      <c r="AL5" s="165"/>
      <c r="AM5" s="165"/>
      <c r="AN5" s="165"/>
      <c r="AO5" s="165"/>
      <c r="AP5" s="165"/>
      <c r="AQ5" s="165"/>
      <c r="AR5" s="165"/>
      <c r="AS5" s="165"/>
      <c r="AT5" s="165"/>
      <c r="AU5" s="165"/>
      <c r="AV5" s="165"/>
      <c r="AW5" s="165"/>
      <c r="AX5" s="165"/>
      <c r="AY5" s="165"/>
      <c r="AZ5" s="165"/>
      <c r="BA5" s="165"/>
      <c r="BB5" s="165"/>
      <c r="BC5" s="165"/>
    </row>
    <row r="6" customHeight="1" spans="1:55">
      <c r="A6" s="165"/>
      <c r="B6" s="44" t="s">
        <v>131</v>
      </c>
      <c r="C6" s="70"/>
      <c r="D6" s="70">
        <v>1</v>
      </c>
      <c r="E6" s="70"/>
      <c r="F6" s="70">
        <v>0</v>
      </c>
      <c r="G6" s="70"/>
      <c r="H6" s="70"/>
      <c r="I6" s="14" t="s">
        <v>132</v>
      </c>
      <c r="J6" s="14"/>
      <c r="K6" s="14"/>
      <c r="L6" s="14"/>
      <c r="M6" s="14"/>
      <c r="N6" s="14"/>
      <c r="O6" s="14"/>
      <c r="P6" s="14"/>
      <c r="Q6" s="14"/>
      <c r="R6" s="14"/>
      <c r="S6" s="14"/>
      <c r="T6" s="14"/>
      <c r="U6" s="14"/>
      <c r="V6" s="14"/>
      <c r="W6" s="14"/>
      <c r="X6" s="14"/>
      <c r="Y6" s="14"/>
      <c r="Z6" s="173"/>
      <c r="AA6" s="170"/>
      <c r="AB6" s="62">
        <v>10</v>
      </c>
      <c r="AC6" s="80"/>
      <c r="AD6" s="80" t="s">
        <v>133</v>
      </c>
      <c r="AE6" s="80"/>
      <c r="AF6" s="80"/>
      <c r="AG6" s="80"/>
      <c r="AH6" s="80"/>
      <c r="AI6" s="80"/>
      <c r="AJ6" s="174"/>
      <c r="AK6" s="165"/>
      <c r="AL6" s="165"/>
      <c r="AM6" s="165"/>
      <c r="AN6" s="165"/>
      <c r="AO6" s="165"/>
      <c r="AP6" s="165"/>
      <c r="AQ6" s="165"/>
      <c r="AR6" s="165"/>
      <c r="AS6" s="165"/>
      <c r="AT6" s="165"/>
      <c r="AU6" s="165"/>
      <c r="AV6" s="165"/>
      <c r="AW6" s="165"/>
      <c r="AX6" s="165"/>
      <c r="AY6" s="165"/>
      <c r="AZ6" s="165"/>
      <c r="BA6" s="165"/>
      <c r="BB6" s="165"/>
      <c r="BC6" s="165"/>
    </row>
    <row r="7" customHeight="1" spans="1:55">
      <c r="A7" s="165"/>
      <c r="B7" s="44"/>
      <c r="C7" s="70"/>
      <c r="D7" s="70"/>
      <c r="E7" s="70"/>
      <c r="F7" s="70"/>
      <c r="G7" s="70"/>
      <c r="H7" s="70"/>
      <c r="I7" s="14"/>
      <c r="J7" s="14"/>
      <c r="K7" s="14"/>
      <c r="L7" s="14"/>
      <c r="M7" s="14"/>
      <c r="N7" s="14"/>
      <c r="O7" s="14"/>
      <c r="P7" s="14"/>
      <c r="Q7" s="14"/>
      <c r="R7" s="14"/>
      <c r="S7" s="14"/>
      <c r="T7" s="14"/>
      <c r="U7" s="14"/>
      <c r="V7" s="14"/>
      <c r="W7" s="14"/>
      <c r="X7" s="14"/>
      <c r="Y7" s="14"/>
      <c r="Z7" s="173"/>
      <c r="AA7" s="37"/>
      <c r="AB7" s="85">
        <v>12</v>
      </c>
      <c r="AC7" s="86"/>
      <c r="AD7" s="86" t="s">
        <v>134</v>
      </c>
      <c r="AE7" s="86"/>
      <c r="AF7" s="86"/>
      <c r="AG7" s="86"/>
      <c r="AH7" s="86"/>
      <c r="AI7" s="86"/>
      <c r="AJ7" s="175"/>
      <c r="AK7" s="165"/>
      <c r="AL7" s="165"/>
      <c r="AM7" s="165"/>
      <c r="AN7" s="165"/>
      <c r="AO7" s="165"/>
      <c r="AP7" s="165"/>
      <c r="AQ7" s="165"/>
      <c r="AR7" s="165"/>
      <c r="AS7" s="165"/>
      <c r="AT7" s="165"/>
      <c r="AU7" s="165"/>
      <c r="AV7" s="165"/>
      <c r="AW7" s="165"/>
      <c r="AX7" s="165"/>
      <c r="AY7" s="165"/>
      <c r="AZ7" s="165"/>
      <c r="BA7" s="165"/>
      <c r="BB7" s="165"/>
      <c r="BC7" s="165"/>
    </row>
    <row r="8" customHeight="1" spans="1:55">
      <c r="A8" s="165"/>
      <c r="B8" s="50" t="s">
        <v>135</v>
      </c>
      <c r="C8" s="72"/>
      <c r="D8" s="72">
        <v>2</v>
      </c>
      <c r="E8" s="72"/>
      <c r="F8" s="22">
        <v>1</v>
      </c>
      <c r="G8" s="22"/>
      <c r="H8" s="22"/>
      <c r="I8" s="176" t="s">
        <v>136</v>
      </c>
      <c r="J8" s="22"/>
      <c r="K8" s="22"/>
      <c r="L8" s="22"/>
      <c r="M8" s="22"/>
      <c r="N8" s="22"/>
      <c r="O8" s="176" t="s">
        <v>137</v>
      </c>
      <c r="P8" s="22"/>
      <c r="Q8" s="22"/>
      <c r="R8" s="22"/>
      <c r="S8" s="22"/>
      <c r="T8" s="22"/>
      <c r="U8" s="22" t="s">
        <v>138</v>
      </c>
      <c r="V8" s="22"/>
      <c r="W8" s="22"/>
      <c r="X8" s="22"/>
      <c r="Y8" s="22"/>
      <c r="Z8" s="177"/>
      <c r="AA8" s="165"/>
      <c r="AB8" s="62">
        <v>14</v>
      </c>
      <c r="AC8" s="80"/>
      <c r="AD8" s="80" t="s">
        <v>139</v>
      </c>
      <c r="AE8" s="80"/>
      <c r="AF8" s="80"/>
      <c r="AG8" s="80"/>
      <c r="AH8" s="80"/>
      <c r="AI8" s="80"/>
      <c r="AJ8" s="174"/>
      <c r="AK8" s="165"/>
      <c r="AL8" s="165"/>
      <c r="AM8" s="165"/>
      <c r="AN8" s="165"/>
      <c r="AO8" s="165"/>
      <c r="AP8" s="165"/>
      <c r="AQ8" s="165"/>
      <c r="AR8" s="165"/>
      <c r="AS8" s="165"/>
      <c r="AT8" s="165"/>
      <c r="AU8" s="165"/>
      <c r="AV8" s="165"/>
      <c r="AW8" s="165"/>
      <c r="AX8" s="165"/>
      <c r="AY8" s="165"/>
      <c r="AZ8" s="165"/>
      <c r="BA8" s="165"/>
      <c r="BB8" s="165"/>
      <c r="BC8" s="165"/>
    </row>
    <row r="9" customHeight="1" spans="1:55">
      <c r="A9" s="165"/>
      <c r="B9" s="50"/>
      <c r="C9" s="72"/>
      <c r="D9" s="72"/>
      <c r="E9" s="72"/>
      <c r="F9" s="22"/>
      <c r="G9" s="22"/>
      <c r="H9" s="22"/>
      <c r="I9" s="22"/>
      <c r="J9" s="22"/>
      <c r="K9" s="22"/>
      <c r="L9" s="22"/>
      <c r="M9" s="22"/>
      <c r="N9" s="22"/>
      <c r="O9" s="22"/>
      <c r="P9" s="22"/>
      <c r="Q9" s="22"/>
      <c r="R9" s="22"/>
      <c r="S9" s="22"/>
      <c r="T9" s="22"/>
      <c r="U9" s="22"/>
      <c r="V9" s="22"/>
      <c r="W9" s="22"/>
      <c r="X9" s="22"/>
      <c r="Y9" s="22"/>
      <c r="Z9" s="177"/>
      <c r="AA9" s="165"/>
      <c r="AB9" s="85">
        <v>16</v>
      </c>
      <c r="AC9" s="86"/>
      <c r="AD9" s="86" t="s">
        <v>140</v>
      </c>
      <c r="AE9" s="86"/>
      <c r="AF9" s="86"/>
      <c r="AG9" s="86"/>
      <c r="AH9" s="86"/>
      <c r="AI9" s="86"/>
      <c r="AJ9" s="175"/>
      <c r="AK9" s="165"/>
      <c r="AL9" s="165"/>
      <c r="AM9" s="165"/>
      <c r="AN9" s="165"/>
      <c r="AO9" s="165"/>
      <c r="AP9" s="165"/>
      <c r="AQ9" s="165"/>
      <c r="AR9" s="165"/>
      <c r="AS9" s="165"/>
      <c r="AT9" s="165"/>
      <c r="AU9" s="165"/>
      <c r="AV9" s="165"/>
      <c r="AW9" s="165"/>
      <c r="AX9" s="165"/>
      <c r="AY9" s="165"/>
      <c r="AZ9" s="165"/>
      <c r="BA9" s="165"/>
      <c r="BB9" s="165"/>
      <c r="BC9" s="165"/>
    </row>
    <row r="10" customHeight="1" spans="1:55">
      <c r="A10" s="165"/>
      <c r="B10" s="50"/>
      <c r="C10" s="72"/>
      <c r="D10" s="72"/>
      <c r="E10" s="72"/>
      <c r="F10" s="22"/>
      <c r="G10" s="22"/>
      <c r="H10" s="22"/>
      <c r="I10" s="22"/>
      <c r="J10" s="22"/>
      <c r="K10" s="22"/>
      <c r="L10" s="22"/>
      <c r="M10" s="22"/>
      <c r="N10" s="22"/>
      <c r="O10" s="22"/>
      <c r="P10" s="22"/>
      <c r="Q10" s="22"/>
      <c r="R10" s="22"/>
      <c r="S10" s="22"/>
      <c r="T10" s="22"/>
      <c r="U10" s="22"/>
      <c r="V10" s="22"/>
      <c r="W10" s="22"/>
      <c r="X10" s="22"/>
      <c r="Y10" s="22"/>
      <c r="Z10" s="177"/>
      <c r="AA10" s="165"/>
      <c r="AB10" s="91">
        <v>18</v>
      </c>
      <c r="AC10" s="92"/>
      <c r="AD10" s="92" t="s">
        <v>141</v>
      </c>
      <c r="AE10" s="92"/>
      <c r="AF10" s="92"/>
      <c r="AG10" s="92"/>
      <c r="AH10" s="92"/>
      <c r="AI10" s="92"/>
      <c r="AJ10" s="178"/>
      <c r="AK10" s="165"/>
      <c r="AL10" s="165"/>
      <c r="AM10" s="165"/>
      <c r="AN10" s="165"/>
      <c r="AO10" s="165"/>
      <c r="AP10" s="165"/>
      <c r="AQ10" s="165"/>
      <c r="AR10" s="165"/>
      <c r="AS10" s="165"/>
      <c r="AT10" s="165"/>
      <c r="AU10" s="165"/>
      <c r="AV10" s="165"/>
      <c r="AW10" s="165"/>
      <c r="AX10" s="165"/>
      <c r="AY10" s="165"/>
      <c r="AZ10" s="165"/>
      <c r="BA10" s="165"/>
      <c r="BB10" s="165"/>
      <c r="BC10" s="165"/>
    </row>
    <row r="11" customHeight="1" spans="1:55">
      <c r="A11" s="165"/>
      <c r="B11" s="44" t="s">
        <v>142</v>
      </c>
      <c r="C11" s="70"/>
      <c r="D11" s="70">
        <v>3</v>
      </c>
      <c r="E11" s="70"/>
      <c r="F11" s="14">
        <v>1</v>
      </c>
      <c r="G11" s="14"/>
      <c r="H11" s="14"/>
      <c r="I11" s="14" t="s">
        <v>143</v>
      </c>
      <c r="J11" s="14"/>
      <c r="K11" s="14"/>
      <c r="L11" s="14"/>
      <c r="M11" s="14"/>
      <c r="N11" s="14"/>
      <c r="O11" s="14" t="s">
        <v>144</v>
      </c>
      <c r="P11" s="14"/>
      <c r="Q11" s="14"/>
      <c r="R11" s="14"/>
      <c r="S11" s="14"/>
      <c r="T11" s="14"/>
      <c r="U11" s="14" t="s">
        <v>145</v>
      </c>
      <c r="V11" s="14"/>
      <c r="W11" s="14"/>
      <c r="X11" s="14"/>
      <c r="Y11" s="14"/>
      <c r="Z11" s="173"/>
      <c r="AA11" s="165"/>
      <c r="AB11" s="179"/>
      <c r="AC11" s="179"/>
      <c r="AD11" s="179"/>
      <c r="AE11" s="179"/>
      <c r="AF11" s="179"/>
      <c r="AG11" s="179"/>
      <c r="AH11" s="179"/>
      <c r="AI11" s="179"/>
      <c r="AJ11" s="179"/>
      <c r="AK11" s="165"/>
      <c r="AL11" s="165"/>
      <c r="AM11" s="165"/>
      <c r="AN11" s="165"/>
      <c r="AO11" s="165"/>
      <c r="AP11" s="165"/>
      <c r="AQ11" s="165"/>
      <c r="AR11" s="165"/>
      <c r="AS11" s="165"/>
      <c r="AT11" s="165"/>
      <c r="AU11" s="165"/>
      <c r="AV11" s="165"/>
      <c r="AW11" s="165"/>
      <c r="AX11" s="165"/>
      <c r="AY11" s="165"/>
      <c r="AZ11" s="165"/>
      <c r="BA11" s="165"/>
      <c r="BB11" s="165"/>
      <c r="BC11" s="165"/>
    </row>
    <row r="12" customHeight="1" spans="1:55">
      <c r="A12" s="165"/>
      <c r="B12" s="44"/>
      <c r="C12" s="70"/>
      <c r="D12" s="70"/>
      <c r="E12" s="70"/>
      <c r="F12" s="14"/>
      <c r="G12" s="14"/>
      <c r="H12" s="14"/>
      <c r="I12" s="14"/>
      <c r="J12" s="14"/>
      <c r="K12" s="14"/>
      <c r="L12" s="14"/>
      <c r="M12" s="14"/>
      <c r="N12" s="14"/>
      <c r="O12" s="14"/>
      <c r="P12" s="14"/>
      <c r="Q12" s="14"/>
      <c r="R12" s="14"/>
      <c r="S12" s="14"/>
      <c r="T12" s="14"/>
      <c r="U12" s="14"/>
      <c r="V12" s="14"/>
      <c r="W12" s="14"/>
      <c r="X12" s="14"/>
      <c r="Y12" s="14"/>
      <c r="Z12" s="173"/>
      <c r="AA12" s="165"/>
      <c r="AB12" s="180" t="s">
        <v>146</v>
      </c>
      <c r="AC12" s="180"/>
      <c r="AD12" s="180"/>
      <c r="AE12" s="180"/>
      <c r="AF12" s="180"/>
      <c r="AG12" s="180"/>
      <c r="AH12" s="180"/>
      <c r="AI12" s="180"/>
      <c r="AJ12" s="180"/>
      <c r="AK12" s="180"/>
      <c r="AL12" s="180"/>
      <c r="AM12" s="181">
        <f>IF(角色卡!T26="","",角色卡!T26)</f>
        <v>9</v>
      </c>
      <c r="AN12" s="182" t="s">
        <v>147</v>
      </c>
      <c r="AO12" s="182"/>
      <c r="AP12" s="182"/>
      <c r="AQ12" s="182"/>
      <c r="AR12" s="182"/>
      <c r="AS12" s="182"/>
      <c r="AT12" s="182"/>
      <c r="AU12" s="182"/>
      <c r="AV12" s="182"/>
      <c r="AW12" s="182"/>
      <c r="AX12" s="182"/>
      <c r="AY12" s="182"/>
      <c r="AZ12" s="182"/>
      <c r="BA12" s="182"/>
      <c r="BB12" s="165"/>
      <c r="BC12" s="165"/>
    </row>
    <row r="13" customHeight="1" spans="1:55">
      <c r="A13" s="165"/>
      <c r="B13" s="50" t="s">
        <v>148</v>
      </c>
      <c r="C13" s="72"/>
      <c r="D13" s="22">
        <v>4</v>
      </c>
      <c r="E13" s="22"/>
      <c r="F13" s="22">
        <v>2</v>
      </c>
      <c r="G13" s="22"/>
      <c r="H13" s="22"/>
      <c r="I13" s="22" t="s">
        <v>149</v>
      </c>
      <c r="J13" s="22"/>
      <c r="K13" s="22"/>
      <c r="L13" s="22"/>
      <c r="M13" s="22"/>
      <c r="N13" s="22"/>
      <c r="O13" s="22" t="s">
        <v>150</v>
      </c>
      <c r="P13" s="22"/>
      <c r="Q13" s="22"/>
      <c r="R13" s="22"/>
      <c r="S13" s="22"/>
      <c r="T13" s="22"/>
      <c r="U13" s="22" t="s">
        <v>149</v>
      </c>
      <c r="V13" s="22"/>
      <c r="W13" s="22"/>
      <c r="X13" s="22"/>
      <c r="Y13" s="22"/>
      <c r="Z13" s="177"/>
      <c r="AA13" s="165"/>
      <c r="AB13" s="183" t="str">
        <f>IF(AM12&lt;=3,"","习得基础武技“常规攻击”和基础术法“灵迹”，从基础术法“凝爆”和“超感”中选择一个习得")</f>
        <v>习得基础武技“常规攻击”和基础术法“灵迹”，从基础术法“凝爆”和“超感”中选择一个习得</v>
      </c>
      <c r="AC13" s="184"/>
      <c r="AD13" s="184"/>
      <c r="AE13" s="184"/>
      <c r="AF13" s="184"/>
      <c r="AG13" s="184"/>
      <c r="AH13" s="184"/>
      <c r="AI13" s="184"/>
      <c r="AJ13" s="184"/>
      <c r="AK13" s="184"/>
      <c r="AL13" s="184"/>
      <c r="AM13" s="184"/>
      <c r="AN13" s="184"/>
      <c r="AO13" s="184"/>
      <c r="AP13" s="184"/>
      <c r="AQ13" s="184"/>
      <c r="AR13" s="184"/>
      <c r="AS13" s="184"/>
      <c r="AT13" s="184"/>
      <c r="AU13" s="184"/>
      <c r="AV13" s="184"/>
      <c r="AW13" s="184"/>
      <c r="AX13" s="184"/>
      <c r="AY13" s="184"/>
      <c r="AZ13" s="184"/>
      <c r="BA13" s="185"/>
      <c r="BB13" s="165"/>
      <c r="BC13" s="165"/>
    </row>
    <row r="14" customHeight="1" spans="1:55">
      <c r="A14" s="165"/>
      <c r="B14" s="44" t="s">
        <v>151</v>
      </c>
      <c r="C14" s="70"/>
      <c r="D14" s="70">
        <v>5</v>
      </c>
      <c r="E14" s="70"/>
      <c r="F14" s="14">
        <v>2</v>
      </c>
      <c r="G14" s="14"/>
      <c r="H14" s="14"/>
      <c r="I14" s="14" t="s">
        <v>143</v>
      </c>
      <c r="J14" s="14"/>
      <c r="K14" s="14"/>
      <c r="L14" s="14"/>
      <c r="M14" s="14"/>
      <c r="N14" s="14"/>
      <c r="O14" s="14" t="s">
        <v>144</v>
      </c>
      <c r="P14" s="14"/>
      <c r="Q14" s="14"/>
      <c r="R14" s="14"/>
      <c r="S14" s="14"/>
      <c r="T14" s="14"/>
      <c r="U14" s="14" t="s">
        <v>152</v>
      </c>
      <c r="V14" s="14"/>
      <c r="W14" s="14"/>
      <c r="X14" s="14"/>
      <c r="Y14" s="14"/>
      <c r="Z14" s="173"/>
      <c r="AA14" s="165"/>
      <c r="AB14" s="186" t="str">
        <f>IF(角色卡!V19&gt;=5,"习得基础术法“凝爆”和“超感”中的另一个","")</f>
        <v/>
      </c>
      <c r="AC14" s="187"/>
      <c r="AD14" s="187"/>
      <c r="AE14" s="187"/>
      <c r="AF14" s="187"/>
      <c r="AG14" s="187"/>
      <c r="AH14" s="187"/>
      <c r="AI14" s="187"/>
      <c r="AJ14" s="187"/>
      <c r="AK14" s="187"/>
      <c r="AL14" s="187"/>
      <c r="AM14" s="187"/>
      <c r="AN14" s="187"/>
      <c r="AO14" s="187"/>
      <c r="AP14" s="187"/>
      <c r="AQ14" s="187"/>
      <c r="AR14" s="187"/>
      <c r="AS14" s="187"/>
      <c r="AT14" s="187"/>
      <c r="AU14" s="187"/>
      <c r="AV14" s="187"/>
      <c r="AW14" s="187"/>
      <c r="AX14" s="187"/>
      <c r="AY14" s="187"/>
      <c r="AZ14" s="187"/>
      <c r="BA14" s="188"/>
      <c r="BB14" s="165"/>
      <c r="BC14" s="165"/>
    </row>
    <row r="15" customHeight="1" spans="1:55">
      <c r="A15" s="165"/>
      <c r="B15" s="44"/>
      <c r="C15" s="70"/>
      <c r="D15" s="70"/>
      <c r="E15" s="70"/>
      <c r="F15" s="14"/>
      <c r="G15" s="14"/>
      <c r="H15" s="14"/>
      <c r="I15" s="14"/>
      <c r="J15" s="14"/>
      <c r="K15" s="14"/>
      <c r="L15" s="14"/>
      <c r="M15" s="14"/>
      <c r="N15" s="14"/>
      <c r="O15" s="14"/>
      <c r="P15" s="14"/>
      <c r="Q15" s="14"/>
      <c r="R15" s="14"/>
      <c r="S15" s="14"/>
      <c r="T15" s="14"/>
      <c r="U15" s="14"/>
      <c r="V15" s="14"/>
      <c r="W15" s="14"/>
      <c r="X15" s="14"/>
      <c r="Y15" s="14"/>
      <c r="Z15" s="173"/>
      <c r="AA15" s="165"/>
      <c r="AB15" s="189" t="str">
        <f>IF(角色卡!V17&gt;=2,"可以学习普通武技","不可学习普通武技")</f>
        <v>不可学习普通武技</v>
      </c>
      <c r="AC15" s="190"/>
      <c r="AD15" s="190"/>
      <c r="AE15" s="190"/>
      <c r="AF15" s="190"/>
      <c r="AG15" s="190"/>
      <c r="AH15" s="190"/>
      <c r="AI15" s="190"/>
      <c r="AJ15" s="190"/>
      <c r="AK15" s="190"/>
      <c r="AL15" s="190"/>
      <c r="AM15" s="190"/>
      <c r="AN15" s="190"/>
      <c r="AO15" s="190" t="str">
        <f>IF(角色卡!V19&gt;=2,"可以学习普通术法","不可学习普通术法")</f>
        <v>可以学习普通术法</v>
      </c>
      <c r="AP15" s="190"/>
      <c r="AQ15" s="190"/>
      <c r="AR15" s="190"/>
      <c r="AS15" s="190"/>
      <c r="AT15" s="190"/>
      <c r="AU15" s="190"/>
      <c r="AV15" s="190"/>
      <c r="AW15" s="190"/>
      <c r="AX15" s="190"/>
      <c r="AY15" s="190"/>
      <c r="AZ15" s="190"/>
      <c r="BA15" s="191"/>
      <c r="BB15" s="165"/>
      <c r="BC15" s="165"/>
    </row>
    <row r="16" customHeight="1" spans="1:55">
      <c r="A16" s="165"/>
      <c r="B16" s="50" t="s">
        <v>153</v>
      </c>
      <c r="C16" s="72"/>
      <c r="D16" s="72">
        <v>6</v>
      </c>
      <c r="E16" s="72"/>
      <c r="F16" s="22">
        <v>3</v>
      </c>
      <c r="G16" s="22"/>
      <c r="H16" s="22"/>
      <c r="I16" s="22" t="s">
        <v>149</v>
      </c>
      <c r="J16" s="22"/>
      <c r="K16" s="22"/>
      <c r="L16" s="22"/>
      <c r="M16" s="22"/>
      <c r="N16" s="22"/>
      <c r="O16" s="22" t="s">
        <v>150</v>
      </c>
      <c r="P16" s="22"/>
      <c r="Q16" s="22"/>
      <c r="R16" s="22"/>
      <c r="S16" s="22"/>
      <c r="T16" s="22"/>
      <c r="U16" s="22" t="s">
        <v>149</v>
      </c>
      <c r="V16" s="22"/>
      <c r="W16" s="22"/>
      <c r="X16" s="22"/>
      <c r="Y16" s="22"/>
      <c r="Z16" s="177"/>
      <c r="AA16" s="165"/>
      <c r="AB16" s="189" t="str">
        <f>IF(角色卡!V17&gt;=7,"可以学习秘传武技","不可学习秘传武技")</f>
        <v>不可学习秘传武技</v>
      </c>
      <c r="AC16" s="190"/>
      <c r="AD16" s="190"/>
      <c r="AE16" s="190"/>
      <c r="AF16" s="190"/>
      <c r="AG16" s="190"/>
      <c r="AH16" s="190"/>
      <c r="AI16" s="190"/>
      <c r="AJ16" s="190"/>
      <c r="AK16" s="190"/>
      <c r="AL16" s="190"/>
      <c r="AM16" s="190"/>
      <c r="AN16" s="190"/>
      <c r="AO16" s="192" t="str">
        <f>IF(角色卡!V19&gt;=7,"可以学习秘传术法","不可学习秘传术法")</f>
        <v>不可学习秘传术法</v>
      </c>
      <c r="AP16" s="192"/>
      <c r="AQ16" s="192"/>
      <c r="AR16" s="192"/>
      <c r="AS16" s="192"/>
      <c r="AT16" s="192"/>
      <c r="AU16" s="192"/>
      <c r="AV16" s="193"/>
      <c r="AW16" s="193"/>
      <c r="AX16" s="193"/>
      <c r="AY16" s="193"/>
      <c r="AZ16" s="193"/>
      <c r="BA16" s="194"/>
      <c r="BB16" s="165"/>
      <c r="BC16" s="165"/>
    </row>
    <row r="17" customHeight="1" spans="1:55">
      <c r="A17" s="165"/>
      <c r="B17" s="44" t="s">
        <v>154</v>
      </c>
      <c r="C17" s="70"/>
      <c r="D17" s="70">
        <v>7</v>
      </c>
      <c r="E17" s="70"/>
      <c r="F17" s="14">
        <v>3</v>
      </c>
      <c r="G17" s="14"/>
      <c r="H17" s="14"/>
      <c r="I17" s="195" t="s">
        <v>155</v>
      </c>
      <c r="J17" s="14"/>
      <c r="K17" s="14"/>
      <c r="L17" s="14"/>
      <c r="M17" s="14"/>
      <c r="N17" s="14"/>
      <c r="O17" s="195" t="s">
        <v>156</v>
      </c>
      <c r="P17" s="14"/>
      <c r="Q17" s="14"/>
      <c r="R17" s="14"/>
      <c r="S17" s="14"/>
      <c r="T17" s="14"/>
      <c r="U17" s="14" t="s">
        <v>157</v>
      </c>
      <c r="V17" s="14"/>
      <c r="W17" s="14"/>
      <c r="X17" s="14"/>
      <c r="Y17" s="14"/>
      <c r="Z17" s="173"/>
      <c r="AA17" s="165"/>
      <c r="AB17" s="196" t="s">
        <v>158</v>
      </c>
      <c r="AC17" s="197"/>
      <c r="AD17" s="197"/>
      <c r="AE17" s="197"/>
      <c r="AF17" s="197"/>
      <c r="AG17" s="197"/>
      <c r="AH17" s="198"/>
      <c r="AI17" s="199" t="str">
        <f>IF(角色卡!V17&gt;=9,"5",IF(角色卡!V17&gt;=7,"4",IF(角色卡!V17&gt;=5,"3",IF(角色卡!V17&gt;=3,"2",IF(角色卡!V17&gt;=2,"1",IF(角色卡!V17="","","0"))))))</f>
        <v>0</v>
      </c>
      <c r="AJ17" s="200" t="s">
        <v>159</v>
      </c>
      <c r="AK17" s="201"/>
      <c r="AL17" s="201"/>
      <c r="AM17" s="201"/>
      <c r="AN17" s="201"/>
      <c r="AO17" s="198" t="s">
        <v>160</v>
      </c>
      <c r="AP17" s="202"/>
      <c r="AQ17" s="202"/>
      <c r="AR17" s="202"/>
      <c r="AS17" s="202"/>
      <c r="AT17" s="202"/>
      <c r="AU17" s="202"/>
      <c r="AV17" s="199" t="str">
        <f>IF(角色卡!V19&gt;=9,"10",IF(角色卡!V19&gt;=7,"8",IF(角色卡!V19&gt;=5,"6",IF(角色卡!V19&gt;=3,"4",IF(角色卡!V19&gt;=2,"2",IF(角色卡!V19="","","0"))))))</f>
        <v>4</v>
      </c>
      <c r="AW17" s="203" t="s">
        <v>161</v>
      </c>
      <c r="AX17" s="203"/>
      <c r="AY17" s="203"/>
      <c r="AZ17" s="203"/>
      <c r="BA17" s="204"/>
      <c r="BB17" s="165"/>
      <c r="BC17" s="165"/>
    </row>
    <row r="18" customHeight="1" spans="1:55">
      <c r="A18" s="165"/>
      <c r="B18" s="44"/>
      <c r="C18" s="70"/>
      <c r="D18" s="70"/>
      <c r="E18" s="70"/>
      <c r="F18" s="14"/>
      <c r="G18" s="14"/>
      <c r="H18" s="14"/>
      <c r="I18" s="14"/>
      <c r="J18" s="14"/>
      <c r="K18" s="14"/>
      <c r="L18" s="14"/>
      <c r="M18" s="14"/>
      <c r="N18" s="14"/>
      <c r="O18" s="14"/>
      <c r="P18" s="14"/>
      <c r="Q18" s="14"/>
      <c r="R18" s="14"/>
      <c r="S18" s="14"/>
      <c r="T18" s="14"/>
      <c r="U18" s="14"/>
      <c r="V18" s="14"/>
      <c r="W18" s="14"/>
      <c r="X18" s="14"/>
      <c r="Y18" s="14"/>
      <c r="Z18" s="173"/>
      <c r="AA18" s="165"/>
      <c r="AB18" s="196" t="s">
        <v>162</v>
      </c>
      <c r="AC18" s="197"/>
      <c r="AD18" s="197"/>
      <c r="AE18" s="197"/>
      <c r="AF18" s="197"/>
      <c r="AG18" s="197"/>
      <c r="AH18" s="198"/>
      <c r="AI18" s="199" t="str">
        <f>IF(ISBLANK(角色卡!V19),"",IF(角色卡!V19=1,"0",IF(角色卡!V19=2,"1",IF(角色卡!V19=3,"2",IF(角色卡!V19=4,"3",IF(角色卡!V19=5,"4",IF(角色卡!V19=6,"5",IF(角色卡!V19=7,"6",IF(角色卡!V19=8,"7",IF(角色卡!V19=9,"8"))))))))))</f>
        <v>2</v>
      </c>
      <c r="AJ18" s="200" t="s">
        <v>163</v>
      </c>
      <c r="AK18" s="201"/>
      <c r="AL18" s="201"/>
      <c r="AM18" s="201"/>
      <c r="AN18" s="201"/>
      <c r="AO18" s="205"/>
      <c r="AP18" s="205"/>
      <c r="AQ18" s="205"/>
      <c r="AR18" s="205"/>
      <c r="AS18" s="205"/>
      <c r="AT18" s="205"/>
      <c r="AU18" s="205"/>
      <c r="AV18" s="206"/>
      <c r="AW18" s="206"/>
      <c r="AX18" s="206"/>
      <c r="AY18" s="206"/>
      <c r="AZ18" s="206"/>
      <c r="BA18" s="207"/>
      <c r="BB18" s="165"/>
      <c r="BC18" s="165"/>
    </row>
    <row r="19" customHeight="1" spans="1:55">
      <c r="A19" s="165"/>
      <c r="B19" s="44"/>
      <c r="C19" s="70"/>
      <c r="D19" s="70"/>
      <c r="E19" s="70"/>
      <c r="F19" s="14"/>
      <c r="G19" s="14"/>
      <c r="H19" s="14"/>
      <c r="I19" s="14"/>
      <c r="J19" s="14"/>
      <c r="K19" s="14"/>
      <c r="L19" s="14"/>
      <c r="M19" s="14"/>
      <c r="N19" s="14"/>
      <c r="O19" s="14"/>
      <c r="P19" s="14"/>
      <c r="Q19" s="14"/>
      <c r="R19" s="14"/>
      <c r="S19" s="14"/>
      <c r="T19" s="14"/>
      <c r="U19" s="14"/>
      <c r="V19" s="14"/>
      <c r="W19" s="14"/>
      <c r="X19" s="14"/>
      <c r="Y19" s="14"/>
      <c r="Z19" s="173"/>
      <c r="AA19" s="165"/>
      <c r="AB19" s="189" t="str">
        <f>IF(OR(角色卡!V21&gt;=3,角色卡!T26&gt;=12),"获得灵魂武器","未获得灵魂武器")</f>
        <v>获得灵魂武器</v>
      </c>
      <c r="AC19" s="190"/>
      <c r="AD19" s="190"/>
      <c r="AE19" s="190"/>
      <c r="AF19" s="190"/>
      <c r="AG19" s="190"/>
      <c r="AH19" s="190"/>
      <c r="AI19" s="190"/>
      <c r="AJ19" s="190"/>
      <c r="AK19" s="190"/>
      <c r="AL19" s="190"/>
      <c r="AM19" s="190"/>
      <c r="AN19" s="190"/>
      <c r="AO19" s="208" t="s">
        <v>164</v>
      </c>
      <c r="AP19" s="209"/>
      <c r="AQ19" s="209"/>
      <c r="AR19" s="209"/>
      <c r="AS19" s="209"/>
      <c r="AT19" s="209"/>
      <c r="AU19" s="209"/>
      <c r="AV19" s="210" t="str">
        <f>IF(角色卡!V21&gt;=5,"2",IF(角色卡!V21&gt;=3,"1",IF(角色卡!V21="","","0")))</f>
        <v>2</v>
      </c>
      <c r="AW19" s="211" t="s">
        <v>165</v>
      </c>
      <c r="AX19" s="211"/>
      <c r="AY19" s="211"/>
      <c r="AZ19" s="211"/>
      <c r="BA19" s="212"/>
      <c r="BB19" s="165"/>
      <c r="BC19" s="165"/>
    </row>
    <row r="20" customHeight="1" spans="1:55">
      <c r="A20" s="165"/>
      <c r="B20" s="50" t="s">
        <v>166</v>
      </c>
      <c r="C20" s="72"/>
      <c r="D20" s="72">
        <v>8</v>
      </c>
      <c r="E20" s="72"/>
      <c r="F20" s="22">
        <v>4</v>
      </c>
      <c r="G20" s="22"/>
      <c r="H20" s="22"/>
      <c r="I20" s="22" t="s">
        <v>149</v>
      </c>
      <c r="J20" s="22"/>
      <c r="K20" s="22"/>
      <c r="L20" s="22"/>
      <c r="M20" s="22"/>
      <c r="N20" s="22"/>
      <c r="O20" s="22" t="s">
        <v>150</v>
      </c>
      <c r="P20" s="22"/>
      <c r="Q20" s="22"/>
      <c r="R20" s="22"/>
      <c r="S20" s="22"/>
      <c r="T20" s="22"/>
      <c r="U20" s="22" t="s">
        <v>149</v>
      </c>
      <c r="V20" s="22"/>
      <c r="W20" s="22"/>
      <c r="X20" s="22"/>
      <c r="Y20" s="22"/>
      <c r="Z20" s="177"/>
      <c r="AA20" s="165"/>
      <c r="AB20" s="213" t="s">
        <v>162</v>
      </c>
      <c r="AC20" s="214"/>
      <c r="AD20" s="214"/>
      <c r="AE20" s="214"/>
      <c r="AF20" s="214"/>
      <c r="AG20" s="214"/>
      <c r="AH20" s="215"/>
      <c r="AI20" s="210" t="str">
        <f>IF(角色卡!T26&gt;=16,"2",IF(角色卡!T26&gt;=10,"1",IF(角色卡!T26="","","0")))</f>
        <v>0</v>
      </c>
      <c r="AJ20" s="216" t="s">
        <v>167</v>
      </c>
      <c r="AK20" s="217"/>
      <c r="AL20" s="217"/>
      <c r="AM20" s="217"/>
      <c r="AN20" s="217"/>
      <c r="AO20" s="215" t="s">
        <v>162</v>
      </c>
      <c r="AP20" s="218"/>
      <c r="AQ20" s="218"/>
      <c r="AR20" s="218"/>
      <c r="AS20" s="218"/>
      <c r="AT20" s="218"/>
      <c r="AU20" s="218"/>
      <c r="AV20" s="219" t="str">
        <f>IF(角色卡!V21&gt;=9,"2",IF(角色卡!V21&gt;=2,"1",IF(角色卡!V21="","","0")))</f>
        <v>1</v>
      </c>
      <c r="AW20" s="211" t="s">
        <v>168</v>
      </c>
      <c r="AX20" s="211"/>
      <c r="AY20" s="211"/>
      <c r="AZ20" s="211"/>
      <c r="BA20" s="212"/>
      <c r="BB20" s="165"/>
      <c r="BC20" s="165"/>
    </row>
    <row r="21" customHeight="1" spans="1:55">
      <c r="A21" s="165"/>
      <c r="B21" s="44" t="s">
        <v>169</v>
      </c>
      <c r="C21" s="70"/>
      <c r="D21" s="70">
        <v>9</v>
      </c>
      <c r="E21" s="70"/>
      <c r="F21" s="14">
        <v>4</v>
      </c>
      <c r="G21" s="14"/>
      <c r="H21" s="14"/>
      <c r="I21" s="14" t="s">
        <v>143</v>
      </c>
      <c r="J21" s="14"/>
      <c r="K21" s="14"/>
      <c r="L21" s="14"/>
      <c r="M21" s="14"/>
      <c r="N21" s="14"/>
      <c r="O21" s="14" t="s">
        <v>144</v>
      </c>
      <c r="P21" s="14"/>
      <c r="Q21" s="14"/>
      <c r="R21" s="14"/>
      <c r="S21" s="14"/>
      <c r="T21" s="14"/>
      <c r="U21" s="14" t="s">
        <v>138</v>
      </c>
      <c r="V21" s="14"/>
      <c r="W21" s="14"/>
      <c r="X21" s="14"/>
      <c r="Y21" s="14"/>
      <c r="Z21" s="173"/>
      <c r="AA21" s="165"/>
      <c r="AB21" s="186" t="str">
        <f>IF(角色卡!T26&gt;=14,"可以习得一挡绝技","不可习得一挡绝技")</f>
        <v>不可习得一挡绝技</v>
      </c>
      <c r="AC21" s="187"/>
      <c r="AD21" s="187"/>
      <c r="AE21" s="187"/>
      <c r="AF21" s="187"/>
      <c r="AG21" s="187"/>
      <c r="AH21" s="187"/>
      <c r="AI21" s="187"/>
      <c r="AJ21" s="187"/>
      <c r="AK21" s="187"/>
      <c r="AL21" s="187"/>
      <c r="AM21" s="187"/>
      <c r="AN21" s="187"/>
      <c r="AO21" s="187" t="str">
        <f>IF(角色卡!T26&gt;=18,"可以习得二挡绝技","不可习得二挡绝技")</f>
        <v>不可习得二挡绝技</v>
      </c>
      <c r="AP21" s="187"/>
      <c r="AQ21" s="187"/>
      <c r="AR21" s="187"/>
      <c r="AS21" s="187"/>
      <c r="AT21" s="187"/>
      <c r="AU21" s="187"/>
      <c r="AV21" s="187"/>
      <c r="AW21" s="187"/>
      <c r="AX21" s="187"/>
      <c r="AY21" s="187"/>
      <c r="AZ21" s="187"/>
      <c r="BA21" s="188"/>
      <c r="BB21" s="165"/>
      <c r="BC21" s="165"/>
    </row>
    <row r="22" customHeight="1" spans="1:55">
      <c r="A22" s="165"/>
      <c r="B22" s="56"/>
      <c r="C22" s="106"/>
      <c r="D22" s="106"/>
      <c r="E22" s="106"/>
      <c r="F22" s="220"/>
      <c r="G22" s="220"/>
      <c r="H22" s="220"/>
      <c r="I22" s="220"/>
      <c r="J22" s="220"/>
      <c r="K22" s="220"/>
      <c r="L22" s="220"/>
      <c r="M22" s="220"/>
      <c r="N22" s="220"/>
      <c r="O22" s="220"/>
      <c r="P22" s="220"/>
      <c r="Q22" s="220"/>
      <c r="R22" s="220"/>
      <c r="S22" s="220"/>
      <c r="T22" s="220"/>
      <c r="U22" s="220"/>
      <c r="V22" s="220"/>
      <c r="W22" s="220"/>
      <c r="X22" s="220"/>
      <c r="Y22" s="220"/>
      <c r="Z22" s="221"/>
      <c r="AA22" s="165"/>
      <c r="AB22" s="222" t="str">
        <f>IF(角色卡!V21&gt;=7,"能够创造一个额外的灵能力标签，并将总字数限制扩展至 100 字","")</f>
        <v/>
      </c>
      <c r="AC22" s="223"/>
      <c r="AD22" s="223"/>
      <c r="AE22" s="223"/>
      <c r="AF22" s="223"/>
      <c r="AG22" s="223"/>
      <c r="AH22" s="223"/>
      <c r="AI22" s="223"/>
      <c r="AJ22" s="223"/>
      <c r="AK22" s="223"/>
      <c r="AL22" s="223"/>
      <c r="AM22" s="223"/>
      <c r="AN22" s="223"/>
      <c r="AO22" s="223"/>
      <c r="AP22" s="223"/>
      <c r="AQ22" s="223"/>
      <c r="AR22" s="223"/>
      <c r="AS22" s="223"/>
      <c r="AT22" s="223"/>
      <c r="AU22" s="223"/>
      <c r="AV22" s="223"/>
      <c r="AW22" s="223"/>
      <c r="AX22" s="223"/>
      <c r="AY22" s="223"/>
      <c r="AZ22" s="223"/>
      <c r="BA22" s="224"/>
      <c r="BB22" s="165"/>
      <c r="BC22" s="165"/>
    </row>
    <row r="23" customHeight="1" spans="1:55">
      <c r="A23" s="165"/>
      <c r="B23" s="165"/>
      <c r="C23" s="165"/>
      <c r="D23" s="165"/>
      <c r="E23" s="165"/>
      <c r="F23" s="165"/>
      <c r="G23" s="165"/>
      <c r="H23" s="165"/>
      <c r="I23" s="165"/>
      <c r="J23" s="165"/>
      <c r="K23" s="165"/>
      <c r="L23" s="165"/>
      <c r="M23" s="165"/>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65"/>
      <c r="AL23" s="165"/>
      <c r="AM23" s="165"/>
      <c r="AN23" s="165"/>
      <c r="AO23" s="165"/>
      <c r="AP23" s="165"/>
      <c r="AQ23" s="165"/>
      <c r="AR23" s="165"/>
      <c r="AS23" s="165"/>
      <c r="AT23" s="165"/>
      <c r="AU23" s="165"/>
      <c r="AV23" s="165"/>
      <c r="AW23" s="165"/>
      <c r="AX23" s="165"/>
      <c r="AY23" s="165"/>
      <c r="AZ23" s="165"/>
      <c r="BA23" s="165"/>
      <c r="BB23" s="165"/>
      <c r="BC23" s="165"/>
    </row>
    <row r="24" customHeight="1" spans="1:55">
      <c r="A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5"/>
    </row>
    <row r="25" customHeight="1" spans="1:55">
      <c r="A25" s="165"/>
      <c r="AA25" s="165"/>
      <c r="AB25" s="165"/>
      <c r="AC25" s="165"/>
      <c r="AD25" s="165"/>
      <c r="AE25" s="165"/>
      <c r="AF25" s="165"/>
      <c r="AG25" s="165"/>
      <c r="AH25" s="165"/>
      <c r="AI25" s="165"/>
      <c r="AJ25" s="165"/>
      <c r="AK25" s="165"/>
      <c r="AL25" s="165"/>
      <c r="AM25" s="165"/>
      <c r="AN25" s="165"/>
      <c r="AO25" s="165"/>
      <c r="AP25" s="165"/>
      <c r="AQ25" s="165"/>
      <c r="AR25" s="165"/>
      <c r="AS25" s="165"/>
      <c r="AT25" s="165"/>
      <c r="AU25" s="165"/>
      <c r="AV25" s="165"/>
      <c r="AW25" s="165"/>
      <c r="AX25" s="165"/>
      <c r="AY25" s="165"/>
      <c r="AZ25" s="165"/>
      <c r="BA25" s="165"/>
      <c r="BB25" s="165"/>
      <c r="BC25" s="165"/>
    </row>
    <row r="26" customHeight="1" spans="1:55">
      <c r="A26" s="165"/>
      <c r="AA26" s="165"/>
      <c r="AB26" s="165"/>
      <c r="AC26" s="165"/>
      <c r="AD26" s="165"/>
      <c r="AE26" s="165"/>
      <c r="AF26" s="165"/>
      <c r="AG26" s="165"/>
      <c r="AH26" s="165"/>
      <c r="AI26" s="165"/>
      <c r="AJ26" s="165"/>
      <c r="AK26" s="165"/>
      <c r="AL26" s="165"/>
      <c r="AM26" s="165"/>
      <c r="AN26" s="165"/>
      <c r="AO26" s="165"/>
      <c r="AP26" s="165"/>
      <c r="AQ26" s="165"/>
    </row>
    <row r="27" customHeight="1" spans="1:55">
      <c r="A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row>
    <row r="28" customHeight="1" spans="1:55">
      <c r="A28" s="165"/>
      <c r="AA28" s="165"/>
      <c r="AB28" s="165"/>
      <c r="AC28" s="165"/>
      <c r="AD28" s="165"/>
      <c r="AE28" s="165"/>
      <c r="AF28" s="165"/>
      <c r="AG28" s="165"/>
      <c r="AH28" s="165"/>
      <c r="AI28" s="165"/>
      <c r="AJ28" s="165"/>
      <c r="AK28" s="165"/>
      <c r="AL28" s="165"/>
      <c r="AM28" s="165"/>
      <c r="AN28" s="165"/>
      <c r="AO28" s="165"/>
      <c r="AP28" s="165"/>
      <c r="AQ28" s="165"/>
      <c r="AR28" s="165"/>
      <c r="AS28" s="165"/>
      <c r="AT28" s="165"/>
      <c r="AU28" s="165"/>
      <c r="AV28" s="165"/>
      <c r="AW28" s="165"/>
      <c r="AX28" s="165"/>
      <c r="AY28" s="165"/>
      <c r="AZ28" s="165"/>
      <c r="BA28" s="165"/>
      <c r="BB28" s="165"/>
      <c r="BC28" s="165"/>
    </row>
    <row r="29" customHeight="1" spans="1:55">
      <c r="A29" s="165"/>
      <c r="AA29" s="165"/>
      <c r="AB29" s="165"/>
      <c r="AC29" s="165"/>
      <c r="AD29" s="165"/>
      <c r="AE29" s="165"/>
      <c r="AF29" s="165"/>
      <c r="AG29" s="165"/>
      <c r="AH29" s="165"/>
      <c r="AI29" s="165"/>
      <c r="AJ29" s="165"/>
      <c r="AK29" s="165"/>
      <c r="AL29" s="165"/>
      <c r="AM29" s="165"/>
      <c r="AN29" s="165"/>
      <c r="AO29" s="165"/>
      <c r="AP29" s="165"/>
      <c r="AQ29" s="165"/>
      <c r="AR29" s="165"/>
      <c r="AS29" s="165"/>
      <c r="AT29" s="165"/>
      <c r="AU29" s="165"/>
      <c r="AV29" s="165"/>
      <c r="AW29" s="165"/>
      <c r="AX29" s="165"/>
      <c r="AY29" s="165"/>
      <c r="AZ29" s="165"/>
      <c r="BA29" s="165"/>
      <c r="BB29" s="165"/>
      <c r="BC29" s="165"/>
    </row>
    <row r="30" customHeight="1" spans="1:55">
      <c r="A30" s="165"/>
      <c r="B30" s="5"/>
      <c r="C30" s="5"/>
      <c r="D30" s="5"/>
      <c r="E30" s="225"/>
      <c r="F30" s="225"/>
      <c r="G30" s="22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c r="AI30" s="165"/>
      <c r="AJ30" s="165"/>
      <c r="AK30" s="165"/>
      <c r="AL30" s="165"/>
      <c r="AM30" s="165"/>
      <c r="AN30" s="165"/>
      <c r="AO30" s="165"/>
      <c r="AP30" s="165"/>
      <c r="AQ30" s="165"/>
      <c r="AR30" s="165"/>
      <c r="AS30" s="165"/>
      <c r="AT30" s="165"/>
      <c r="AU30" s="165"/>
      <c r="AV30" s="165"/>
      <c r="AW30" s="165"/>
      <c r="AX30" s="165"/>
      <c r="AY30" s="165"/>
      <c r="AZ30" s="165"/>
      <c r="BA30" s="165"/>
      <c r="BB30" s="165"/>
      <c r="BC30" s="165"/>
    </row>
    <row r="31" customHeight="1" spans="1:55">
      <c r="A31" s="165"/>
      <c r="B31" s="5"/>
      <c r="C31" s="5"/>
      <c r="D31" s="5"/>
      <c r="E31" s="225"/>
      <c r="F31" s="225"/>
      <c r="G31" s="22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5"/>
      <c r="AG31" s="165"/>
      <c r="AH31" s="165"/>
      <c r="AI31" s="165"/>
      <c r="AJ31" s="165"/>
      <c r="AK31" s="165"/>
      <c r="AL31" s="165"/>
      <c r="AM31" s="165"/>
      <c r="AN31" s="165"/>
      <c r="AO31" s="165"/>
      <c r="AP31" s="165"/>
      <c r="AQ31" s="165"/>
      <c r="AR31" s="165"/>
      <c r="AS31" s="165"/>
      <c r="AT31" s="165"/>
      <c r="AU31" s="165"/>
      <c r="AV31" s="165"/>
      <c r="AW31" s="165"/>
      <c r="AX31" s="165"/>
      <c r="AY31" s="165"/>
      <c r="AZ31" s="165"/>
      <c r="BA31" s="165"/>
      <c r="BB31" s="165"/>
      <c r="BC31" s="165"/>
    </row>
    <row r="32" customHeight="1" spans="1:55">
      <c r="A32" s="165"/>
      <c r="B32" s="5"/>
      <c r="C32" s="5"/>
      <c r="D32" s="5"/>
      <c r="E32" s="225"/>
      <c r="F32" s="225"/>
      <c r="G32" s="225"/>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c r="AP32" s="165"/>
      <c r="AQ32" s="165"/>
      <c r="AR32" s="165"/>
      <c r="AS32" s="165"/>
      <c r="AT32" s="165"/>
      <c r="AU32" s="165"/>
      <c r="AV32" s="165"/>
      <c r="AW32" s="165"/>
      <c r="AX32" s="165"/>
      <c r="AY32" s="165"/>
      <c r="AZ32" s="165"/>
      <c r="BA32" s="165"/>
      <c r="BB32" s="165"/>
      <c r="BC32" s="165"/>
    </row>
    <row r="33" customHeight="1" spans="1:55">
      <c r="A33" s="165"/>
      <c r="B33" s="5"/>
      <c r="C33" s="5"/>
      <c r="D33" s="5"/>
      <c r="E33" s="225"/>
      <c r="F33" s="225"/>
      <c r="G33" s="225"/>
      <c r="H33" s="165"/>
      <c r="I33" s="165"/>
      <c r="J33" s="165"/>
      <c r="K33" s="165"/>
      <c r="L33" s="165"/>
      <c r="M33" s="165"/>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c r="AP33" s="165"/>
      <c r="AQ33" s="165"/>
      <c r="AR33" s="165"/>
      <c r="AS33" s="165"/>
      <c r="AT33" s="165"/>
      <c r="AU33" s="165"/>
      <c r="AV33" s="165"/>
      <c r="AW33" s="165"/>
      <c r="AX33" s="165"/>
      <c r="AY33" s="165"/>
      <c r="AZ33" s="165"/>
      <c r="BA33" s="165"/>
      <c r="BB33" s="165"/>
      <c r="BC33" s="165"/>
    </row>
    <row r="34" customHeight="1" spans="1:55">
      <c r="A34" s="165"/>
      <c r="B34" s="5"/>
      <c r="C34" s="5"/>
      <c r="D34" s="5"/>
      <c r="E34" s="225"/>
      <c r="F34" s="225"/>
      <c r="G34" s="225"/>
      <c r="H34" s="165"/>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c r="AP34" s="165"/>
      <c r="AQ34" s="165"/>
      <c r="AR34" s="165"/>
      <c r="AS34" s="165"/>
      <c r="AT34" s="165"/>
      <c r="AU34" s="165"/>
      <c r="AV34" s="165"/>
      <c r="AW34" s="165"/>
      <c r="AX34" s="165"/>
      <c r="AY34" s="165"/>
      <c r="AZ34" s="165"/>
      <c r="BA34" s="165"/>
      <c r="BB34" s="165"/>
      <c r="BC34" s="165"/>
    </row>
    <row r="35" customHeight="1" spans="1:55">
      <c r="A35" s="165"/>
      <c r="B35" s="5"/>
      <c r="C35" s="5"/>
      <c r="D35" s="5"/>
      <c r="E35" s="225"/>
      <c r="F35" s="225"/>
      <c r="G35" s="225"/>
      <c r="H35" s="165"/>
      <c r="I35" s="165"/>
      <c r="J35" s="165"/>
      <c r="K35" s="165"/>
      <c r="L35" s="165"/>
      <c r="M35" s="165"/>
      <c r="N35" s="165"/>
      <c r="O35" s="165"/>
      <c r="P35" s="165"/>
      <c r="Q35" s="165"/>
      <c r="R35" s="165"/>
      <c r="S35" s="165"/>
      <c r="T35" s="165"/>
      <c r="U35" s="165"/>
      <c r="V35" s="165"/>
      <c r="W35" s="165"/>
      <c r="X35" s="165"/>
      <c r="Y35" s="165"/>
      <c r="Z35" s="165"/>
      <c r="AA35" s="165"/>
      <c r="AB35" s="165"/>
      <c r="AC35" s="165"/>
      <c r="AD35" s="165"/>
      <c r="AE35" s="165"/>
      <c r="AF35" s="165"/>
      <c r="AG35" s="165"/>
      <c r="AH35" s="165"/>
      <c r="AI35" s="165"/>
      <c r="AJ35" s="165"/>
      <c r="AK35" s="165"/>
      <c r="AL35" s="165"/>
      <c r="AM35" s="165"/>
      <c r="AN35" s="165"/>
      <c r="AO35" s="165"/>
      <c r="AP35" s="165"/>
      <c r="AQ35" s="165"/>
      <c r="AR35" s="165"/>
      <c r="AS35" s="165"/>
      <c r="AT35" s="165"/>
      <c r="AU35" s="165"/>
      <c r="AV35" s="165"/>
      <c r="AW35" s="165"/>
      <c r="AX35" s="165"/>
      <c r="AY35" s="165"/>
      <c r="AZ35" s="165"/>
      <c r="BA35" s="165"/>
      <c r="BB35" s="165"/>
      <c r="BC35" s="165"/>
    </row>
    <row r="36" customHeight="1" spans="1:55">
      <c r="A36" s="165"/>
      <c r="B36" s="165"/>
      <c r="C36" s="165"/>
      <c r="D36" s="165"/>
      <c r="E36" s="165"/>
      <c r="F36" s="165"/>
      <c r="G36" s="165"/>
      <c r="H36" s="165"/>
      <c r="I36" s="165"/>
      <c r="J36" s="165"/>
      <c r="K36" s="165"/>
      <c r="L36" s="165"/>
      <c r="M36" s="165"/>
      <c r="N36" s="165"/>
      <c r="O36" s="165"/>
      <c r="P36" s="165"/>
      <c r="Q36" s="165"/>
      <c r="R36" s="165"/>
      <c r="S36" s="165"/>
      <c r="T36" s="165"/>
      <c r="U36" s="165"/>
      <c r="V36" s="165"/>
      <c r="W36" s="165"/>
      <c r="X36" s="165"/>
      <c r="Y36" s="165"/>
      <c r="Z36" s="165"/>
      <c r="AA36" s="165"/>
      <c r="AB36" s="165"/>
      <c r="AC36" s="165"/>
      <c r="AD36" s="165"/>
      <c r="AE36" s="165"/>
      <c r="AF36" s="165"/>
      <c r="AG36" s="165"/>
      <c r="AH36" s="165"/>
      <c r="AI36" s="165"/>
      <c r="AJ36" s="165"/>
      <c r="AK36" s="165"/>
      <c r="AL36" s="165"/>
      <c r="AM36" s="165"/>
      <c r="AN36" s="165"/>
      <c r="AO36" s="165"/>
      <c r="AP36" s="165"/>
      <c r="AQ36" s="165"/>
      <c r="AR36" s="165"/>
      <c r="AS36" s="165"/>
      <c r="AT36" s="165"/>
      <c r="AU36" s="165"/>
      <c r="AV36" s="165"/>
      <c r="AW36" s="165"/>
      <c r="AX36" s="165"/>
      <c r="AY36" s="165"/>
      <c r="AZ36" s="165"/>
      <c r="BA36" s="165"/>
      <c r="BB36" s="165"/>
      <c r="BC36" s="165"/>
    </row>
    <row r="37" customHeight="1" spans="1:55">
      <c r="A37" s="165"/>
      <c r="B37" s="165"/>
      <c r="C37" s="165"/>
      <c r="D37" s="165"/>
      <c r="E37" s="165"/>
      <c r="F37" s="165"/>
      <c r="G37" s="165"/>
      <c r="H37" s="165"/>
      <c r="I37" s="165"/>
      <c r="J37" s="165"/>
      <c r="K37" s="165"/>
      <c r="L37" s="165"/>
      <c r="M37" s="165"/>
      <c r="N37" s="165"/>
      <c r="O37" s="165"/>
      <c r="P37" s="165"/>
      <c r="Q37" s="165"/>
      <c r="R37" s="165"/>
      <c r="S37" s="165"/>
      <c r="T37" s="165"/>
      <c r="U37" s="165"/>
      <c r="V37" s="165"/>
      <c r="W37" s="165"/>
      <c r="X37" s="165"/>
      <c r="Y37" s="165"/>
      <c r="Z37" s="165"/>
      <c r="AA37" s="165"/>
      <c r="AB37" s="165"/>
      <c r="AC37" s="165"/>
      <c r="AD37" s="165"/>
      <c r="AE37" s="165"/>
      <c r="AF37" s="165"/>
      <c r="AG37" s="165"/>
      <c r="AH37" s="165"/>
      <c r="AI37" s="165"/>
      <c r="AJ37" s="165"/>
      <c r="AK37" s="165"/>
      <c r="AL37" s="165"/>
      <c r="AM37" s="165"/>
      <c r="AN37" s="165"/>
      <c r="AO37" s="165"/>
      <c r="AP37" s="165"/>
      <c r="AQ37" s="165"/>
      <c r="AR37" s="165"/>
      <c r="AS37" s="165"/>
      <c r="AT37" s="165"/>
      <c r="AU37" s="165"/>
      <c r="AV37" s="165"/>
      <c r="AW37" s="165"/>
      <c r="AX37" s="165"/>
      <c r="AY37" s="165"/>
      <c r="AZ37" s="165"/>
      <c r="BA37" s="165"/>
      <c r="BB37" s="165"/>
      <c r="BC37" s="165"/>
    </row>
    <row r="38" customHeight="1" spans="1:55">
      <c r="A38" s="165"/>
      <c r="B38" s="165"/>
      <c r="C38" s="165"/>
      <c r="D38" s="165"/>
      <c r="E38" s="165"/>
      <c r="F38" s="165"/>
      <c r="G38" s="165"/>
      <c r="H38" s="165"/>
      <c r="I38" s="165"/>
      <c r="J38" s="165"/>
      <c r="K38" s="165"/>
      <c r="L38" s="165"/>
      <c r="M38" s="165"/>
      <c r="N38" s="165"/>
      <c r="O38" s="165"/>
      <c r="P38" s="165"/>
      <c r="Q38" s="165"/>
      <c r="R38" s="165"/>
      <c r="S38" s="165"/>
      <c r="T38" s="165"/>
      <c r="U38" s="165"/>
      <c r="V38" s="165"/>
      <c r="W38" s="165"/>
      <c r="X38" s="165"/>
      <c r="Y38" s="165"/>
      <c r="Z38" s="165"/>
      <c r="AA38" s="165"/>
      <c r="AB38" s="165"/>
      <c r="AC38" s="165"/>
      <c r="AD38" s="165"/>
      <c r="AE38" s="165"/>
      <c r="AF38" s="165"/>
      <c r="AG38" s="165"/>
      <c r="AH38" s="165"/>
      <c r="AI38" s="165"/>
      <c r="AJ38" s="165"/>
      <c r="AK38" s="165"/>
      <c r="AL38" s="165"/>
      <c r="AM38" s="165"/>
      <c r="AN38" s="165"/>
      <c r="AO38" s="165"/>
      <c r="AP38" s="165"/>
      <c r="AQ38" s="165"/>
      <c r="AR38" s="165"/>
      <c r="AS38" s="165"/>
      <c r="AT38" s="165"/>
      <c r="AU38" s="165"/>
      <c r="AV38" s="165"/>
      <c r="AW38" s="165"/>
      <c r="AX38" s="165"/>
      <c r="AY38" s="165"/>
      <c r="AZ38" s="165"/>
      <c r="BA38" s="165"/>
      <c r="BB38" s="165"/>
      <c r="BC38" s="165"/>
    </row>
    <row r="39" customHeight="1" spans="1:55">
      <c r="A39" s="165"/>
      <c r="B39" s="165"/>
      <c r="C39" s="165"/>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c r="AU39" s="165"/>
      <c r="AV39" s="165"/>
      <c r="AW39" s="165"/>
      <c r="AX39" s="165"/>
      <c r="AY39" s="165"/>
      <c r="AZ39" s="165"/>
      <c r="BA39" s="165"/>
      <c r="BB39" s="165"/>
      <c r="BC39" s="165"/>
    </row>
    <row r="40" customHeight="1" spans="1:55">
      <c r="A40" s="165"/>
      <c r="B40" s="165"/>
      <c r="C40" s="165"/>
      <c r="D40" s="165"/>
      <c r="E40" s="165"/>
      <c r="F40" s="165"/>
      <c r="G40" s="165"/>
      <c r="H40" s="165"/>
      <c r="I40" s="165"/>
      <c r="J40" s="165"/>
      <c r="K40" s="165"/>
      <c r="L40" s="165"/>
      <c r="M40" s="165"/>
      <c r="N40" s="165"/>
      <c r="O40" s="165"/>
      <c r="P40" s="165"/>
      <c r="Q40" s="165"/>
      <c r="R40" s="165"/>
      <c r="S40" s="165"/>
      <c r="T40" s="165"/>
      <c r="U40" s="165"/>
      <c r="V40" s="165"/>
      <c r="W40" s="165"/>
      <c r="X40" s="165"/>
      <c r="Y40" s="165"/>
      <c r="Z40" s="165"/>
      <c r="AA40" s="165"/>
      <c r="AB40" s="165"/>
      <c r="AC40" s="165"/>
      <c r="AD40" s="165"/>
      <c r="AE40" s="165"/>
      <c r="AF40" s="165"/>
      <c r="AG40" s="165"/>
      <c r="AH40" s="165"/>
      <c r="AI40" s="165"/>
      <c r="AJ40" s="165"/>
      <c r="AK40" s="165"/>
      <c r="AL40" s="165"/>
      <c r="AM40" s="165"/>
      <c r="AN40" s="165"/>
      <c r="AO40" s="165"/>
      <c r="AP40" s="165"/>
      <c r="AQ40" s="165"/>
      <c r="AR40" s="165"/>
      <c r="AS40" s="165"/>
      <c r="AT40" s="165"/>
      <c r="AU40" s="165"/>
      <c r="AV40" s="165"/>
      <c r="AW40" s="165"/>
      <c r="AX40" s="165"/>
      <c r="AY40" s="165"/>
      <c r="AZ40" s="165"/>
      <c r="BA40" s="165"/>
      <c r="BB40" s="165"/>
      <c r="BC40" s="165"/>
    </row>
    <row r="41" customHeight="1" spans="1:55">
      <c r="A41" s="165"/>
      <c r="B41" s="165"/>
      <c r="C41" s="165"/>
      <c r="D41" s="165"/>
      <c r="E41" s="165"/>
      <c r="F41" s="165"/>
      <c r="G41" s="165"/>
      <c r="H41" s="165"/>
      <c r="I41" s="165"/>
      <c r="J41" s="165"/>
      <c r="K41" s="165"/>
      <c r="L41" s="165"/>
      <c r="M41" s="165"/>
      <c r="N41" s="165"/>
      <c r="O41" s="165"/>
      <c r="P41" s="165"/>
      <c r="Q41" s="165"/>
      <c r="R41" s="165"/>
      <c r="S41" s="165"/>
      <c r="T41" s="165"/>
      <c r="U41" s="165"/>
      <c r="V41" s="165"/>
      <c r="W41" s="165"/>
      <c r="X41" s="165"/>
      <c r="Y41" s="165"/>
      <c r="Z41" s="165"/>
      <c r="AA41" s="165"/>
      <c r="AB41" s="165"/>
      <c r="AC41" s="165"/>
      <c r="AD41" s="165"/>
      <c r="AE41" s="165"/>
      <c r="AF41" s="165"/>
      <c r="AG41" s="165"/>
      <c r="AH41" s="165"/>
      <c r="AI41" s="165"/>
      <c r="AJ41" s="165"/>
      <c r="AK41" s="165"/>
      <c r="AL41" s="165"/>
      <c r="AM41" s="165"/>
      <c r="AN41" s="165"/>
      <c r="AO41" s="165"/>
      <c r="AP41" s="165"/>
      <c r="AQ41" s="165"/>
      <c r="AR41" s="165"/>
      <c r="AS41" s="165"/>
      <c r="AT41" s="165"/>
      <c r="AU41" s="165"/>
      <c r="AV41" s="165"/>
      <c r="AW41" s="165"/>
      <c r="AX41" s="165"/>
      <c r="AY41" s="165"/>
      <c r="AZ41" s="165"/>
      <c r="BA41" s="165"/>
      <c r="BB41" s="165"/>
      <c r="BC41" s="165"/>
    </row>
  </sheetData>
  <sheetProtection formatCells="0" formatColumns="0" formatRows="0" insertRows="0" insertColumns="0" insertHyperlinks="0" deleteColumns="0" deleteRows="0" sort="0" autoFilter="0" pivotTables="0"/>
  <mergeCells count="97">
    <mergeCell ref="AB6:AC6"/>
    <mergeCell ref="AD6:AJ6"/>
    <mergeCell ref="AB7:AC7"/>
    <mergeCell ref="AD7:AJ7"/>
    <mergeCell ref="AB8:AC8"/>
    <mergeCell ref="AD8:AJ8"/>
    <mergeCell ref="AB9:AC9"/>
    <mergeCell ref="AD9:AJ9"/>
    <mergeCell ref="AB10:AC10"/>
    <mergeCell ref="AD10:AJ10"/>
    <mergeCell ref="AB12:AL12"/>
    <mergeCell ref="AN12:BA12"/>
    <mergeCell ref="B13:C13"/>
    <mergeCell ref="D13:E13"/>
    <mergeCell ref="F13:H13"/>
    <mergeCell ref="I13:N13"/>
    <mergeCell ref="O13:T13"/>
    <mergeCell ref="U13:Z13"/>
    <mergeCell ref="AB13:BA13"/>
    <mergeCell ref="AB14:BA14"/>
    <mergeCell ref="AB15:AN15"/>
    <mergeCell ref="AO15:BA15"/>
    <mergeCell ref="B16:C16"/>
    <mergeCell ref="D16:E16"/>
    <mergeCell ref="F16:H16"/>
    <mergeCell ref="I16:N16"/>
    <mergeCell ref="O16:T16"/>
    <mergeCell ref="U16:Z16"/>
    <mergeCell ref="AB16:AN16"/>
    <mergeCell ref="AO16:BA16"/>
    <mergeCell ref="AB17:AH17"/>
    <mergeCell ref="AJ17:AN17"/>
    <mergeCell ref="AO17:AU17"/>
    <mergeCell ref="AW17:BA17"/>
    <mergeCell ref="AB18:AH18"/>
    <mergeCell ref="AJ18:AN18"/>
    <mergeCell ref="AO18:BA18"/>
    <mergeCell ref="AB19:AN19"/>
    <mergeCell ref="AO19:AU19"/>
    <mergeCell ref="AW19:BA19"/>
    <mergeCell ref="B20:C20"/>
    <mergeCell ref="D20:E20"/>
    <mergeCell ref="F20:H20"/>
    <mergeCell ref="I20:N20"/>
    <mergeCell ref="O20:T20"/>
    <mergeCell ref="U20:Z20"/>
    <mergeCell ref="AB20:AH20"/>
    <mergeCell ref="AJ20:AN20"/>
    <mergeCell ref="AO20:AU20"/>
    <mergeCell ref="AW20:BA20"/>
    <mergeCell ref="AB21:AN21"/>
    <mergeCell ref="AO21:BA21"/>
    <mergeCell ref="AB22:BA22"/>
    <mergeCell ref="I17:N19"/>
    <mergeCell ref="O17:T19"/>
    <mergeCell ref="U17:Z19"/>
    <mergeCell ref="B4:C5"/>
    <mergeCell ref="D4:E5"/>
    <mergeCell ref="AB4:AC5"/>
    <mergeCell ref="B14:C15"/>
    <mergeCell ref="D14:E15"/>
    <mergeCell ref="B21:C22"/>
    <mergeCell ref="D21:E22"/>
    <mergeCell ref="I14:N15"/>
    <mergeCell ref="O14:T15"/>
    <mergeCell ref="U14:Z15"/>
    <mergeCell ref="F17:H19"/>
    <mergeCell ref="F6:H7"/>
    <mergeCell ref="I6:Z7"/>
    <mergeCell ref="F21:H22"/>
    <mergeCell ref="I4:N5"/>
    <mergeCell ref="O4:T5"/>
    <mergeCell ref="U4:Z5"/>
    <mergeCell ref="B6:C7"/>
    <mergeCell ref="D6:E7"/>
    <mergeCell ref="I11:N12"/>
    <mergeCell ref="O11:T12"/>
    <mergeCell ref="U11:Z12"/>
    <mergeCell ref="I8:N10"/>
    <mergeCell ref="O8:T10"/>
    <mergeCell ref="U8:Z10"/>
    <mergeCell ref="B2:Z3"/>
    <mergeCell ref="F14:H15"/>
    <mergeCell ref="F4:H5"/>
    <mergeCell ref="B8:C10"/>
    <mergeCell ref="D8:E10"/>
    <mergeCell ref="F11:H12"/>
    <mergeCell ref="AD4:AJ5"/>
    <mergeCell ref="I21:N22"/>
    <mergeCell ref="O21:T22"/>
    <mergeCell ref="U21:Z22"/>
    <mergeCell ref="AB2:AJ3"/>
    <mergeCell ref="B11:C12"/>
    <mergeCell ref="D11:E12"/>
    <mergeCell ref="F8:H10"/>
    <mergeCell ref="B17:C19"/>
    <mergeCell ref="D17:E19"/>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BZ69"/>
  <sheetViews>
    <sheetView zoomScale="30" zoomScaleNormal="30" topLeftCell="A33" workbookViewId="0">
      <selection activeCell="B2" sqref="B2:D2"/>
    </sheetView>
  </sheetViews>
  <sheetFormatPr defaultColWidth="3" defaultRowHeight="18" customHeight="1"/>
  <cols>
    <col min="1" max="1" width="3.625" style="1" customWidth="1"/>
    <col min="2" max="3" width="12.625" style="1" customWidth="1"/>
    <col min="4" max="4" width="192.625" style="1" customWidth="1"/>
    <col min="5" max="16326" width="3.625" style="1" customWidth="1"/>
    <col min="16327" max="16384" width="3.625" style="1"/>
  </cols>
  <sheetData>
    <row r="1" customHeight="1" spans="2:78">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row>
    <row r="2" ht="36" customHeight="1" spans="2:78">
      <c r="B2" s="108" t="s">
        <v>3</v>
      </c>
      <c r="C2" s="109"/>
      <c r="D2" s="110"/>
      <c r="E2" s="41"/>
      <c r="F2" s="37"/>
      <c r="G2" s="37"/>
      <c r="H2" s="41"/>
      <c r="I2" s="37"/>
      <c r="J2" s="37"/>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ht="36" customHeight="1" spans="2:78">
      <c r="B3" s="38" t="s">
        <v>10</v>
      </c>
      <c r="C3" s="67" t="s">
        <v>11</v>
      </c>
      <c r="D3" s="111" t="s">
        <v>12</v>
      </c>
      <c r="E3" s="41"/>
      <c r="F3" s="18" t="s">
        <v>170</v>
      </c>
      <c r="G3" s="18" t="s">
        <v>171</v>
      </c>
      <c r="H3" s="41"/>
      <c r="I3" s="37"/>
      <c r="J3" s="37"/>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customHeight="1" spans="2:78">
      <c r="B4" s="44" t="s">
        <v>14</v>
      </c>
      <c r="C4" s="70" t="s">
        <v>15</v>
      </c>
      <c r="D4" s="112" t="s">
        <v>172</v>
      </c>
      <c r="E4" s="41"/>
      <c r="F4" s="18" t="s">
        <v>173</v>
      </c>
      <c r="G4" s="18" t="s">
        <v>174</v>
      </c>
      <c r="H4" s="41"/>
      <c r="I4" s="37"/>
      <c r="J4" s="37"/>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customHeight="1" spans="2:78">
      <c r="B5" s="113" t="s">
        <v>171</v>
      </c>
      <c r="C5" s="72" t="s">
        <v>21</v>
      </c>
      <c r="D5" s="114" t="s">
        <v>173</v>
      </c>
      <c r="E5" s="41"/>
      <c r="F5" s="18" t="s">
        <v>22</v>
      </c>
      <c r="G5" s="18" t="s">
        <v>20</v>
      </c>
      <c r="H5" s="41"/>
      <c r="I5" s="37"/>
      <c r="J5" s="37"/>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row>
    <row r="6" customHeight="1" spans="2:78">
      <c r="B6" s="115"/>
      <c r="C6" s="70" t="s">
        <v>23</v>
      </c>
      <c r="D6" s="116" t="s">
        <v>175</v>
      </c>
      <c r="E6" s="41"/>
      <c r="F6" s="18" t="s">
        <v>176</v>
      </c>
      <c r="G6" s="18" t="s">
        <v>177</v>
      </c>
      <c r="I6" s="37"/>
      <c r="J6" s="37"/>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row>
    <row r="7" customHeight="1" spans="2:78">
      <c r="B7" s="115"/>
      <c r="C7" s="72" t="s">
        <v>25</v>
      </c>
      <c r="D7" s="114" t="s">
        <v>178</v>
      </c>
      <c r="E7" s="41"/>
      <c r="F7" s="18" t="s">
        <v>179</v>
      </c>
      <c r="G7" s="18" t="s">
        <v>180</v>
      </c>
      <c r="I7" s="37"/>
      <c r="J7" s="37"/>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row>
    <row r="8" customHeight="1" spans="2:78">
      <c r="B8" s="115"/>
      <c r="C8" s="70" t="s">
        <v>27</v>
      </c>
      <c r="D8" s="116" t="s">
        <v>181</v>
      </c>
      <c r="E8" s="41"/>
      <c r="F8" s="18" t="s">
        <v>182</v>
      </c>
      <c r="G8" s="18" t="s">
        <v>183</v>
      </c>
      <c r="I8" s="37"/>
      <c r="J8" s="37"/>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row>
    <row r="9" customHeight="1" spans="2:78">
      <c r="B9" s="117"/>
      <c r="C9" s="72" t="s">
        <v>32</v>
      </c>
      <c r="D9" s="114" t="s">
        <v>184</v>
      </c>
      <c r="E9" s="41"/>
      <c r="F9" s="18" t="s">
        <v>185</v>
      </c>
      <c r="G9" s="18" t="s">
        <v>186</v>
      </c>
      <c r="I9" s="37"/>
      <c r="J9" s="37"/>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customHeight="1" spans="2:78">
      <c r="B10" s="118" t="s">
        <v>20</v>
      </c>
      <c r="C10" s="70" t="s">
        <v>21</v>
      </c>
      <c r="D10" s="116" t="s">
        <v>22</v>
      </c>
      <c r="E10" s="41"/>
      <c r="F10" s="18" t="s">
        <v>175</v>
      </c>
      <c r="G10" s="37" t="s">
        <v>17</v>
      </c>
      <c r="H10" s="41"/>
      <c r="I10" s="37"/>
      <c r="J10" s="37"/>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customHeight="1" spans="2:78">
      <c r="B11" s="118"/>
      <c r="C11" s="72" t="s">
        <v>23</v>
      </c>
      <c r="D11" s="114" t="s">
        <v>24</v>
      </c>
      <c r="E11" s="41"/>
      <c r="F11" s="18" t="s">
        <v>24</v>
      </c>
      <c r="G11" s="37"/>
      <c r="H11" s="41"/>
      <c r="I11" s="37"/>
      <c r="J11" s="37"/>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customHeight="1" spans="2:78">
      <c r="B12" s="118"/>
      <c r="C12" s="70" t="s">
        <v>25</v>
      </c>
      <c r="D12" s="116" t="s">
        <v>26</v>
      </c>
      <c r="E12" s="41"/>
      <c r="F12" s="18" t="s">
        <v>187</v>
      </c>
      <c r="G12" s="37"/>
      <c r="H12" s="41"/>
      <c r="I12" s="37"/>
      <c r="J12" s="37"/>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customHeight="1" spans="2:78">
      <c r="B13" s="118"/>
      <c r="C13" s="72" t="s">
        <v>27</v>
      </c>
      <c r="D13" s="114" t="s">
        <v>28</v>
      </c>
      <c r="E13" s="41"/>
      <c r="F13" s="18" t="s">
        <v>188</v>
      </c>
      <c r="G13" s="37"/>
      <c r="H13" s="41"/>
      <c r="I13" s="37"/>
      <c r="J13" s="37"/>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customHeight="1" spans="2:78">
      <c r="B14" s="118"/>
      <c r="C14" s="70" t="s">
        <v>32</v>
      </c>
      <c r="D14" s="116" t="s">
        <v>33</v>
      </c>
      <c r="E14" s="41"/>
      <c r="F14" s="18" t="s">
        <v>189</v>
      </c>
      <c r="G14" s="37"/>
      <c r="H14" s="41"/>
      <c r="I14" s="37"/>
      <c r="J14" s="37"/>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customHeight="1" spans="2:78">
      <c r="B15" s="113" t="s">
        <v>174</v>
      </c>
      <c r="C15" s="72" t="s">
        <v>21</v>
      </c>
      <c r="D15" s="114" t="s">
        <v>190</v>
      </c>
      <c r="E15" s="41"/>
      <c r="F15" s="18" t="s">
        <v>191</v>
      </c>
      <c r="G15" s="37"/>
      <c r="H15" s="41"/>
      <c r="I15" s="37"/>
      <c r="J15" s="37"/>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customHeight="1" spans="2:78">
      <c r="B16" s="115"/>
      <c r="C16" s="70" t="s">
        <v>23</v>
      </c>
      <c r="D16" s="116" t="s">
        <v>187</v>
      </c>
      <c r="E16" s="41"/>
      <c r="F16" s="18" t="s">
        <v>192</v>
      </c>
      <c r="G16" s="37"/>
      <c r="H16" s="41"/>
      <c r="I16" s="37"/>
      <c r="J16" s="37"/>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customHeight="1" spans="2:78">
      <c r="B17" s="115"/>
      <c r="C17" s="72" t="s">
        <v>25</v>
      </c>
      <c r="D17" s="114" t="s">
        <v>193</v>
      </c>
      <c r="E17" s="41"/>
      <c r="F17" s="18" t="s">
        <v>26</v>
      </c>
      <c r="G17" s="37"/>
      <c r="H17" s="41"/>
      <c r="I17" s="37"/>
      <c r="J17" s="37"/>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ht="36" customHeight="1" spans="2:78">
      <c r="B18" s="115"/>
      <c r="C18" s="70" t="s">
        <v>27</v>
      </c>
      <c r="D18" s="116" t="s">
        <v>194</v>
      </c>
      <c r="E18" s="41"/>
      <c r="F18" s="18" t="s">
        <v>193</v>
      </c>
      <c r="G18" s="37"/>
      <c r="H18" s="41"/>
      <c r="I18" s="37"/>
      <c r="J18" s="37"/>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customHeight="1" spans="2:78">
      <c r="B19" s="117"/>
      <c r="C19" s="72" t="s">
        <v>32</v>
      </c>
      <c r="D19" s="114" t="s">
        <v>195</v>
      </c>
      <c r="E19" s="41"/>
      <c r="F19" s="18" t="s">
        <v>196</v>
      </c>
      <c r="G19" s="37"/>
      <c r="H19" s="41"/>
      <c r="I19" s="37"/>
      <c r="J19" s="37"/>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customHeight="1" spans="2:78">
      <c r="B20" s="119" t="s">
        <v>177</v>
      </c>
      <c r="C20" s="70" t="s">
        <v>21</v>
      </c>
      <c r="D20" s="116" t="s">
        <v>179</v>
      </c>
      <c r="E20" s="41"/>
      <c r="F20" s="18" t="s">
        <v>197</v>
      </c>
      <c r="G20" s="37"/>
      <c r="H20" s="41"/>
      <c r="I20" s="37"/>
      <c r="J20" s="37"/>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customHeight="1" spans="2:78">
      <c r="B21" s="118"/>
      <c r="C21" s="72" t="s">
        <v>23</v>
      </c>
      <c r="D21" s="114" t="s">
        <v>188</v>
      </c>
      <c r="E21" s="41"/>
      <c r="F21" s="18" t="s">
        <v>198</v>
      </c>
      <c r="G21" s="37"/>
      <c r="H21" s="41"/>
      <c r="I21" s="37"/>
      <c r="J21" s="37"/>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customHeight="1" spans="2:78">
      <c r="B22" s="118"/>
      <c r="C22" s="70" t="s">
        <v>25</v>
      </c>
      <c r="D22" s="116" t="s">
        <v>199</v>
      </c>
      <c r="E22" s="41"/>
      <c r="F22" s="18" t="s">
        <v>181</v>
      </c>
      <c r="G22" s="37"/>
      <c r="H22" s="41"/>
      <c r="I22" s="37"/>
      <c r="J22" s="37"/>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customHeight="1" spans="2:78">
      <c r="B23" s="118"/>
      <c r="C23" s="72" t="s">
        <v>27</v>
      </c>
      <c r="D23" s="114" t="s">
        <v>200</v>
      </c>
      <c r="E23" s="41"/>
      <c r="F23" s="18" t="s">
        <v>28</v>
      </c>
      <c r="G23" s="37"/>
      <c r="H23" s="41"/>
      <c r="I23" s="37"/>
      <c r="J23" s="37"/>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customHeight="1" spans="2:78">
      <c r="B24" s="74"/>
      <c r="C24" s="70" t="s">
        <v>32</v>
      </c>
      <c r="D24" s="116" t="s">
        <v>201</v>
      </c>
      <c r="E24" s="41"/>
      <c r="F24" s="18" t="s">
        <v>202</v>
      </c>
      <c r="G24" s="37"/>
      <c r="H24" s="41"/>
      <c r="I24" s="37"/>
      <c r="J24" s="37"/>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customHeight="1" spans="2:78">
      <c r="B25" s="113" t="s">
        <v>180</v>
      </c>
      <c r="C25" s="72" t="s">
        <v>21</v>
      </c>
      <c r="D25" s="114" t="s">
        <v>182</v>
      </c>
      <c r="E25" s="41"/>
      <c r="F25" s="18" t="s">
        <v>203</v>
      </c>
      <c r="G25" s="37"/>
      <c r="H25" s="41"/>
      <c r="I25" s="37"/>
      <c r="J25" s="37"/>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customHeight="1" spans="2:78">
      <c r="B26" s="115"/>
      <c r="C26" s="70" t="s">
        <v>23</v>
      </c>
      <c r="D26" s="116" t="s">
        <v>189</v>
      </c>
      <c r="E26" s="41"/>
      <c r="F26" s="18" t="s">
        <v>204</v>
      </c>
      <c r="G26" s="37"/>
      <c r="H26" s="41"/>
      <c r="I26" s="37"/>
      <c r="J26" s="37"/>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customHeight="1" spans="2:78">
      <c r="B27" s="115"/>
      <c r="C27" s="72" t="s">
        <v>25</v>
      </c>
      <c r="D27" s="114" t="s">
        <v>197</v>
      </c>
      <c r="E27" s="41"/>
      <c r="F27" s="18" t="s">
        <v>205</v>
      </c>
      <c r="G27" s="37"/>
      <c r="H27" s="41"/>
      <c r="I27" s="37"/>
      <c r="J27" s="37"/>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customHeight="1" spans="2:78">
      <c r="B28" s="115"/>
      <c r="C28" s="70" t="s">
        <v>27</v>
      </c>
      <c r="D28" s="116" t="s">
        <v>204</v>
      </c>
      <c r="E28" s="41"/>
      <c r="F28" s="18" t="s">
        <v>206</v>
      </c>
      <c r="G28" s="37"/>
      <c r="H28" s="41"/>
      <c r="I28" s="37"/>
      <c r="J28" s="37"/>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customHeight="1" spans="2:78">
      <c r="B29" s="120"/>
      <c r="C29" s="98" t="s">
        <v>32</v>
      </c>
      <c r="D29" s="121" t="s">
        <v>207</v>
      </c>
      <c r="E29" s="41"/>
      <c r="F29" s="18" t="s">
        <v>33</v>
      </c>
      <c r="G29" s="37"/>
      <c r="H29" s="41"/>
      <c r="I29" s="37"/>
      <c r="J29" s="37"/>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customHeight="1" spans="2:78">
      <c r="B30" s="32" t="s">
        <v>17</v>
      </c>
      <c r="C30" s="1" t="s">
        <v>17</v>
      </c>
      <c r="D30" s="1" t="s">
        <v>17</v>
      </c>
      <c r="E30" s="41"/>
      <c r="F30" s="18" t="s">
        <v>208</v>
      </c>
      <c r="G30" s="37"/>
      <c r="H30" s="41"/>
      <c r="I30" s="37"/>
      <c r="J30" s="37"/>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customHeight="1" spans="2:78">
      <c r="B31" s="122" t="s">
        <v>209</v>
      </c>
      <c r="C31" s="122"/>
      <c r="D31" s="122"/>
      <c r="E31" s="41"/>
      <c r="F31" s="18" t="s">
        <v>201</v>
      </c>
      <c r="G31" s="37"/>
      <c r="H31" s="41"/>
      <c r="I31" s="37"/>
      <c r="J31" s="37"/>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customHeight="1" spans="2:78">
      <c r="B32" s="123" t="s">
        <v>10</v>
      </c>
      <c r="C32" s="124" t="s">
        <v>11</v>
      </c>
      <c r="D32" s="125" t="s">
        <v>12</v>
      </c>
      <c r="E32" s="41"/>
      <c r="F32" s="18" t="s">
        <v>207</v>
      </c>
      <c r="G32" s="37"/>
      <c r="H32" s="41"/>
      <c r="I32" s="41"/>
      <c r="J32" s="37"/>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customHeight="1" spans="2:78">
      <c r="B33" s="126"/>
      <c r="C33" s="72" t="s">
        <v>21</v>
      </c>
      <c r="D33" s="127"/>
      <c r="E33" s="41"/>
      <c r="F33" s="37"/>
      <c r="G33" s="37"/>
      <c r="H33" s="41"/>
      <c r="I33" s="41"/>
      <c r="J33" s="37"/>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customHeight="1" spans="2:78">
      <c r="B34" s="126"/>
      <c r="C34" s="72" t="s">
        <v>23</v>
      </c>
      <c r="D34" s="127"/>
      <c r="E34" s="41"/>
      <c r="F34" s="41"/>
      <c r="G34" s="41"/>
      <c r="H34" s="41"/>
      <c r="I34" s="41"/>
      <c r="J34" s="37"/>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customHeight="1" spans="2:78">
      <c r="B35" s="126"/>
      <c r="C35" s="72" t="s">
        <v>25</v>
      </c>
      <c r="D35" s="127"/>
      <c r="E35" s="41"/>
      <c r="F35" s="37"/>
      <c r="G35" s="37"/>
      <c r="H35" s="37"/>
      <c r="I35" s="37"/>
      <c r="J35" s="37"/>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customHeight="1" spans="2:78">
      <c r="B36" s="126"/>
      <c r="C36" s="72" t="s">
        <v>27</v>
      </c>
      <c r="D36" s="127"/>
      <c r="E36" s="41"/>
      <c r="F36" s="128"/>
      <c r="G36" s="128"/>
      <c r="H36" s="128"/>
      <c r="I36" s="128"/>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customHeight="1" spans="2:78">
      <c r="B37" s="129"/>
      <c r="C37" s="98" t="s">
        <v>32</v>
      </c>
      <c r="D37" s="130"/>
      <c r="E37" s="41"/>
      <c r="F37" s="128"/>
      <c r="G37" s="128"/>
      <c r="H37" s="128"/>
      <c r="I37" s="128"/>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customHeight="1" spans="2:78">
      <c r="B38" s="1" t="s">
        <v>17</v>
      </c>
      <c r="C38" s="1" t="s">
        <v>17</v>
      </c>
      <c r="D38" s="1" t="s">
        <v>17</v>
      </c>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customHeight="1" spans="2:78">
      <c r="B39" s="131" t="s">
        <v>210</v>
      </c>
      <c r="C39" s="122"/>
      <c r="D39" s="122"/>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customHeight="1" spans="2:78">
      <c r="B40" s="132" t="s">
        <v>211</v>
      </c>
      <c r="C40" s="133"/>
      <c r="D40" s="134"/>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customHeight="1" spans="2:78">
      <c r="B41" s="135" t="s">
        <v>10</v>
      </c>
      <c r="C41" s="136" t="s">
        <v>11</v>
      </c>
      <c r="D41" s="137" t="s">
        <v>12</v>
      </c>
      <c r="F41" s="41"/>
      <c r="G41" s="41"/>
      <c r="H41" s="41"/>
      <c r="I41" s="41"/>
      <c r="J41" s="41"/>
      <c r="K41" s="41"/>
    </row>
    <row r="42" customHeight="1" spans="2:78">
      <c r="B42" s="138" t="s">
        <v>212</v>
      </c>
      <c r="C42" s="70" t="s">
        <v>21</v>
      </c>
      <c r="D42" s="139" t="s">
        <v>213</v>
      </c>
    </row>
    <row r="43" customHeight="1" spans="2:78">
      <c r="B43" s="140"/>
      <c r="C43" s="141" t="s">
        <v>23</v>
      </c>
      <c r="D43" s="142" t="s">
        <v>214</v>
      </c>
    </row>
    <row r="44" customHeight="1" spans="2:78">
      <c r="B44" s="140"/>
      <c r="C44" s="70" t="s">
        <v>25</v>
      </c>
      <c r="D44" s="139" t="s">
        <v>215</v>
      </c>
    </row>
    <row r="45" customHeight="1" spans="2:78">
      <c r="B45" s="140"/>
      <c r="C45" s="141" t="s">
        <v>27</v>
      </c>
      <c r="D45" s="142" t="s">
        <v>216</v>
      </c>
    </row>
    <row r="46" customHeight="1" spans="2:78">
      <c r="B46" s="143"/>
      <c r="C46" s="70" t="s">
        <v>32</v>
      </c>
      <c r="D46" s="139" t="s">
        <v>217</v>
      </c>
    </row>
    <row r="47" customHeight="1" spans="2:78">
      <c r="B47" s="144" t="s">
        <v>218</v>
      </c>
      <c r="C47" s="141" t="s">
        <v>21</v>
      </c>
      <c r="D47" s="142" t="s">
        <v>219</v>
      </c>
    </row>
    <row r="48" customHeight="1" spans="2:78">
      <c r="B48" s="145"/>
      <c r="C48" s="70" t="s">
        <v>23</v>
      </c>
      <c r="D48" s="139" t="s">
        <v>220</v>
      </c>
    </row>
    <row r="49" customHeight="1" spans="2:4">
      <c r="B49" s="145"/>
      <c r="C49" s="141" t="s">
        <v>25</v>
      </c>
      <c r="D49" s="142" t="s">
        <v>221</v>
      </c>
    </row>
    <row r="50" customHeight="1" spans="2:4">
      <c r="B50" s="145"/>
      <c r="C50" s="70" t="s">
        <v>27</v>
      </c>
      <c r="D50" s="139" t="s">
        <v>222</v>
      </c>
    </row>
    <row r="51" customHeight="1" spans="2:4">
      <c r="B51" s="146"/>
      <c r="C51" s="141" t="s">
        <v>32</v>
      </c>
      <c r="D51" s="142" t="s">
        <v>223</v>
      </c>
    </row>
    <row r="52" customHeight="1" spans="2:4">
      <c r="B52" s="138" t="s">
        <v>224</v>
      </c>
      <c r="C52" s="70" t="s">
        <v>21</v>
      </c>
      <c r="D52" s="139" t="s">
        <v>225</v>
      </c>
    </row>
    <row r="53" customHeight="1" spans="2:4">
      <c r="B53" s="140"/>
      <c r="C53" s="141" t="s">
        <v>23</v>
      </c>
      <c r="D53" s="142" t="s">
        <v>226</v>
      </c>
    </row>
    <row r="54" customHeight="1" spans="2:4">
      <c r="B54" s="140"/>
      <c r="C54" s="70" t="s">
        <v>25</v>
      </c>
      <c r="D54" s="139" t="s">
        <v>227</v>
      </c>
    </row>
    <row r="55" customHeight="1" spans="2:4">
      <c r="B55" s="140"/>
      <c r="C55" s="141" t="s">
        <v>27</v>
      </c>
      <c r="D55" s="142" t="s">
        <v>228</v>
      </c>
    </row>
    <row r="56" customHeight="1" spans="2:4">
      <c r="B56" s="147"/>
      <c r="C56" s="106" t="s">
        <v>32</v>
      </c>
      <c r="D56" s="148" t="s">
        <v>229</v>
      </c>
    </row>
    <row r="58" customHeight="1" spans="2:4">
      <c r="B58" s="149" t="s">
        <v>230</v>
      </c>
      <c r="C58" s="150"/>
      <c r="D58" s="151"/>
    </row>
    <row r="59" customHeight="1" spans="2:4">
      <c r="B59" s="152" t="s">
        <v>10</v>
      </c>
      <c r="C59" s="153" t="s">
        <v>11</v>
      </c>
      <c r="D59" s="154" t="s">
        <v>12</v>
      </c>
    </row>
    <row r="60" customHeight="1" spans="2:4">
      <c r="B60" s="155" t="s">
        <v>231</v>
      </c>
      <c r="C60" s="70" t="s">
        <v>21</v>
      </c>
      <c r="D60" s="156" t="s">
        <v>232</v>
      </c>
    </row>
    <row r="61" customHeight="1" spans="2:4">
      <c r="B61" s="155"/>
      <c r="C61" s="157" t="s">
        <v>23</v>
      </c>
      <c r="D61" s="158" t="s">
        <v>233</v>
      </c>
    </row>
    <row r="62" ht="36" customHeight="1" spans="2:4">
      <c r="B62" s="155"/>
      <c r="C62" s="70" t="s">
        <v>25</v>
      </c>
      <c r="D62" s="159" t="s">
        <v>234</v>
      </c>
    </row>
    <row r="63" ht="36" customHeight="1" spans="2:4">
      <c r="B63" s="155"/>
      <c r="C63" s="157" t="s">
        <v>27</v>
      </c>
      <c r="D63" s="160" t="s">
        <v>235</v>
      </c>
    </row>
    <row r="64" customHeight="1" spans="2:4">
      <c r="B64" s="155"/>
      <c r="C64" s="70" t="s">
        <v>32</v>
      </c>
      <c r="D64" s="156" t="s">
        <v>236</v>
      </c>
    </row>
    <row r="65" customHeight="1" spans="2:4">
      <c r="B65" s="161" t="s">
        <v>237</v>
      </c>
      <c r="C65" s="157" t="s">
        <v>21</v>
      </c>
      <c r="D65" s="158" t="s">
        <v>238</v>
      </c>
    </row>
    <row r="66" customHeight="1" spans="2:4">
      <c r="B66" s="161"/>
      <c r="C66" s="70" t="s">
        <v>23</v>
      </c>
      <c r="D66" s="156" t="s">
        <v>239</v>
      </c>
    </row>
    <row r="67" customHeight="1" spans="2:4">
      <c r="B67" s="161"/>
      <c r="C67" s="157" t="s">
        <v>25</v>
      </c>
      <c r="D67" s="158" t="s">
        <v>240</v>
      </c>
    </row>
    <row r="68" customHeight="1" spans="2:4">
      <c r="B68" s="161"/>
      <c r="C68" s="70" t="s">
        <v>27</v>
      </c>
      <c r="D68" s="156" t="s">
        <v>241</v>
      </c>
    </row>
    <row r="69" ht="36" customHeight="1" spans="2:4">
      <c r="B69" s="162"/>
      <c r="C69" s="163" t="s">
        <v>32</v>
      </c>
      <c r="D69" s="164" t="s">
        <v>242</v>
      </c>
    </row>
  </sheetData>
  <sheetProtection sheet="1" objects="1"/>
  <mergeCells count="16">
    <mergeCell ref="B2:D2"/>
    <mergeCell ref="B31:D31"/>
    <mergeCell ref="B39:D39"/>
    <mergeCell ref="B40:D40"/>
    <mergeCell ref="B58:D58"/>
    <mergeCell ref="B5:B9"/>
    <mergeCell ref="B10:B14"/>
    <mergeCell ref="B15:B19"/>
    <mergeCell ref="B20:B24"/>
    <mergeCell ref="B25:B29"/>
    <mergeCell ref="B33:B37"/>
    <mergeCell ref="B42:B46"/>
    <mergeCell ref="B47:B51"/>
    <mergeCell ref="B52:B56"/>
    <mergeCell ref="B60:B64"/>
    <mergeCell ref="B65:B69"/>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M19"/>
  <sheetViews>
    <sheetView zoomScale="85" zoomScaleNormal="85" workbookViewId="0">
      <selection activeCell="B2" sqref="B2:E2"/>
    </sheetView>
  </sheetViews>
  <sheetFormatPr defaultColWidth="3" defaultRowHeight="18" customHeight="1"/>
  <cols>
    <col min="1" max="1" width="3.625" style="1" customWidth="1"/>
    <col min="2" max="2" width="9.625" style="1" customWidth="1"/>
    <col min="3" max="3" width="90.625" style="1" customWidth="1"/>
    <col min="4" max="4" width="6.625" style="1" customWidth="1"/>
    <col min="5" max="5" width="12.625" style="1" customWidth="1"/>
    <col min="6" max="6" width="6.625" style="1" customWidth="1"/>
    <col min="7" max="16377" width="3.625" style="1" customWidth="1"/>
    <col min="16378" max="16384" width="3.625" style="1"/>
  </cols>
  <sheetData>
    <row r="2" ht="36" customHeight="1" spans="2:13">
      <c r="B2" s="6" t="s">
        <v>243</v>
      </c>
      <c r="C2" s="7"/>
      <c r="D2" s="7"/>
      <c r="E2" s="8"/>
      <c r="F2" s="35"/>
      <c r="H2" s="37"/>
      <c r="I2" s="37"/>
      <c r="J2" s="37"/>
      <c r="K2" s="37"/>
      <c r="L2" s="37"/>
      <c r="M2" s="37"/>
    </row>
    <row r="3" ht="36" customHeight="1" spans="2:13">
      <c r="B3" s="38" t="s">
        <v>244</v>
      </c>
      <c r="C3" s="68" t="s">
        <v>245</v>
      </c>
      <c r="D3" s="67" t="s">
        <v>246</v>
      </c>
      <c r="E3" s="100" t="s">
        <v>247</v>
      </c>
      <c r="F3" s="40"/>
      <c r="H3" s="37"/>
      <c r="I3" s="37"/>
      <c r="J3" s="37"/>
      <c r="K3" s="37"/>
      <c r="L3" s="37"/>
      <c r="M3" s="37"/>
    </row>
    <row r="4" customHeight="1" spans="2:13">
      <c r="B4" s="44" t="s">
        <v>248</v>
      </c>
      <c r="C4" s="101" t="s">
        <v>249</v>
      </c>
      <c r="D4" s="70" t="s">
        <v>250</v>
      </c>
      <c r="E4" s="102" t="s">
        <v>251</v>
      </c>
      <c r="F4" s="46"/>
      <c r="H4" s="37">
        <f>IF(OR(B4=角色卡!$AK$5,B4=角色卡!$AR$5),"",ROW())</f>
        <v>4</v>
      </c>
      <c r="I4" s="37">
        <f>IF(OR(B4=角色卡!$AK$5,B4=角色卡!$AR$5),"",ROW())</f>
        <v>4</v>
      </c>
      <c r="J4" s="37" t="str">
        <f t="array" ref="J4">IFERROR(INDEX(通用效果!$B:$B,SMALL(通用效果!$H:$H,ROWS(通用效果!$A$4:$A4))),"")</f>
        <v>恢复</v>
      </c>
      <c r="K4" s="37" t="str">
        <f t="array" ref="K4">IFERROR(INDEX(通用效果!$B:$B,SMALL(通用效果!$I:$I,ROWS(通用效果!$A$4:$A4))),"")</f>
        <v>恢复</v>
      </c>
      <c r="L4" s="37"/>
      <c r="M4" s="37"/>
    </row>
    <row r="5" customHeight="1" spans="2:13">
      <c r="B5" s="50" t="s">
        <v>8</v>
      </c>
      <c r="C5" s="103" t="s">
        <v>252</v>
      </c>
      <c r="D5" s="72" t="s">
        <v>253</v>
      </c>
      <c r="E5" s="104" t="s">
        <v>251</v>
      </c>
      <c r="F5" s="46"/>
      <c r="H5" s="37" t="str">
        <f>IF(OR(B5=角色卡!$AK$5,B5=角色卡!$AR$5),"",ROW())</f>
        <v/>
      </c>
      <c r="I5" s="37" t="str">
        <f>IF(OR(B5=角色卡!$AK$5,B5=角色卡!$AR$5),"",ROW())</f>
        <v/>
      </c>
      <c r="J5" s="37" t="str">
        <f t="array" ref="J5">IFERROR(INDEX(通用效果!$B:$B,SMALL(通用效果!$H:$H,ROWS(通用效果!$A$4:$A5))),"")</f>
        <v>增加灵力</v>
      </c>
      <c r="K5" s="37" t="str">
        <f t="array" ref="K5">IFERROR(INDEX(通用效果!$B:$B,SMALL(通用效果!$I:$I,ROWS(通用效果!$A$4:$A5))),"")</f>
        <v>增加灵力</v>
      </c>
      <c r="L5" s="37"/>
      <c r="M5" s="37"/>
    </row>
    <row r="6" customHeight="1" spans="2:13">
      <c r="B6" s="44" t="s">
        <v>254</v>
      </c>
      <c r="C6" s="101" t="s">
        <v>255</v>
      </c>
      <c r="D6" s="70" t="s">
        <v>250</v>
      </c>
      <c r="E6" s="102" t="s">
        <v>251</v>
      </c>
      <c r="F6" s="46"/>
      <c r="H6" s="37">
        <f>IF(OR(B6=角色卡!$AK$5,B6=角色卡!$AR$5),"",ROW())</f>
        <v>6</v>
      </c>
      <c r="I6" s="37">
        <f>IF(OR(B6=角色卡!$AK$5,B6=角色卡!$AR$5),"",ROW())</f>
        <v>6</v>
      </c>
      <c r="J6" s="37" t="str">
        <f t="array" ref="J6">IFERROR(INDEX(通用效果!$B:$B,SMALL(通用效果!$H:$H,ROWS(通用效果!$A$4:$A6))),"")</f>
        <v>减少灵力</v>
      </c>
      <c r="K6" s="37" t="str">
        <f t="array" ref="K6">IFERROR(INDEX(通用效果!$B:$B,SMALL(通用效果!$I:$I,ROWS(通用效果!$A$4:$A6))),"")</f>
        <v>减少灵力</v>
      </c>
      <c r="L6" s="37"/>
      <c r="M6" s="37"/>
    </row>
    <row r="7" customHeight="1" spans="2:13">
      <c r="B7" s="50" t="s">
        <v>256</v>
      </c>
      <c r="C7" s="103" t="s">
        <v>257</v>
      </c>
      <c r="D7" s="72" t="s">
        <v>253</v>
      </c>
      <c r="E7" s="104" t="s">
        <v>251</v>
      </c>
      <c r="F7" s="46"/>
      <c r="H7" s="37">
        <f>IF(OR(B7=角色卡!$AK$5,B7=角色卡!$AR$5),"",ROW())</f>
        <v>7</v>
      </c>
      <c r="I7" s="37">
        <f>IF(OR(B7=角色卡!$AK$5,B7=角色卡!$AR$5),"",ROW())</f>
        <v>7</v>
      </c>
      <c r="J7" s="37" t="str">
        <f t="array" ref="J7">IFERROR(INDEX(通用效果!$B:$B,SMALL(通用效果!$H:$H,ROWS(通用效果!$A$4:$A7))),"")</f>
        <v>强化攻击</v>
      </c>
      <c r="K7" s="37" t="str">
        <f t="array" ref="K7">IFERROR(INDEX(通用效果!$B:$B,SMALL(通用效果!$I:$I,ROWS(通用效果!$A$4:$A7))),"")</f>
        <v>强化攻击</v>
      </c>
      <c r="L7" s="37"/>
      <c r="M7" s="37"/>
    </row>
    <row r="8" customHeight="1" spans="2:13">
      <c r="B8" s="44" t="s">
        <v>258</v>
      </c>
      <c r="C8" s="101" t="s">
        <v>259</v>
      </c>
      <c r="D8" s="70" t="s">
        <v>250</v>
      </c>
      <c r="E8" s="102" t="s">
        <v>260</v>
      </c>
      <c r="F8" s="46"/>
      <c r="H8" s="37">
        <f>IF(OR(B8=角色卡!$AK$5,B8=角色卡!$AR$5),"",ROW())</f>
        <v>8</v>
      </c>
      <c r="I8" s="37">
        <f>IF(OR(B8=角色卡!$AK$5,B8=角色卡!$AR$5),"",ROW())</f>
        <v>8</v>
      </c>
      <c r="J8" s="37" t="str">
        <f t="array" ref="J8">IFERROR(INDEX(通用效果!$B:$B,SMALL(通用效果!$H:$H,ROWS(通用效果!$A$4:$A8))),"")</f>
        <v>削弱攻击</v>
      </c>
      <c r="K8" s="37" t="str">
        <f t="array" ref="K8">IFERROR(INDEX(通用效果!$B:$B,SMALL(通用效果!$I:$I,ROWS(通用效果!$A$4:$A8))),"")</f>
        <v>削弱攻击</v>
      </c>
      <c r="L8" s="37"/>
      <c r="M8" s="37"/>
    </row>
    <row r="9" customHeight="1" spans="2:13">
      <c r="B9" s="50" t="s">
        <v>261</v>
      </c>
      <c r="C9" s="103" t="s">
        <v>262</v>
      </c>
      <c r="D9" s="72" t="s">
        <v>253</v>
      </c>
      <c r="E9" s="104" t="s">
        <v>260</v>
      </c>
      <c r="F9" s="46"/>
      <c r="H9" s="37">
        <f>IF(OR(B9=角色卡!$AK$5,B9=角色卡!$AR$5),"",ROW())</f>
        <v>9</v>
      </c>
      <c r="I9" s="37">
        <f>IF(OR(B9=角色卡!$AK$5,B9=角色卡!$AR$5),"",ROW())</f>
        <v>9</v>
      </c>
      <c r="J9" s="37" t="str">
        <f t="array" ref="J9">IFERROR(INDEX(通用效果!$B:$B,SMALL(通用效果!$H:$H,ROWS(通用效果!$A$4:$A9))),"")</f>
        <v>强化防御</v>
      </c>
      <c r="K9" s="37" t="str">
        <f t="array" ref="K9">IFERROR(INDEX(通用效果!$B:$B,SMALL(通用效果!$I:$I,ROWS(通用效果!$A$4:$A9))),"")</f>
        <v>强化防御</v>
      </c>
      <c r="L9" s="37"/>
      <c r="M9" s="37"/>
    </row>
    <row r="10" customHeight="1" spans="2:13">
      <c r="B10" s="44" t="s">
        <v>263</v>
      </c>
      <c r="C10" s="101" t="s">
        <v>264</v>
      </c>
      <c r="D10" s="70" t="s">
        <v>250</v>
      </c>
      <c r="E10" s="102" t="s">
        <v>260</v>
      </c>
      <c r="F10" s="46"/>
      <c r="H10" s="37">
        <f>IF(OR(B10=角色卡!$AK$5,B10=角色卡!$AR$5),"",ROW())</f>
        <v>10</v>
      </c>
      <c r="I10" s="37">
        <f>IF(OR(B10=角色卡!$AK$5,B10=角色卡!$AR$5),"",ROW())</f>
        <v>10</v>
      </c>
      <c r="J10" s="37" t="str">
        <f t="array" ref="J10">IFERROR(INDEX(通用效果!$B:$B,SMALL(通用效果!$H:$H,ROWS(通用效果!$A$4:$A10))),"")</f>
        <v>削弱防御</v>
      </c>
      <c r="K10" s="37" t="str">
        <f t="array" ref="K10">IFERROR(INDEX(通用效果!$B:$B,SMALL(通用效果!$I:$I,ROWS(通用效果!$A$4:$A10))),"")</f>
        <v>削弱防御</v>
      </c>
      <c r="L10" s="37"/>
      <c r="M10" s="37"/>
    </row>
    <row r="11" customHeight="1" spans="2:13">
      <c r="B11" s="50" t="s">
        <v>265</v>
      </c>
      <c r="C11" s="103" t="s">
        <v>266</v>
      </c>
      <c r="D11" s="72" t="s">
        <v>253</v>
      </c>
      <c r="E11" s="104" t="s">
        <v>260</v>
      </c>
      <c r="F11" s="46"/>
      <c r="H11" s="37">
        <f>IF(OR(B11=角色卡!$AK$5,B11=角色卡!$AR$5),"",ROW())</f>
        <v>11</v>
      </c>
      <c r="I11" s="37">
        <f>IF(OR(B11=角色卡!$AK$5,B11=角色卡!$AR$5),"",ROW())</f>
        <v>11</v>
      </c>
      <c r="J11" s="37" t="str">
        <f t="array" ref="J11">IFERROR(INDEX(通用效果!$B:$B,SMALL(通用效果!$H:$H,ROWS(通用效果!$A$4:$A11))),"")</f>
        <v>清除效果</v>
      </c>
      <c r="K11" s="37" t="str">
        <f t="array" ref="K11">IFERROR(INDEX(通用效果!$B:$B,SMALL(通用效果!$I:$I,ROWS(通用效果!$A$4:$A11))),"")</f>
        <v>清除效果</v>
      </c>
      <c r="L11" s="37"/>
      <c r="M11" s="37"/>
    </row>
    <row r="12" customHeight="1" spans="2:13">
      <c r="B12" s="44" t="s">
        <v>267</v>
      </c>
      <c r="C12" s="101" t="s">
        <v>268</v>
      </c>
      <c r="D12" s="70" t="s">
        <v>250</v>
      </c>
      <c r="E12" s="102" t="s">
        <v>251</v>
      </c>
      <c r="F12" s="46"/>
      <c r="H12" s="37">
        <f>IF(OR(B12=角色卡!$AK$5,B12=角色卡!$AR$5),"",ROW())</f>
        <v>12</v>
      </c>
      <c r="I12" s="37">
        <f>IF(OR(B12=角色卡!$AK$5,B12=角色卡!$AR$5),"",ROW())</f>
        <v>12</v>
      </c>
      <c r="J12" s="37" t="str">
        <f t="array" ref="J12">IFERROR(INDEX(通用效果!$B:$B,SMALL(通用效果!$H:$H,ROWS(通用效果!$A$4:$A12))),"")</f>
        <v>时髦</v>
      </c>
      <c r="K12" s="37" t="str">
        <f t="array" ref="K12">IFERROR(INDEX(通用效果!$B:$B,SMALL(通用效果!$I:$I,ROWS(通用效果!$A$4:$A12))),"")</f>
        <v>时髦</v>
      </c>
      <c r="L12" s="37"/>
      <c r="M12" s="37"/>
    </row>
    <row r="13" customHeight="1" spans="2:13">
      <c r="B13" s="50" t="s">
        <v>269</v>
      </c>
      <c r="C13" s="103" t="s">
        <v>270</v>
      </c>
      <c r="D13" s="72" t="s">
        <v>250</v>
      </c>
      <c r="E13" s="104" t="s">
        <v>251</v>
      </c>
      <c r="F13" s="46"/>
      <c r="H13" s="37">
        <f>IF(OR(B13=角色卡!$AK$5,B13=角色卡!$AR$5),"",ROW())</f>
        <v>13</v>
      </c>
      <c r="I13" s="37">
        <f>IF(OR(B13=角色卡!$AK$5,B13=角色卡!$AR$5),"",ROW())</f>
        <v>13</v>
      </c>
      <c r="J13" s="37" t="str">
        <f t="array" ref="J13">IFERROR(INDEX(通用效果!$B:$B,SMALL(通用效果!$H:$H,ROWS(通用效果!$A$4:$A13))),"")</f>
        <v>叙事</v>
      </c>
      <c r="K13" s="37" t="str">
        <f t="array" ref="K13">IFERROR(INDEX(通用效果!$B:$B,SMALL(通用效果!$I:$I,ROWS(通用效果!$A$4:$A13))),"")</f>
        <v>叙事</v>
      </c>
      <c r="L13" s="37"/>
      <c r="M13" s="37"/>
    </row>
    <row r="14" customHeight="1" spans="2:13">
      <c r="B14" s="44" t="s">
        <v>271</v>
      </c>
      <c r="C14" s="101" t="s">
        <v>272</v>
      </c>
      <c r="D14" s="70" t="s">
        <v>250</v>
      </c>
      <c r="E14" s="102" t="s">
        <v>251</v>
      </c>
      <c r="F14" s="46"/>
      <c r="H14" s="37">
        <f>IF(OR(B14=角色卡!$AK$5,B14=角色卡!$AR$5),"",ROW())</f>
        <v>14</v>
      </c>
      <c r="I14" s="37">
        <f>IF(OR(B14=角色卡!$AK$5,B14=角色卡!$AR$5),"",ROW())</f>
        <v>14</v>
      </c>
      <c r="J14" s="37" t="str">
        <f t="array" ref="J14">IFERROR(INDEX(通用效果!$B:$B,SMALL(通用效果!$H:$H,ROWS(通用效果!$A$4:$A14))),"")</f>
        <v>获得抗性</v>
      </c>
      <c r="K14" s="37" t="str">
        <f t="array" ref="K14">IFERROR(INDEX(通用效果!$B:$B,SMALL(通用效果!$I:$I,ROWS(通用效果!$A$4:$A14))),"")</f>
        <v>获得抗性</v>
      </c>
      <c r="L14" s="37"/>
      <c r="M14" s="37"/>
    </row>
    <row r="15" customHeight="1" spans="2:13">
      <c r="B15" s="50" t="s">
        <v>273</v>
      </c>
      <c r="C15" s="103" t="s">
        <v>274</v>
      </c>
      <c r="D15" s="72" t="s">
        <v>250</v>
      </c>
      <c r="E15" s="104" t="s">
        <v>260</v>
      </c>
      <c r="F15" s="46"/>
      <c r="H15" s="37">
        <f>IF(OR(B15=角色卡!$AK$5,B15=角色卡!$AR$5),"",ROW())</f>
        <v>15</v>
      </c>
      <c r="I15" s="37">
        <f>IF(OR(B15=角色卡!$AK$5,B15=角色卡!$AR$5),"",ROW())</f>
        <v>15</v>
      </c>
      <c r="J15" s="37" t="str">
        <f t="array" ref="J15">IFERROR(INDEX(通用效果!$B:$B,SMALL(通用效果!$H:$H,ROWS(通用效果!$A$4:$A15))),"")</f>
        <v>赋予易伤</v>
      </c>
      <c r="K15" s="37" t="str">
        <f t="array" ref="K15">IFERROR(INDEX(通用效果!$B:$B,SMALL(通用效果!$I:$I,ROWS(通用效果!$A$4:$A15))),"")</f>
        <v>赋予易伤</v>
      </c>
      <c r="L15" s="37"/>
      <c r="M15" s="37"/>
    </row>
    <row r="16" customHeight="1" spans="2:13">
      <c r="B16" s="44" t="s">
        <v>275</v>
      </c>
      <c r="C16" s="101" t="s">
        <v>276</v>
      </c>
      <c r="D16" s="70" t="s">
        <v>253</v>
      </c>
      <c r="E16" s="102" t="s">
        <v>260</v>
      </c>
      <c r="F16" s="46"/>
      <c r="H16" s="37">
        <f>IF(OR(B16=角色卡!$AK$5,B16=角色卡!$AR$5),"",ROW())</f>
        <v>16</v>
      </c>
      <c r="I16" s="37">
        <f>IF(OR(B16=角色卡!$AK$5,B16=角色卡!$AR$5),"",ROW())</f>
        <v>16</v>
      </c>
      <c r="J16" s="37" t="str">
        <f t="array" ref="J16">IFERROR(INDEX(通用效果!$B:$B,SMALL(通用效果!$H:$H,ROWS(通用效果!$A$4:$A16))),"")</f>
        <v>属性附加</v>
      </c>
      <c r="K16" s="37" t="str">
        <f t="array" ref="K16">IFERROR(INDEX(通用效果!$B:$B,SMALL(通用效果!$I:$I,ROWS(通用效果!$A$4:$A16))),"")</f>
        <v>属性附加</v>
      </c>
      <c r="L16" s="37"/>
      <c r="M16" s="37"/>
    </row>
    <row r="17" ht="36" customHeight="1" spans="2:13">
      <c r="B17" s="50" t="s">
        <v>41</v>
      </c>
      <c r="C17" s="103" t="s">
        <v>277</v>
      </c>
      <c r="D17" s="72" t="s">
        <v>250</v>
      </c>
      <c r="E17" s="104" t="s">
        <v>260</v>
      </c>
      <c r="F17" s="46"/>
      <c r="H17" s="37">
        <f>IF(OR(B17=角色卡!$AK$5,B17=角色卡!$AR$5),"",ROW())</f>
        <v>17</v>
      </c>
      <c r="I17" s="37">
        <f>IF(OR(B17=角色卡!$AK$5,B17=角色卡!$AR$5),"",ROW())</f>
        <v>17</v>
      </c>
      <c r="J17" s="37" t="str">
        <f t="array" ref="J17">IFERROR(INDEX(通用效果!$B:$B,SMALL(通用效果!$H:$H,ROWS(通用效果!$A$4:$A17))),"")</f>
        <v> </v>
      </c>
      <c r="K17" s="37" t="str">
        <f t="array" ref="K17">IFERROR(INDEX(通用效果!$B:$B,SMALL(通用效果!$I:$I,ROWS(通用效果!$A$4:$A17))),"")</f>
        <v> </v>
      </c>
      <c r="L17" s="37"/>
      <c r="M17" s="37"/>
    </row>
    <row r="18" customHeight="1" spans="2:13">
      <c r="B18" s="56" t="s">
        <v>9</v>
      </c>
      <c r="C18" s="105" t="s">
        <v>278</v>
      </c>
      <c r="D18" s="106" t="s">
        <v>250</v>
      </c>
      <c r="E18" s="107" t="s">
        <v>251</v>
      </c>
      <c r="F18" s="46"/>
      <c r="H18" s="37" t="str">
        <f>IF(OR(B18=角色卡!$AK$5,B18=角色卡!$AR$5),"",ROW())</f>
        <v/>
      </c>
      <c r="I18" s="37" t="str">
        <f>IF(OR(B18=角色卡!$AK$5,B18=角色卡!$AR$5),"",ROW())</f>
        <v/>
      </c>
      <c r="J18" s="37" t="str">
        <f t="array" ref="J18">IFERROR(INDEX(通用效果!$B:$B,SMALL(通用效果!$H:$H,ROWS(通用效果!$A$4:$A18))),"")</f>
        <v/>
      </c>
      <c r="K18" s="37" t="str">
        <f t="array" ref="K18">IFERROR(INDEX(通用效果!$B:$B,SMALL(通用效果!$I:$I,ROWS(通用效果!$A$4:$A18))),"")</f>
        <v/>
      </c>
      <c r="L18" s="37"/>
      <c r="M18" s="37"/>
    </row>
    <row r="19" customHeight="1" spans="2:13">
      <c r="B19" s="1" t="s">
        <v>17</v>
      </c>
      <c r="C19" s="1" t="s">
        <v>17</v>
      </c>
      <c r="D19" s="1" t="s">
        <v>17</v>
      </c>
      <c r="E19" s="1" t="s">
        <v>17</v>
      </c>
      <c r="F19" s="1" t="s">
        <v>17</v>
      </c>
      <c r="H19" s="37">
        <f>IF(OR(B19=角色卡!$AK$5,B19=角色卡!$AR$5),"",ROW())</f>
        <v>19</v>
      </c>
      <c r="I19" s="37">
        <f>IF(OR(B19=角色卡!$AK$5,B19=角色卡!$AR$5),"",ROW())</f>
        <v>19</v>
      </c>
      <c r="J19" s="37" t="str">
        <f t="array" ref="J19">IFERROR(INDEX(通用效果!$B:$B,SMALL(通用效果!$H:$H,ROWS(通用效果!$A$4:$A19))),"")</f>
        <v/>
      </c>
      <c r="K19" s="37" t="str">
        <f t="array" ref="K19">IFERROR(INDEX(通用效果!$B:$B,SMALL(通用效果!$I:$I,ROWS(通用效果!$A$4:$A19))),"")</f>
        <v/>
      </c>
      <c r="L19" s="37"/>
      <c r="M19" s="37"/>
    </row>
  </sheetData>
  <sheetProtection sheet="1" objects="1"/>
  <mergeCells count="1">
    <mergeCell ref="B2:E2"/>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AB60"/>
  <sheetViews>
    <sheetView workbookViewId="0">
      <selection activeCell="B2" sqref="B2:H2"/>
    </sheetView>
  </sheetViews>
  <sheetFormatPr defaultColWidth="3" defaultRowHeight="18" customHeight="1"/>
  <cols>
    <col min="1" max="1" width="3.625" style="1" customWidth="1"/>
    <col min="2" max="2" width="15.625" style="1" customWidth="1"/>
    <col min="3" max="3" width="12.625" style="1" customWidth="1"/>
    <col min="4" max="4" width="9.625" style="1" customWidth="1"/>
    <col min="5" max="6" width="6.625" style="1" customWidth="1"/>
    <col min="7" max="7" width="105.625" style="1" customWidth="1"/>
    <col min="8" max="8" width="63.625" style="1" customWidth="1"/>
    <col min="9" max="16327" width="3.625" style="1" customWidth="1"/>
    <col min="16328" max="16384" width="3.625" style="1"/>
  </cols>
  <sheetData>
    <row r="2" ht="36" customHeight="1" spans="2:28">
      <c r="B2" s="33" t="s">
        <v>97</v>
      </c>
      <c r="C2" s="66"/>
      <c r="D2" s="66"/>
      <c r="E2" s="66"/>
      <c r="F2" s="66"/>
      <c r="G2" s="66"/>
      <c r="H2" s="34"/>
      <c r="I2" s="35"/>
      <c r="J2" s="35"/>
      <c r="K2" s="35"/>
      <c r="L2" s="35"/>
      <c r="M2" s="35"/>
      <c r="N2" s="35"/>
      <c r="O2" s="35"/>
      <c r="P2" s="35"/>
      <c r="Q2" s="35"/>
      <c r="R2" s="35"/>
      <c r="S2" s="35"/>
      <c r="T2" s="35"/>
      <c r="U2" s="35"/>
      <c r="V2" s="35"/>
      <c r="W2" s="35"/>
      <c r="X2" s="35"/>
      <c r="Y2" s="35"/>
      <c r="Z2" s="35"/>
      <c r="AA2" s="35"/>
      <c r="AB2" s="35"/>
    </row>
    <row r="3" ht="36" customHeight="1" spans="2:28">
      <c r="B3" s="38" t="s">
        <v>57</v>
      </c>
      <c r="C3" s="67" t="s">
        <v>11</v>
      </c>
      <c r="D3" s="67" t="s">
        <v>99</v>
      </c>
      <c r="E3" s="67" t="s">
        <v>100</v>
      </c>
      <c r="F3" s="67" t="s">
        <v>101</v>
      </c>
      <c r="G3" s="68" t="s">
        <v>86</v>
      </c>
      <c r="H3" s="69" t="s">
        <v>102</v>
      </c>
      <c r="I3" s="52"/>
      <c r="J3" s="52"/>
      <c r="K3" s="52"/>
      <c r="L3" s="52"/>
      <c r="M3" s="52"/>
      <c r="N3" s="52"/>
      <c r="O3" s="52"/>
      <c r="P3" s="52"/>
      <c r="Q3" s="52"/>
      <c r="R3" s="52"/>
      <c r="S3" s="52"/>
      <c r="T3" s="52"/>
      <c r="U3" s="52"/>
      <c r="V3" s="52"/>
      <c r="W3" s="52"/>
      <c r="X3" s="52"/>
      <c r="Y3" s="52"/>
      <c r="Z3" s="52"/>
      <c r="AA3" s="52"/>
      <c r="AB3" s="52"/>
    </row>
    <row r="4" ht="36" customHeight="1" spans="2:28">
      <c r="B4" s="44" t="s">
        <v>104</v>
      </c>
      <c r="C4" s="70" t="s">
        <v>279</v>
      </c>
      <c r="D4" s="70" t="s">
        <v>280</v>
      </c>
      <c r="E4" s="97" t="s">
        <v>4</v>
      </c>
      <c r="F4" s="97" t="s">
        <v>13</v>
      </c>
      <c r="G4" s="16" t="s">
        <v>105</v>
      </c>
      <c r="H4" s="71" t="s">
        <v>281</v>
      </c>
      <c r="J4" s="18" t="str">
        <f>VLOOKUP(角色卡!B39,武技!$B$4:$H$60,6,0)</f>
        <v>·检定成功时，对目标造成【物理伤害】。</v>
      </c>
    </row>
    <row r="5" ht="36" customHeight="1" spans="2:28">
      <c r="B5" s="50" t="s">
        <v>282</v>
      </c>
      <c r="C5" s="72" t="s">
        <v>283</v>
      </c>
      <c r="D5" s="72" t="s">
        <v>280</v>
      </c>
      <c r="E5" s="72" t="s">
        <v>13</v>
      </c>
      <c r="F5" s="72" t="s">
        <v>13</v>
      </c>
      <c r="G5" s="24" t="s">
        <v>284</v>
      </c>
      <c r="H5" s="73" t="s">
        <v>285</v>
      </c>
      <c r="J5" s="18" t="str">
        <f>VLOOKUP(角色卡!B41,武技!$B$4:$H$60,6,0)</f>
        <v>·检定成功时，对目标造成【物理伤害】+【雷电伤害】。</v>
      </c>
    </row>
    <row r="6" ht="36" customHeight="1" spans="2:28">
      <c r="B6" s="44" t="s">
        <v>286</v>
      </c>
      <c r="C6" s="70" t="s">
        <v>283</v>
      </c>
      <c r="D6" s="70" t="s">
        <v>280</v>
      </c>
      <c r="E6" s="70" t="s">
        <v>13</v>
      </c>
      <c r="F6" s="70" t="s">
        <v>13</v>
      </c>
      <c r="G6" s="16" t="s">
        <v>287</v>
      </c>
      <c r="H6" s="71" t="s">
        <v>288</v>
      </c>
      <c r="J6" s="18" t="str">
        <f>VLOOKUP(角色卡!B43,武技!$B$4:$H$60,6,0)</f>
        <v>·检定成功时，对目标造成【雷电伤害】+【赋予雷电易伤】。</v>
      </c>
    </row>
    <row r="7" ht="36" customHeight="1" spans="2:28">
      <c r="B7" s="50" t="s">
        <v>289</v>
      </c>
      <c r="C7" s="72" t="s">
        <v>290</v>
      </c>
      <c r="D7" s="72" t="s">
        <v>280</v>
      </c>
      <c r="E7" s="72" t="s">
        <v>13</v>
      </c>
      <c r="F7" s="72" t="s">
        <v>13</v>
      </c>
      <c r="G7" s="24" t="s">
        <v>291</v>
      </c>
      <c r="H7" s="73" t="s">
        <v>292</v>
      </c>
      <c r="J7" s="18" t="str">
        <f>VLOOKUP(角色卡!B45,武技!$B$4:$H$60,6,0)</f>
        <v> </v>
      </c>
    </row>
    <row r="8" ht="36" customHeight="1" spans="2:28">
      <c r="B8" s="44" t="s">
        <v>293</v>
      </c>
      <c r="C8" s="70" t="s">
        <v>290</v>
      </c>
      <c r="D8" s="70" t="s">
        <v>280</v>
      </c>
      <c r="E8" s="70" t="s">
        <v>4</v>
      </c>
      <c r="F8" s="70" t="s">
        <v>13</v>
      </c>
      <c r="G8" s="16" t="s">
        <v>294</v>
      </c>
      <c r="H8" s="71" t="s">
        <v>295</v>
      </c>
      <c r="J8" s="18" t="str">
        <f>VLOOKUP(角色卡!B47,武技!$B$4:$H$60,6,0)</f>
        <v> </v>
      </c>
    </row>
    <row r="9" ht="36" customHeight="1" spans="2:28">
      <c r="B9" s="50" t="s">
        <v>296</v>
      </c>
      <c r="C9" s="72" t="s">
        <v>290</v>
      </c>
      <c r="D9" s="72" t="s">
        <v>280</v>
      </c>
      <c r="E9" s="72" t="s">
        <v>4</v>
      </c>
      <c r="F9" s="72" t="s">
        <v>13</v>
      </c>
      <c r="G9" s="24" t="s">
        <v>297</v>
      </c>
      <c r="H9" s="73" t="s">
        <v>298</v>
      </c>
      <c r="J9" s="18" t="str">
        <f>VLOOKUP(角色卡!B49,武技!$B$4:$H$60,6,0)</f>
        <v> </v>
      </c>
    </row>
    <row r="10" ht="36" customHeight="1" spans="2:28">
      <c r="B10" s="44" t="s">
        <v>299</v>
      </c>
      <c r="C10" s="70" t="s">
        <v>283</v>
      </c>
      <c r="D10" s="70" t="s">
        <v>280</v>
      </c>
      <c r="E10" s="70" t="s">
        <v>4</v>
      </c>
      <c r="F10" s="70" t="s">
        <v>13</v>
      </c>
      <c r="G10" s="16" t="s">
        <v>300</v>
      </c>
      <c r="H10" s="71" t="s">
        <v>301</v>
      </c>
      <c r="J10" s="18" t="str">
        <f>VLOOKUP(角色卡!B51,武技!$B$4:$H$60,6,0)</f>
        <v> </v>
      </c>
    </row>
    <row r="11" ht="54" customHeight="1" spans="2:28">
      <c r="B11" s="50" t="s">
        <v>302</v>
      </c>
      <c r="C11" s="72" t="s">
        <v>283</v>
      </c>
      <c r="D11" s="72" t="s">
        <v>280</v>
      </c>
      <c r="E11" s="72" t="s">
        <v>4</v>
      </c>
      <c r="F11" s="72" t="s">
        <v>13</v>
      </c>
      <c r="G11" s="24" t="s">
        <v>303</v>
      </c>
      <c r="H11" s="73" t="s">
        <v>304</v>
      </c>
      <c r="J11" s="18" t="str">
        <f>VLOOKUP(角色卡!B53,武技!$B$4:$H$60,6,0)</f>
        <v> </v>
      </c>
    </row>
    <row r="12" ht="36" customHeight="1" spans="2:28">
      <c r="B12" s="44" t="s">
        <v>305</v>
      </c>
      <c r="C12" s="70" t="s">
        <v>283</v>
      </c>
      <c r="D12" s="70" t="s">
        <v>280</v>
      </c>
      <c r="E12" s="70" t="s">
        <v>13</v>
      </c>
      <c r="F12" s="70" t="s">
        <v>13</v>
      </c>
      <c r="G12" s="16" t="s">
        <v>306</v>
      </c>
      <c r="H12" s="71" t="s">
        <v>307</v>
      </c>
      <c r="J12" s="18" t="str">
        <f>VLOOKUP(角色卡!B55,武技!$B$4:$H$60,6,0)</f>
        <v> </v>
      </c>
    </row>
    <row r="13" ht="36" customHeight="1" spans="2:28">
      <c r="B13" s="50" t="s">
        <v>308</v>
      </c>
      <c r="C13" s="72" t="s">
        <v>283</v>
      </c>
      <c r="D13" s="72" t="s">
        <v>280</v>
      </c>
      <c r="E13" s="72" t="s">
        <v>4</v>
      </c>
      <c r="F13" s="72" t="s">
        <v>13</v>
      </c>
      <c r="G13" s="24" t="s">
        <v>309</v>
      </c>
      <c r="H13" s="73" t="s">
        <v>310</v>
      </c>
      <c r="J13" s="18" t="str">
        <f>VLOOKUP(角色卡!B57,武技!$B$4:$H$60,6,0)</f>
        <v> </v>
      </c>
    </row>
    <row r="14" ht="36" customHeight="1" spans="2:28">
      <c r="B14" s="44" t="s">
        <v>311</v>
      </c>
      <c r="C14" s="70" t="s">
        <v>283</v>
      </c>
      <c r="D14" s="70" t="s">
        <v>280</v>
      </c>
      <c r="E14" s="70" t="s">
        <v>13</v>
      </c>
      <c r="F14" s="70" t="s">
        <v>13</v>
      </c>
      <c r="G14" s="16" t="s">
        <v>312</v>
      </c>
      <c r="H14" s="71" t="s">
        <v>313</v>
      </c>
      <c r="J14" s="18" t="str">
        <f>VLOOKUP(角色卡!B59,武技!$B$4:$H$60,6,0)</f>
        <v> </v>
      </c>
    </row>
    <row r="15" ht="36" customHeight="1" spans="2:28">
      <c r="B15" s="50" t="s">
        <v>314</v>
      </c>
      <c r="C15" s="72" t="s">
        <v>283</v>
      </c>
      <c r="D15" s="72" t="s">
        <v>280</v>
      </c>
      <c r="E15" s="72" t="s">
        <v>4</v>
      </c>
      <c r="F15" s="72" t="s">
        <v>13</v>
      </c>
      <c r="G15" s="24" t="s">
        <v>315</v>
      </c>
      <c r="H15" s="73" t="s">
        <v>316</v>
      </c>
      <c r="J15" s="18" t="str">
        <f>VLOOKUP(角色卡!B61,武技!$B$4:$H$60,6,0)</f>
        <v> </v>
      </c>
    </row>
    <row r="16" ht="36" customHeight="1" spans="2:28">
      <c r="B16" s="44" t="s">
        <v>317</v>
      </c>
      <c r="C16" s="70" t="s">
        <v>283</v>
      </c>
      <c r="D16" s="70" t="s">
        <v>280</v>
      </c>
      <c r="E16" s="70" t="s">
        <v>13</v>
      </c>
      <c r="F16" s="70" t="s">
        <v>13</v>
      </c>
      <c r="G16" s="16" t="s">
        <v>318</v>
      </c>
      <c r="H16" s="71" t="s">
        <v>319</v>
      </c>
      <c r="J16" s="18" t="str">
        <f>VLOOKUP(角色卡!B63,武技!$B$4:$H$60,6,0)</f>
        <v> </v>
      </c>
    </row>
    <row r="17" ht="36" customHeight="1" spans="2:10">
      <c r="B17" s="50" t="s">
        <v>320</v>
      </c>
      <c r="C17" s="72" t="s">
        <v>283</v>
      </c>
      <c r="D17" s="72" t="s">
        <v>280</v>
      </c>
      <c r="E17" s="72" t="s">
        <v>4</v>
      </c>
      <c r="F17" s="72" t="s">
        <v>13</v>
      </c>
      <c r="G17" s="24" t="s">
        <v>321</v>
      </c>
      <c r="H17" s="73" t="s">
        <v>322</v>
      </c>
      <c r="J17" s="18" t="str">
        <f>VLOOKUP(角色卡!B65,武技!$B$4:$H$60,6,0)</f>
        <v> </v>
      </c>
    </row>
    <row r="18" ht="36" customHeight="1" spans="2:10">
      <c r="B18" s="44" t="s">
        <v>108</v>
      </c>
      <c r="C18" s="70" t="s">
        <v>323</v>
      </c>
      <c r="D18" s="70" t="s">
        <v>280</v>
      </c>
      <c r="E18" s="70" t="s">
        <v>4</v>
      </c>
      <c r="F18" s="70" t="s">
        <v>13</v>
      </c>
      <c r="G18" s="16" t="s">
        <v>109</v>
      </c>
      <c r="H18" s="71" t="s">
        <v>324</v>
      </c>
      <c r="J18" s="18" t="str">
        <f>VLOOKUP(角色卡!B67,武技!$B$4:$H$60,6,0)</f>
        <v> </v>
      </c>
    </row>
    <row r="19" ht="36" customHeight="1" spans="2:10">
      <c r="B19" s="50" t="s">
        <v>325</v>
      </c>
      <c r="C19" s="72" t="s">
        <v>283</v>
      </c>
      <c r="D19" s="72" t="s">
        <v>280</v>
      </c>
      <c r="E19" s="72" t="s">
        <v>13</v>
      </c>
      <c r="F19" s="72" t="s">
        <v>13</v>
      </c>
      <c r="G19" s="24" t="s">
        <v>326</v>
      </c>
      <c r="H19" s="73" t="s">
        <v>327</v>
      </c>
      <c r="J19" s="18" t="str">
        <f>VLOOKUP(角色卡!B69,武技!$B$4:$H$60,6,0)</f>
        <v> </v>
      </c>
    </row>
    <row r="20" ht="36" customHeight="1" spans="2:10">
      <c r="B20" s="44" t="s">
        <v>328</v>
      </c>
      <c r="C20" s="70" t="s">
        <v>323</v>
      </c>
      <c r="D20" s="70" t="s">
        <v>280</v>
      </c>
      <c r="E20" s="70" t="s">
        <v>4</v>
      </c>
      <c r="F20" s="70" t="s">
        <v>13</v>
      </c>
      <c r="G20" s="16" t="s">
        <v>329</v>
      </c>
      <c r="H20" s="71" t="s">
        <v>330</v>
      </c>
      <c r="J20" s="18" t="str">
        <f>VLOOKUP(角色卡!B71,武技!$B$4:$H$60,6,0)</f>
        <v> </v>
      </c>
    </row>
    <row r="21" ht="36" customHeight="1" spans="2:10">
      <c r="B21" s="50" t="s">
        <v>331</v>
      </c>
      <c r="C21" s="72" t="s">
        <v>283</v>
      </c>
      <c r="D21" s="72" t="s">
        <v>280</v>
      </c>
      <c r="E21" s="72" t="s">
        <v>13</v>
      </c>
      <c r="F21" s="72" t="s">
        <v>13</v>
      </c>
      <c r="G21" s="24" t="s">
        <v>332</v>
      </c>
      <c r="H21" s="73" t="s">
        <v>333</v>
      </c>
      <c r="J21" s="18" t="str">
        <f>VLOOKUP(角色卡!B73,武技!$B$4:$H$60,6,0)</f>
        <v> </v>
      </c>
    </row>
    <row r="22" ht="36" customHeight="1" spans="2:10">
      <c r="B22" s="44" t="s">
        <v>334</v>
      </c>
      <c r="C22" s="70" t="s">
        <v>283</v>
      </c>
      <c r="D22" s="70" t="s">
        <v>280</v>
      </c>
      <c r="E22" s="70" t="s">
        <v>13</v>
      </c>
      <c r="F22" s="70" t="s">
        <v>13</v>
      </c>
      <c r="G22" s="16" t="s">
        <v>335</v>
      </c>
      <c r="H22" s="71" t="s">
        <v>336</v>
      </c>
    </row>
    <row r="23" ht="36" customHeight="1" spans="2:10">
      <c r="B23" s="50" t="s">
        <v>337</v>
      </c>
      <c r="C23" s="72" t="s">
        <v>283</v>
      </c>
      <c r="D23" s="72" t="s">
        <v>280</v>
      </c>
      <c r="E23" s="72" t="s">
        <v>4</v>
      </c>
      <c r="F23" s="72" t="s">
        <v>13</v>
      </c>
      <c r="G23" s="24" t="s">
        <v>338</v>
      </c>
      <c r="H23" s="73" t="s">
        <v>339</v>
      </c>
    </row>
    <row r="24" ht="36" customHeight="1" spans="2:10">
      <c r="B24" s="44" t="s">
        <v>340</v>
      </c>
      <c r="C24" s="70" t="s">
        <v>283</v>
      </c>
      <c r="D24" s="70" t="s">
        <v>280</v>
      </c>
      <c r="E24" s="70" t="s">
        <v>13</v>
      </c>
      <c r="F24" s="70" t="s">
        <v>13</v>
      </c>
      <c r="G24" s="16" t="s">
        <v>341</v>
      </c>
      <c r="H24" s="71" t="s">
        <v>342</v>
      </c>
    </row>
    <row r="25" ht="36" customHeight="1" spans="2:10">
      <c r="B25" s="50" t="s">
        <v>343</v>
      </c>
      <c r="C25" s="72" t="s">
        <v>283</v>
      </c>
      <c r="D25" s="72" t="s">
        <v>280</v>
      </c>
      <c r="E25" s="72" t="s">
        <v>4</v>
      </c>
      <c r="F25" s="72" t="s">
        <v>13</v>
      </c>
      <c r="G25" s="24" t="s">
        <v>344</v>
      </c>
      <c r="H25" s="73" t="s">
        <v>345</v>
      </c>
    </row>
    <row r="26" ht="36" customHeight="1" spans="2:10">
      <c r="B26" s="44" t="s">
        <v>346</v>
      </c>
      <c r="C26" s="70" t="s">
        <v>290</v>
      </c>
      <c r="D26" s="70" t="s">
        <v>347</v>
      </c>
      <c r="E26" s="70" t="s">
        <v>13</v>
      </c>
      <c r="F26" s="70" t="s">
        <v>13</v>
      </c>
      <c r="G26" s="16" t="s">
        <v>348</v>
      </c>
      <c r="H26" s="71" t="s">
        <v>349</v>
      </c>
    </row>
    <row r="27" ht="36" customHeight="1" spans="2:10">
      <c r="B27" s="50" t="s">
        <v>350</v>
      </c>
      <c r="C27" s="72" t="s">
        <v>323</v>
      </c>
      <c r="D27" s="72" t="s">
        <v>280</v>
      </c>
      <c r="E27" s="72" t="s">
        <v>13</v>
      </c>
      <c r="F27" s="72" t="s">
        <v>13</v>
      </c>
      <c r="G27" s="24" t="s">
        <v>351</v>
      </c>
      <c r="H27" s="73" t="s">
        <v>352</v>
      </c>
    </row>
    <row r="28" ht="36" customHeight="1" spans="2:10">
      <c r="B28" s="44" t="s">
        <v>353</v>
      </c>
      <c r="C28" s="70" t="s">
        <v>290</v>
      </c>
      <c r="D28" s="70" t="s">
        <v>280</v>
      </c>
      <c r="E28" s="70" t="s">
        <v>13</v>
      </c>
      <c r="F28" s="70" t="s">
        <v>13</v>
      </c>
      <c r="G28" s="16" t="s">
        <v>354</v>
      </c>
      <c r="H28" s="71" t="s">
        <v>355</v>
      </c>
    </row>
    <row r="29" ht="36" customHeight="1" spans="2:10">
      <c r="B29" s="50" t="s">
        <v>356</v>
      </c>
      <c r="C29" s="72" t="s">
        <v>323</v>
      </c>
      <c r="D29" s="72" t="s">
        <v>280</v>
      </c>
      <c r="E29" s="72" t="s">
        <v>13</v>
      </c>
      <c r="F29" s="72" t="s">
        <v>13</v>
      </c>
      <c r="G29" s="24" t="s">
        <v>357</v>
      </c>
      <c r="H29" s="73" t="s">
        <v>358</v>
      </c>
    </row>
    <row r="30" ht="36" customHeight="1" spans="2:10">
      <c r="B30" s="44" t="s">
        <v>359</v>
      </c>
      <c r="C30" s="70" t="s">
        <v>283</v>
      </c>
      <c r="D30" s="70" t="s">
        <v>280</v>
      </c>
      <c r="E30" s="70" t="s">
        <v>13</v>
      </c>
      <c r="F30" s="70" t="s">
        <v>13</v>
      </c>
      <c r="G30" s="16" t="s">
        <v>360</v>
      </c>
      <c r="H30" s="71" t="s">
        <v>361</v>
      </c>
    </row>
    <row r="31" ht="36" customHeight="1" spans="2:10">
      <c r="B31" s="50" t="s">
        <v>362</v>
      </c>
      <c r="C31" s="72" t="s">
        <v>290</v>
      </c>
      <c r="D31" s="72" t="s">
        <v>347</v>
      </c>
      <c r="E31" s="72" t="s">
        <v>4</v>
      </c>
      <c r="F31" s="72" t="s">
        <v>13</v>
      </c>
      <c r="G31" s="24" t="s">
        <v>105</v>
      </c>
      <c r="H31" s="73" t="s">
        <v>363</v>
      </c>
    </row>
    <row r="32" ht="36" customHeight="1" spans="2:10">
      <c r="B32" s="44" t="s">
        <v>364</v>
      </c>
      <c r="C32" s="70" t="s">
        <v>323</v>
      </c>
      <c r="D32" s="70" t="s">
        <v>280</v>
      </c>
      <c r="E32" s="70" t="s">
        <v>13</v>
      </c>
      <c r="F32" s="70" t="s">
        <v>13</v>
      </c>
      <c r="G32" s="16" t="s">
        <v>365</v>
      </c>
      <c r="H32" s="71" t="s">
        <v>366</v>
      </c>
    </row>
    <row r="33" ht="36" customHeight="1" spans="2:8">
      <c r="B33" s="50" t="s">
        <v>112</v>
      </c>
      <c r="C33" s="72" t="s">
        <v>290</v>
      </c>
      <c r="D33" s="72" t="s">
        <v>280</v>
      </c>
      <c r="E33" s="72" t="s">
        <v>13</v>
      </c>
      <c r="F33" s="72" t="s">
        <v>13</v>
      </c>
      <c r="G33" s="24" t="s">
        <v>113</v>
      </c>
      <c r="H33" s="73" t="s">
        <v>367</v>
      </c>
    </row>
    <row r="34" ht="36" customHeight="1" spans="2:8">
      <c r="B34" s="44" t="s">
        <v>368</v>
      </c>
      <c r="C34" s="70" t="s">
        <v>323</v>
      </c>
      <c r="D34" s="70" t="s">
        <v>280</v>
      </c>
      <c r="E34" s="70" t="s">
        <v>13</v>
      </c>
      <c r="F34" s="70" t="s">
        <v>13</v>
      </c>
      <c r="G34" s="16" t="s">
        <v>369</v>
      </c>
      <c r="H34" s="71" t="s">
        <v>370</v>
      </c>
    </row>
    <row r="35" ht="36" customHeight="1" spans="2:8">
      <c r="B35" s="50" t="s">
        <v>371</v>
      </c>
      <c r="C35" s="72" t="s">
        <v>323</v>
      </c>
      <c r="D35" s="72" t="s">
        <v>280</v>
      </c>
      <c r="E35" s="72" t="s">
        <v>4</v>
      </c>
      <c r="F35" s="72" t="s">
        <v>13</v>
      </c>
      <c r="G35" s="24" t="s">
        <v>372</v>
      </c>
      <c r="H35" s="73" t="s">
        <v>373</v>
      </c>
    </row>
    <row r="36" ht="36" customHeight="1" spans="2:8">
      <c r="B36" s="44" t="s">
        <v>374</v>
      </c>
      <c r="C36" s="70" t="s">
        <v>323</v>
      </c>
      <c r="D36" s="70" t="s">
        <v>280</v>
      </c>
      <c r="E36" s="70" t="s">
        <v>4</v>
      </c>
      <c r="F36" s="70" t="s">
        <v>13</v>
      </c>
      <c r="G36" s="16" t="s">
        <v>375</v>
      </c>
      <c r="H36" s="71" t="s">
        <v>376</v>
      </c>
    </row>
    <row r="37" ht="36" customHeight="1" spans="2:8">
      <c r="B37" s="50" t="s">
        <v>377</v>
      </c>
      <c r="C37" s="72" t="s">
        <v>323</v>
      </c>
      <c r="D37" s="72" t="s">
        <v>280</v>
      </c>
      <c r="E37" s="72" t="s">
        <v>4</v>
      </c>
      <c r="F37" s="72" t="s">
        <v>13</v>
      </c>
      <c r="G37" s="24" t="s">
        <v>378</v>
      </c>
      <c r="H37" s="73" t="s">
        <v>379</v>
      </c>
    </row>
    <row r="38" ht="36" customHeight="1" spans="2:8">
      <c r="B38" s="44" t="s">
        <v>380</v>
      </c>
      <c r="C38" s="70" t="s">
        <v>290</v>
      </c>
      <c r="D38" s="70" t="s">
        <v>280</v>
      </c>
      <c r="E38" s="70" t="s">
        <v>4</v>
      </c>
      <c r="F38" s="70" t="s">
        <v>13</v>
      </c>
      <c r="G38" s="16" t="s">
        <v>381</v>
      </c>
      <c r="H38" s="71" t="s">
        <v>382</v>
      </c>
    </row>
    <row r="39" ht="36" customHeight="1" spans="2:8">
      <c r="B39" s="50" t="s">
        <v>383</v>
      </c>
      <c r="C39" s="72" t="s">
        <v>283</v>
      </c>
      <c r="D39" s="72" t="s">
        <v>280</v>
      </c>
      <c r="E39" s="72" t="s">
        <v>13</v>
      </c>
      <c r="F39" s="72" t="s">
        <v>13</v>
      </c>
      <c r="G39" s="24" t="s">
        <v>384</v>
      </c>
      <c r="H39" s="73" t="s">
        <v>385</v>
      </c>
    </row>
    <row r="40" ht="36" customHeight="1" spans="2:8">
      <c r="B40" s="44" t="s">
        <v>386</v>
      </c>
      <c r="C40" s="70" t="s">
        <v>323</v>
      </c>
      <c r="D40" s="70" t="s">
        <v>280</v>
      </c>
      <c r="E40" s="70" t="s">
        <v>4</v>
      </c>
      <c r="F40" s="70" t="s">
        <v>13</v>
      </c>
      <c r="G40" s="16" t="s">
        <v>387</v>
      </c>
      <c r="H40" s="71" t="s">
        <v>388</v>
      </c>
    </row>
    <row r="41" ht="36" customHeight="1" spans="2:8">
      <c r="B41" s="50" t="s">
        <v>389</v>
      </c>
      <c r="C41" s="72" t="s">
        <v>283</v>
      </c>
      <c r="D41" s="72" t="s">
        <v>280</v>
      </c>
      <c r="E41" s="72" t="s">
        <v>4</v>
      </c>
      <c r="F41" s="72" t="s">
        <v>13</v>
      </c>
      <c r="G41" s="24" t="s">
        <v>390</v>
      </c>
      <c r="H41" s="73" t="s">
        <v>391</v>
      </c>
    </row>
    <row r="42" ht="36" customHeight="1" spans="2:8">
      <c r="B42" s="44" t="s">
        <v>392</v>
      </c>
      <c r="C42" s="70" t="s">
        <v>290</v>
      </c>
      <c r="D42" s="70" t="s">
        <v>280</v>
      </c>
      <c r="E42" s="70" t="s">
        <v>4</v>
      </c>
      <c r="F42" s="70" t="s">
        <v>4</v>
      </c>
      <c r="G42" s="16" t="s">
        <v>393</v>
      </c>
      <c r="H42" s="71" t="s">
        <v>394</v>
      </c>
    </row>
    <row r="43" ht="36" customHeight="1" spans="2:8">
      <c r="B43" s="50" t="s">
        <v>395</v>
      </c>
      <c r="C43" s="72" t="s">
        <v>396</v>
      </c>
      <c r="D43" s="72" t="s">
        <v>280</v>
      </c>
      <c r="E43" s="72" t="s">
        <v>4</v>
      </c>
      <c r="F43" s="72" t="s">
        <v>4</v>
      </c>
      <c r="G43" s="24" t="s">
        <v>397</v>
      </c>
      <c r="H43" s="73" t="s">
        <v>398</v>
      </c>
    </row>
    <row r="44" ht="36" customHeight="1" spans="2:8">
      <c r="B44" s="44" t="s">
        <v>399</v>
      </c>
      <c r="C44" s="70" t="s">
        <v>283</v>
      </c>
      <c r="D44" s="70" t="s">
        <v>280</v>
      </c>
      <c r="E44" s="70" t="s">
        <v>13</v>
      </c>
      <c r="F44" s="70" t="s">
        <v>4</v>
      </c>
      <c r="G44" s="16" t="s">
        <v>400</v>
      </c>
      <c r="H44" s="71" t="s">
        <v>401</v>
      </c>
    </row>
    <row r="45" ht="36" customHeight="1" spans="2:8">
      <c r="B45" s="50" t="s">
        <v>402</v>
      </c>
      <c r="C45" s="72" t="s">
        <v>290</v>
      </c>
      <c r="D45" s="72" t="s">
        <v>280</v>
      </c>
      <c r="E45" s="72" t="s">
        <v>4</v>
      </c>
      <c r="F45" s="72" t="s">
        <v>4</v>
      </c>
      <c r="G45" s="24" t="s">
        <v>403</v>
      </c>
      <c r="H45" s="73" t="s">
        <v>404</v>
      </c>
    </row>
    <row r="46" ht="36" customHeight="1" spans="2:8">
      <c r="B46" s="44" t="s">
        <v>405</v>
      </c>
      <c r="C46" s="70" t="s">
        <v>283</v>
      </c>
      <c r="D46" s="70" t="s">
        <v>280</v>
      </c>
      <c r="E46" s="70" t="s">
        <v>4</v>
      </c>
      <c r="F46" s="70" t="s">
        <v>4</v>
      </c>
      <c r="G46" s="16" t="s">
        <v>406</v>
      </c>
      <c r="H46" s="71" t="s">
        <v>407</v>
      </c>
    </row>
    <row r="47" ht="36" customHeight="1" spans="2:8">
      <c r="B47" s="50" t="s">
        <v>408</v>
      </c>
      <c r="C47" s="72" t="s">
        <v>283</v>
      </c>
      <c r="D47" s="72" t="s">
        <v>280</v>
      </c>
      <c r="E47" s="72" t="s">
        <v>13</v>
      </c>
      <c r="F47" s="72" t="s">
        <v>4</v>
      </c>
      <c r="G47" s="24" t="s">
        <v>409</v>
      </c>
      <c r="H47" s="73" t="s">
        <v>410</v>
      </c>
    </row>
    <row r="48" ht="36" customHeight="1" spans="2:8">
      <c r="B48" s="44" t="s">
        <v>411</v>
      </c>
      <c r="C48" s="70" t="s">
        <v>323</v>
      </c>
      <c r="D48" s="70" t="s">
        <v>280</v>
      </c>
      <c r="E48" s="70" t="s">
        <v>13</v>
      </c>
      <c r="F48" s="70" t="s">
        <v>4</v>
      </c>
      <c r="G48" s="16" t="s">
        <v>412</v>
      </c>
      <c r="H48" s="71" t="s">
        <v>413</v>
      </c>
    </row>
    <row r="49" ht="36" customHeight="1" spans="2:8">
      <c r="B49" s="50" t="s">
        <v>414</v>
      </c>
      <c r="C49" s="72" t="s">
        <v>283</v>
      </c>
      <c r="D49" s="72" t="s">
        <v>280</v>
      </c>
      <c r="E49" s="72" t="s">
        <v>4</v>
      </c>
      <c r="F49" s="72" t="s">
        <v>4</v>
      </c>
      <c r="G49" s="24" t="s">
        <v>415</v>
      </c>
      <c r="H49" s="73" t="s">
        <v>416</v>
      </c>
    </row>
    <row r="50" ht="36" customHeight="1" spans="2:8">
      <c r="B50" s="44" t="s">
        <v>417</v>
      </c>
      <c r="C50" s="70" t="s">
        <v>396</v>
      </c>
      <c r="D50" s="70" t="s">
        <v>347</v>
      </c>
      <c r="E50" s="70" t="s">
        <v>13</v>
      </c>
      <c r="F50" s="70" t="s">
        <v>4</v>
      </c>
      <c r="G50" s="16" t="s">
        <v>418</v>
      </c>
      <c r="H50" s="71" t="s">
        <v>419</v>
      </c>
    </row>
    <row r="51" ht="36" customHeight="1" spans="2:8">
      <c r="B51" s="50" t="s">
        <v>420</v>
      </c>
      <c r="C51" s="72" t="s">
        <v>396</v>
      </c>
      <c r="D51" s="72" t="s">
        <v>280</v>
      </c>
      <c r="E51" s="72" t="s">
        <v>13</v>
      </c>
      <c r="F51" s="72" t="s">
        <v>4</v>
      </c>
      <c r="G51" s="24" t="s">
        <v>421</v>
      </c>
      <c r="H51" s="73" t="s">
        <v>422</v>
      </c>
    </row>
    <row r="52" ht="36" customHeight="1" spans="2:8">
      <c r="B52" s="44" t="s">
        <v>423</v>
      </c>
      <c r="C52" s="70" t="s">
        <v>283</v>
      </c>
      <c r="D52" s="70" t="s">
        <v>280</v>
      </c>
      <c r="E52" s="70" t="s">
        <v>4</v>
      </c>
      <c r="F52" s="70" t="s">
        <v>4</v>
      </c>
      <c r="G52" s="16" t="s">
        <v>424</v>
      </c>
      <c r="H52" s="71" t="s">
        <v>425</v>
      </c>
    </row>
    <row r="53" ht="36" customHeight="1" spans="2:8">
      <c r="B53" s="50" t="s">
        <v>426</v>
      </c>
      <c r="C53" s="72" t="s">
        <v>283</v>
      </c>
      <c r="D53" s="72" t="s">
        <v>280</v>
      </c>
      <c r="E53" s="72" t="s">
        <v>13</v>
      </c>
      <c r="F53" s="72" t="s">
        <v>4</v>
      </c>
      <c r="G53" s="24" t="s">
        <v>427</v>
      </c>
      <c r="H53" s="73" t="s">
        <v>428</v>
      </c>
    </row>
    <row r="54" ht="36" customHeight="1" spans="2:8">
      <c r="B54" s="44" t="s">
        <v>429</v>
      </c>
      <c r="C54" s="70" t="s">
        <v>430</v>
      </c>
      <c r="D54" s="70" t="s">
        <v>280</v>
      </c>
      <c r="E54" s="70" t="s">
        <v>13</v>
      </c>
      <c r="F54" s="70" t="s">
        <v>4</v>
      </c>
      <c r="G54" s="16" t="s">
        <v>431</v>
      </c>
      <c r="H54" s="71" t="s">
        <v>432</v>
      </c>
    </row>
    <row r="55" ht="54" customHeight="1" spans="2:8">
      <c r="B55" s="50" t="s">
        <v>433</v>
      </c>
      <c r="C55" s="72" t="s">
        <v>283</v>
      </c>
      <c r="D55" s="72" t="s">
        <v>280</v>
      </c>
      <c r="E55" s="72" t="s">
        <v>13</v>
      </c>
      <c r="F55" s="72" t="s">
        <v>4</v>
      </c>
      <c r="G55" s="24" t="s">
        <v>434</v>
      </c>
      <c r="H55" s="73" t="s">
        <v>435</v>
      </c>
    </row>
    <row r="56" ht="36" customHeight="1" spans="2:8">
      <c r="B56" s="44" t="s">
        <v>436</v>
      </c>
      <c r="C56" s="70" t="s">
        <v>396</v>
      </c>
      <c r="D56" s="70" t="s">
        <v>280</v>
      </c>
      <c r="E56" s="70" t="s">
        <v>4</v>
      </c>
      <c r="F56" s="70" t="s">
        <v>4</v>
      </c>
      <c r="G56" s="16" t="s">
        <v>437</v>
      </c>
      <c r="H56" s="71" t="s">
        <v>438</v>
      </c>
    </row>
    <row r="57" ht="36" customHeight="1" spans="2:8">
      <c r="B57" s="50" t="s">
        <v>439</v>
      </c>
      <c r="C57" s="72" t="s">
        <v>283</v>
      </c>
      <c r="D57" s="72" t="s">
        <v>280</v>
      </c>
      <c r="E57" s="72" t="s">
        <v>4</v>
      </c>
      <c r="F57" s="72" t="s">
        <v>4</v>
      </c>
      <c r="G57" s="24" t="s">
        <v>440</v>
      </c>
      <c r="H57" s="73" t="s">
        <v>441</v>
      </c>
    </row>
    <row r="58" ht="36" customHeight="1" spans="2:8">
      <c r="B58" s="44" t="s">
        <v>442</v>
      </c>
      <c r="C58" s="70" t="s">
        <v>283</v>
      </c>
      <c r="D58" s="70" t="s">
        <v>280</v>
      </c>
      <c r="E58" s="70" t="s">
        <v>4</v>
      </c>
      <c r="F58" s="70" t="s">
        <v>4</v>
      </c>
      <c r="G58" s="16" t="s">
        <v>443</v>
      </c>
      <c r="H58" s="71" t="s">
        <v>444</v>
      </c>
    </row>
    <row r="59" ht="36" customHeight="1" spans="2:8">
      <c r="B59" s="64" t="s">
        <v>445</v>
      </c>
      <c r="C59" s="98" t="s">
        <v>396</v>
      </c>
      <c r="D59" s="98" t="s">
        <v>280</v>
      </c>
      <c r="E59" s="98" t="s">
        <v>13</v>
      </c>
      <c r="F59" s="98" t="s">
        <v>4</v>
      </c>
      <c r="G59" s="30" t="s">
        <v>446</v>
      </c>
      <c r="H59" s="99" t="s">
        <v>447</v>
      </c>
    </row>
    <row r="60" customHeight="1" spans="2:8">
      <c r="B60" s="1" t="s">
        <v>17</v>
      </c>
      <c r="C60" s="1" t="s">
        <v>17</v>
      </c>
      <c r="D60" s="1" t="s">
        <v>17</v>
      </c>
      <c r="E60" s="1" t="s">
        <v>17</v>
      </c>
      <c r="F60" s="1" t="s">
        <v>17</v>
      </c>
      <c r="G60" s="1" t="s">
        <v>17</v>
      </c>
      <c r="H60" s="1" t="s">
        <v>17</v>
      </c>
    </row>
  </sheetData>
  <sheetProtection sheet="1" objects="1"/>
  <mergeCells count="1">
    <mergeCell ref="B2:H2"/>
  </mergeCells>
  <dataValidations count="2">
    <dataValidation type="list" allowBlank="1" showInputMessage="1" showErrorMessage="1" sqref="E4:F59">
      <formula1>"☑,☐"</formula1>
    </dataValidation>
    <dataValidation allowBlank="1" showInputMessage="1" showErrorMessage="1" sqref="E60:F64"/>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AL133"/>
  <sheetViews>
    <sheetView workbookViewId="0">
      <selection activeCell="B2" sqref="B2:I2"/>
    </sheetView>
  </sheetViews>
  <sheetFormatPr defaultColWidth="3" defaultRowHeight="18" customHeight="1"/>
  <cols>
    <col min="1" max="1" width="3.625" style="1" customWidth="1"/>
    <col min="2" max="2" width="15.625" style="1" customWidth="1"/>
    <col min="3" max="3" width="12.625" style="1" customWidth="1"/>
    <col min="4" max="4" width="9.625" style="1" customWidth="1"/>
    <col min="5" max="6" width="6.625" style="1" customWidth="1"/>
    <col min="7" max="7" width="9.625" style="1" customWidth="1"/>
    <col min="8" max="8" width="96.625" style="1" customWidth="1"/>
    <col min="9" max="9" width="63.625" style="1" customWidth="1"/>
    <col min="10" max="16337" width="3.625" style="1" customWidth="1"/>
    <col min="16338" max="16384" width="3.625" style="1"/>
  </cols>
  <sheetData>
    <row r="2" ht="36" customHeight="1" spans="2:38">
      <c r="B2" s="33" t="s">
        <v>98</v>
      </c>
      <c r="C2" s="66"/>
      <c r="D2" s="66"/>
      <c r="E2" s="66"/>
      <c r="F2" s="66"/>
      <c r="G2" s="66"/>
      <c r="H2" s="66"/>
      <c r="I2" s="34"/>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row>
    <row r="3" ht="36" customHeight="1" spans="2:38">
      <c r="B3" s="38" t="s">
        <v>57</v>
      </c>
      <c r="C3" s="67" t="s">
        <v>11</v>
      </c>
      <c r="D3" s="67" t="s">
        <v>99</v>
      </c>
      <c r="E3" s="67" t="s">
        <v>103</v>
      </c>
      <c r="F3" s="67" t="s">
        <v>101</v>
      </c>
      <c r="G3" s="67" t="s">
        <v>65</v>
      </c>
      <c r="H3" s="68" t="s">
        <v>86</v>
      </c>
      <c r="I3" s="69" t="s">
        <v>102</v>
      </c>
      <c r="J3" s="52"/>
      <c r="K3" s="52"/>
      <c r="M3" s="52"/>
      <c r="N3" s="52"/>
      <c r="O3" s="52"/>
      <c r="P3" s="52"/>
      <c r="Q3" s="52"/>
      <c r="S3" s="52"/>
      <c r="T3" s="52"/>
      <c r="U3" s="52"/>
      <c r="V3" s="52"/>
      <c r="W3" s="52"/>
      <c r="X3" s="52"/>
      <c r="Y3" s="52"/>
      <c r="Z3" s="52"/>
      <c r="AA3" s="52"/>
      <c r="AB3" s="52"/>
      <c r="AC3" s="52"/>
      <c r="AD3" s="52"/>
      <c r="AE3" s="52"/>
      <c r="AF3" s="52"/>
      <c r="AG3" s="52"/>
      <c r="AH3" s="52"/>
      <c r="AI3" s="52"/>
      <c r="AJ3" s="52"/>
      <c r="AK3" s="52"/>
      <c r="AL3" s="52"/>
    </row>
    <row r="4" ht="36" customHeight="1" spans="2:38">
      <c r="B4" s="44" t="s">
        <v>106</v>
      </c>
      <c r="C4" s="70" t="s">
        <v>283</v>
      </c>
      <c r="D4" s="70" t="s">
        <v>448</v>
      </c>
      <c r="E4" s="70" t="s">
        <v>449</v>
      </c>
      <c r="F4" s="70" t="s">
        <v>13</v>
      </c>
      <c r="G4" s="14" t="s">
        <v>450</v>
      </c>
      <c r="H4" s="16" t="s">
        <v>107</v>
      </c>
      <c r="I4" s="71" t="s">
        <v>451</v>
      </c>
      <c r="K4" s="18" t="str">
        <f>VLOOKUP(角色卡!AR41,术法!$B$4:$I$133,7,0)</f>
        <v>·你可以立即知道场景中是否存在【鬼魂】类型的生物，并且得知那些生物的位置。</v>
      </c>
    </row>
    <row r="5" ht="36" customHeight="1" spans="2:38">
      <c r="B5" s="50" t="s">
        <v>452</v>
      </c>
      <c r="C5" s="72" t="s">
        <v>283</v>
      </c>
      <c r="D5" s="72" t="s">
        <v>280</v>
      </c>
      <c r="E5" s="72" t="s">
        <v>449</v>
      </c>
      <c r="F5" s="72" t="s">
        <v>13</v>
      </c>
      <c r="G5" s="22" t="s">
        <v>453</v>
      </c>
      <c r="H5" s="24" t="s">
        <v>454</v>
      </c>
      <c r="I5" s="73" t="s">
        <v>455</v>
      </c>
      <c r="K5" s="18" t="str">
        <f>VLOOKUP(角色卡!AR43,术法!$B$4:$I$133,7,0)</f>
        <v>·对自愿的目标造成【雷象】。
【雷象】：【非瞬间效果】【正面】你施展武技造成【伤害】时，可以全部转化成【雷电伤害】。</v>
      </c>
    </row>
    <row r="6" ht="36" customHeight="1" spans="2:38">
      <c r="B6" s="74" t="s">
        <v>456</v>
      </c>
      <c r="C6" s="75" t="s">
        <v>279</v>
      </c>
      <c r="D6" s="75" t="s">
        <v>448</v>
      </c>
      <c r="E6" s="75" t="s">
        <v>449</v>
      </c>
      <c r="F6" s="75" t="s">
        <v>13</v>
      </c>
      <c r="G6" s="76" t="s">
        <v>450</v>
      </c>
      <c r="H6" s="77" t="s">
        <v>457</v>
      </c>
      <c r="I6" s="78" t="s">
        <v>458</v>
      </c>
      <c r="K6" s="18" t="str">
        <f>VLOOKUP(角色卡!AR39,术法!$B$4:$I$133,7,0)</f>
        <v>·对自身造成【超感】直到当前场景结束。
【超感】：【非瞬间效果】【正面】你进行的调查检定获得 2 枚加骰。</v>
      </c>
    </row>
    <row r="7" ht="36" customHeight="1" spans="2:38">
      <c r="B7" s="50" t="s">
        <v>459</v>
      </c>
      <c r="C7" s="72" t="s">
        <v>279</v>
      </c>
      <c r="D7" s="72" t="s">
        <v>460</v>
      </c>
      <c r="E7" s="72" t="s">
        <v>461</v>
      </c>
      <c r="F7" s="72" t="s">
        <v>13</v>
      </c>
      <c r="G7" s="22" t="s">
        <v>450</v>
      </c>
      <c r="H7" s="24" t="s">
        <v>462</v>
      </c>
      <c r="I7" s="73" t="s">
        <v>463</v>
      </c>
      <c r="K7" s="18" t="str">
        <f>VLOOKUP(角色卡!AR45,术法!$B$4:$I$133,7,0)</f>
        <v>·创建场景标签【浓雾】持续到你离开当前场景。</v>
      </c>
    </row>
    <row r="8" ht="36" customHeight="1" spans="2:38">
      <c r="B8" s="44" t="s">
        <v>464</v>
      </c>
      <c r="C8" s="70" t="s">
        <v>283</v>
      </c>
      <c r="D8" s="70" t="s">
        <v>280</v>
      </c>
      <c r="E8" s="70" t="s">
        <v>461</v>
      </c>
      <c r="F8" s="70" t="s">
        <v>13</v>
      </c>
      <c r="G8" s="14" t="s">
        <v>450</v>
      </c>
      <c r="H8" s="16" t="s">
        <v>465</v>
      </c>
      <c r="I8" s="71" t="s">
        <v>466</v>
      </c>
      <c r="K8" s="18" t="str">
        <f>VLOOKUP(角色卡!AR47,术法!$B$4:$I$133,7,0)</f>
        <v>·对自愿的目标移出非战斗场景。</v>
      </c>
    </row>
    <row r="9" ht="36" customHeight="1" spans="2:38">
      <c r="B9" s="50" t="s">
        <v>467</v>
      </c>
      <c r="C9" s="72" t="s">
        <v>283</v>
      </c>
      <c r="D9" s="72" t="s">
        <v>280</v>
      </c>
      <c r="E9" s="72" t="s">
        <v>461</v>
      </c>
      <c r="F9" s="72" t="s">
        <v>13</v>
      </c>
      <c r="G9" s="22" t="s">
        <v>450</v>
      </c>
      <c r="H9" s="24" t="s">
        <v>468</v>
      </c>
      <c r="I9" s="73" t="s">
        <v>469</v>
      </c>
      <c r="K9" s="18" t="str">
        <f>VLOOKUP(角色卡!AR49,术法!$B$4:$I$133,7,0)</f>
        <v>·对自身造成【超感】直到当前场景结束。
【超感】：【非瞬间效果】【正面】你进行的调查检定获得 2 枚加骰。</v>
      </c>
    </row>
    <row r="10" ht="36" customHeight="1" spans="2:38">
      <c r="B10" s="44" t="s">
        <v>470</v>
      </c>
      <c r="C10" s="14" t="s">
        <v>471</v>
      </c>
      <c r="D10" s="70" t="s">
        <v>280</v>
      </c>
      <c r="E10" s="70" t="s">
        <v>461</v>
      </c>
      <c r="F10" s="70" t="s">
        <v>13</v>
      </c>
      <c r="G10" s="14" t="s">
        <v>450</v>
      </c>
      <c r="H10" s="16" t="s">
        <v>472</v>
      </c>
      <c r="I10" s="71" t="s">
        <v>473</v>
      </c>
      <c r="K10" s="18" t="str">
        <f>VLOOKUP(角色卡!AR51,术法!$B$4:$I$133,7,0)</f>
        <v> </v>
      </c>
    </row>
    <row r="11" ht="36" customHeight="1" spans="2:38">
      <c r="B11" s="50" t="s">
        <v>474</v>
      </c>
      <c r="C11" s="72" t="s">
        <v>283</v>
      </c>
      <c r="D11" s="72" t="s">
        <v>460</v>
      </c>
      <c r="E11" s="72" t="s">
        <v>461</v>
      </c>
      <c r="F11" s="72" t="s">
        <v>13</v>
      </c>
      <c r="G11" s="22" t="s">
        <v>450</v>
      </c>
      <c r="H11" s="24" t="s">
        <v>475</v>
      </c>
      <c r="I11" s="73" t="s">
        <v>476</v>
      </c>
      <c r="K11" s="18" t="str">
        <f>VLOOKUP(角色卡!AR53,术法!$B$4:$I$133,7,0)</f>
        <v> </v>
      </c>
    </row>
    <row r="12" ht="36" customHeight="1" spans="2:38">
      <c r="B12" s="44" t="s">
        <v>477</v>
      </c>
      <c r="C12" s="70" t="s">
        <v>283</v>
      </c>
      <c r="D12" s="70" t="s">
        <v>448</v>
      </c>
      <c r="E12" s="70" t="s">
        <v>461</v>
      </c>
      <c r="F12" s="70" t="s">
        <v>13</v>
      </c>
      <c r="G12" s="14" t="s">
        <v>450</v>
      </c>
      <c r="H12" s="16" t="s">
        <v>478</v>
      </c>
      <c r="I12" s="71" t="s">
        <v>479</v>
      </c>
      <c r="K12" s="18" t="str">
        <f>VLOOKUP(角色卡!AR55,术法!$B$4:$I$133,7,0)</f>
        <v> </v>
      </c>
    </row>
    <row r="13" ht="36" customHeight="1" spans="2:38">
      <c r="B13" s="50" t="s">
        <v>110</v>
      </c>
      <c r="C13" s="72" t="s">
        <v>283</v>
      </c>
      <c r="D13" s="72" t="s">
        <v>460</v>
      </c>
      <c r="E13" s="72" t="s">
        <v>461</v>
      </c>
      <c r="F13" s="72" t="s">
        <v>13</v>
      </c>
      <c r="G13" s="22" t="s">
        <v>450</v>
      </c>
      <c r="H13" s="24" t="s">
        <v>111</v>
      </c>
      <c r="I13" s="73" t="s">
        <v>480</v>
      </c>
      <c r="K13" s="18" t="str">
        <f>VLOOKUP(角色卡!AR57,术法!$B$4:$I$133,7,0)</f>
        <v> </v>
      </c>
    </row>
    <row r="14" ht="36" customHeight="1" spans="2:38">
      <c r="B14" s="44" t="s">
        <v>481</v>
      </c>
      <c r="C14" s="70" t="s">
        <v>283</v>
      </c>
      <c r="D14" s="70" t="s">
        <v>460</v>
      </c>
      <c r="E14" s="70" t="s">
        <v>461</v>
      </c>
      <c r="F14" s="70" t="s">
        <v>13</v>
      </c>
      <c r="G14" s="14" t="s">
        <v>450</v>
      </c>
      <c r="H14" s="16" t="s">
        <v>482</v>
      </c>
      <c r="I14" s="71" t="s">
        <v>483</v>
      </c>
      <c r="K14" s="18" t="str">
        <f>VLOOKUP(角色卡!AR59,术法!$B$4:$I$133,7,0)</f>
        <v> </v>
      </c>
    </row>
    <row r="15" ht="54" customHeight="1" spans="2:38">
      <c r="B15" s="50" t="s">
        <v>484</v>
      </c>
      <c r="C15" s="72" t="s">
        <v>283</v>
      </c>
      <c r="D15" s="72" t="s">
        <v>280</v>
      </c>
      <c r="E15" s="72" t="s">
        <v>461</v>
      </c>
      <c r="F15" s="72" t="s">
        <v>13</v>
      </c>
      <c r="G15" s="22" t="s">
        <v>450</v>
      </c>
      <c r="H15" s="24" t="s">
        <v>485</v>
      </c>
      <c r="I15" s="73" t="s">
        <v>486</v>
      </c>
      <c r="K15" s="18" t="str">
        <f>VLOOKUP(角色卡!AR61,术法!$B$4:$I$133,7,0)</f>
        <v> </v>
      </c>
    </row>
    <row r="16" ht="36" customHeight="1" spans="2:38">
      <c r="B16" s="44" t="s">
        <v>487</v>
      </c>
      <c r="C16" s="70" t="s">
        <v>283</v>
      </c>
      <c r="D16" s="70" t="s">
        <v>280</v>
      </c>
      <c r="E16" s="70" t="s">
        <v>461</v>
      </c>
      <c r="F16" s="70" t="s">
        <v>13</v>
      </c>
      <c r="G16" s="14" t="s">
        <v>488</v>
      </c>
      <c r="H16" s="16" t="s">
        <v>489</v>
      </c>
      <c r="I16" s="71" t="s">
        <v>490</v>
      </c>
      <c r="K16" s="18" t="str">
        <f>VLOOKUP(角色卡!AR63,术法!$B$4:$I$133,7,0)</f>
        <v> </v>
      </c>
    </row>
    <row r="17" ht="36" customHeight="1" spans="2:11">
      <c r="B17" s="50" t="s">
        <v>491</v>
      </c>
      <c r="C17" s="72" t="s">
        <v>290</v>
      </c>
      <c r="D17" s="72" t="s">
        <v>448</v>
      </c>
      <c r="E17" s="72" t="s">
        <v>461</v>
      </c>
      <c r="F17" s="72" t="s">
        <v>13</v>
      </c>
      <c r="G17" s="22" t="s">
        <v>450</v>
      </c>
      <c r="H17" s="24" t="s">
        <v>492</v>
      </c>
      <c r="I17" s="73" t="s">
        <v>493</v>
      </c>
      <c r="K17" s="18" t="str">
        <f>VLOOKUP(角色卡!AR65,术法!$B$4:$I$133,7,0)</f>
        <v> </v>
      </c>
    </row>
    <row r="18" ht="36" customHeight="1" spans="2:11">
      <c r="B18" s="44" t="s">
        <v>494</v>
      </c>
      <c r="C18" s="14" t="s">
        <v>495</v>
      </c>
      <c r="D18" s="70" t="s">
        <v>280</v>
      </c>
      <c r="E18" s="70" t="s">
        <v>461</v>
      </c>
      <c r="F18" s="70" t="s">
        <v>13</v>
      </c>
      <c r="G18" s="14" t="s">
        <v>453</v>
      </c>
      <c r="H18" s="16" t="s">
        <v>496</v>
      </c>
      <c r="I18" s="71" t="s">
        <v>497</v>
      </c>
      <c r="K18" s="18" t="str">
        <f>VLOOKUP(角色卡!AR67,术法!$B$4:$I$133,7,0)</f>
        <v> </v>
      </c>
    </row>
    <row r="19" ht="72" customHeight="1" spans="2:11">
      <c r="B19" s="50" t="s">
        <v>498</v>
      </c>
      <c r="C19" s="72" t="s">
        <v>290</v>
      </c>
      <c r="D19" s="79" t="s">
        <v>499</v>
      </c>
      <c r="E19" s="72" t="s">
        <v>461</v>
      </c>
      <c r="F19" s="72" t="s">
        <v>13</v>
      </c>
      <c r="G19" s="22" t="s">
        <v>500</v>
      </c>
      <c r="H19" s="24" t="s">
        <v>501</v>
      </c>
      <c r="I19" s="73" t="s">
        <v>502</v>
      </c>
      <c r="K19" s="18" t="str">
        <f>VLOOKUP(角色卡!AR69,术法!$B$4:$I$133,7,0)</f>
        <v> </v>
      </c>
    </row>
    <row r="20" ht="36" customHeight="1" spans="2:11">
      <c r="B20" s="44" t="s">
        <v>503</v>
      </c>
      <c r="C20" s="70" t="s">
        <v>283</v>
      </c>
      <c r="D20" s="70" t="s">
        <v>460</v>
      </c>
      <c r="E20" s="70" t="s">
        <v>461</v>
      </c>
      <c r="F20" s="70" t="s">
        <v>13</v>
      </c>
      <c r="G20" s="14" t="s">
        <v>450</v>
      </c>
      <c r="H20" s="16" t="s">
        <v>504</v>
      </c>
      <c r="I20" s="71" t="s">
        <v>505</v>
      </c>
      <c r="K20" s="18" t="str">
        <f>VLOOKUP(角色卡!AR71,术法!$B$4:$I$133,7,0)</f>
        <v> </v>
      </c>
    </row>
    <row r="21" ht="36" customHeight="1" spans="2:11">
      <c r="B21" s="50" t="s">
        <v>116</v>
      </c>
      <c r="C21" s="72" t="s">
        <v>283</v>
      </c>
      <c r="D21" s="72" t="s">
        <v>460</v>
      </c>
      <c r="E21" s="72" t="s">
        <v>461</v>
      </c>
      <c r="F21" s="72" t="s">
        <v>13</v>
      </c>
      <c r="G21" s="22" t="s">
        <v>450</v>
      </c>
      <c r="H21" s="24" t="s">
        <v>117</v>
      </c>
      <c r="I21" s="73" t="s">
        <v>506</v>
      </c>
      <c r="K21" s="18" t="str">
        <f>VLOOKUP(角色卡!AR73,术法!$B$4:$I$133,7,0)</f>
        <v> </v>
      </c>
    </row>
    <row r="22" ht="90" customHeight="1" spans="2:11">
      <c r="B22" s="44" t="s">
        <v>507</v>
      </c>
      <c r="C22" s="70" t="s">
        <v>290</v>
      </c>
      <c r="D22" s="70" t="s">
        <v>508</v>
      </c>
      <c r="E22" s="70" t="s">
        <v>461</v>
      </c>
      <c r="F22" s="70" t="s">
        <v>13</v>
      </c>
      <c r="G22" s="14" t="s">
        <v>450</v>
      </c>
      <c r="H22" s="16" t="s">
        <v>509</v>
      </c>
      <c r="I22" s="71" t="s">
        <v>510</v>
      </c>
    </row>
    <row r="23" ht="36" customHeight="1" spans="2:11">
      <c r="B23" s="50" t="s">
        <v>511</v>
      </c>
      <c r="C23" s="72" t="s">
        <v>290</v>
      </c>
      <c r="D23" s="72" t="s">
        <v>280</v>
      </c>
      <c r="E23" s="72" t="s">
        <v>461</v>
      </c>
      <c r="F23" s="72" t="s">
        <v>13</v>
      </c>
      <c r="G23" s="22" t="s">
        <v>450</v>
      </c>
      <c r="H23" s="24" t="s">
        <v>512</v>
      </c>
      <c r="I23" s="73" t="s">
        <v>513</v>
      </c>
    </row>
    <row r="24" ht="36" customHeight="1" spans="2:11">
      <c r="B24" s="44" t="s">
        <v>514</v>
      </c>
      <c r="C24" s="14" t="s">
        <v>471</v>
      </c>
      <c r="D24" s="70" t="s">
        <v>280</v>
      </c>
      <c r="E24" s="70" t="s">
        <v>461</v>
      </c>
      <c r="F24" s="70" t="s">
        <v>13</v>
      </c>
      <c r="G24" s="14" t="s">
        <v>450</v>
      </c>
      <c r="H24" s="16" t="s">
        <v>515</v>
      </c>
      <c r="I24" s="71" t="s">
        <v>516</v>
      </c>
    </row>
    <row r="25" ht="36" customHeight="1" spans="2:11">
      <c r="B25" s="50" t="s">
        <v>517</v>
      </c>
      <c r="C25" s="22" t="s">
        <v>471</v>
      </c>
      <c r="D25" s="72" t="s">
        <v>280</v>
      </c>
      <c r="E25" s="72" t="s">
        <v>461</v>
      </c>
      <c r="F25" s="72" t="s">
        <v>13</v>
      </c>
      <c r="G25" s="22" t="s">
        <v>450</v>
      </c>
      <c r="H25" s="24" t="s">
        <v>518</v>
      </c>
      <c r="I25" s="73" t="s">
        <v>519</v>
      </c>
    </row>
    <row r="26" ht="36" customHeight="1" spans="2:11">
      <c r="B26" s="44" t="s">
        <v>114</v>
      </c>
      <c r="C26" s="14" t="s">
        <v>471</v>
      </c>
      <c r="D26" s="70" t="s">
        <v>280</v>
      </c>
      <c r="E26" s="70" t="s">
        <v>461</v>
      </c>
      <c r="F26" s="70" t="s">
        <v>13</v>
      </c>
      <c r="G26" s="14" t="s">
        <v>450</v>
      </c>
      <c r="H26" s="16" t="s">
        <v>520</v>
      </c>
      <c r="I26" s="71" t="s">
        <v>521</v>
      </c>
    </row>
    <row r="27" ht="36" customHeight="1" spans="2:11">
      <c r="B27" s="50" t="s">
        <v>522</v>
      </c>
      <c r="C27" s="22" t="s">
        <v>471</v>
      </c>
      <c r="D27" s="72" t="s">
        <v>280</v>
      </c>
      <c r="E27" s="72" t="s">
        <v>461</v>
      </c>
      <c r="F27" s="72" t="s">
        <v>13</v>
      </c>
      <c r="G27" s="22" t="s">
        <v>450</v>
      </c>
      <c r="H27" s="24" t="s">
        <v>523</v>
      </c>
      <c r="I27" s="73" t="s">
        <v>524</v>
      </c>
    </row>
    <row r="28" ht="54" customHeight="1" spans="2:11">
      <c r="B28" s="44" t="s">
        <v>525</v>
      </c>
      <c r="C28" s="14" t="s">
        <v>471</v>
      </c>
      <c r="D28" s="70" t="s">
        <v>280</v>
      </c>
      <c r="E28" s="70" t="s">
        <v>461</v>
      </c>
      <c r="F28" s="70" t="s">
        <v>13</v>
      </c>
      <c r="G28" s="14" t="s">
        <v>450</v>
      </c>
      <c r="H28" s="16" t="s">
        <v>526</v>
      </c>
      <c r="I28" s="71" t="s">
        <v>527</v>
      </c>
    </row>
    <row r="29" ht="54" customHeight="1" spans="2:11">
      <c r="B29" s="50" t="s">
        <v>528</v>
      </c>
      <c r="C29" s="22" t="s">
        <v>471</v>
      </c>
      <c r="D29" s="72" t="s">
        <v>280</v>
      </c>
      <c r="E29" s="72" t="s">
        <v>461</v>
      </c>
      <c r="F29" s="72" t="s">
        <v>13</v>
      </c>
      <c r="G29" s="22" t="s">
        <v>450</v>
      </c>
      <c r="H29" s="24" t="s">
        <v>529</v>
      </c>
      <c r="I29" s="73" t="s">
        <v>530</v>
      </c>
    </row>
    <row r="30" ht="54" customHeight="1" spans="2:11">
      <c r="B30" s="44" t="s">
        <v>531</v>
      </c>
      <c r="C30" s="14" t="s">
        <v>532</v>
      </c>
      <c r="D30" s="70" t="s">
        <v>280</v>
      </c>
      <c r="E30" s="70" t="s">
        <v>461</v>
      </c>
      <c r="F30" s="70" t="s">
        <v>13</v>
      </c>
      <c r="G30" s="14" t="s">
        <v>488</v>
      </c>
      <c r="H30" s="16" t="s">
        <v>533</v>
      </c>
      <c r="I30" s="71" t="s">
        <v>534</v>
      </c>
    </row>
    <row r="31" ht="36" customHeight="1" spans="2:11">
      <c r="B31" s="50" t="s">
        <v>118</v>
      </c>
      <c r="C31" s="72" t="s">
        <v>290</v>
      </c>
      <c r="D31" s="72" t="s">
        <v>280</v>
      </c>
      <c r="E31" s="72" t="s">
        <v>461</v>
      </c>
      <c r="F31" s="72" t="s">
        <v>13</v>
      </c>
      <c r="G31" s="22" t="s">
        <v>450</v>
      </c>
      <c r="H31" s="24" t="s">
        <v>119</v>
      </c>
      <c r="I31" s="73" t="s">
        <v>535</v>
      </c>
    </row>
    <row r="32" ht="54" customHeight="1" spans="2:11">
      <c r="B32" s="44" t="s">
        <v>536</v>
      </c>
      <c r="C32" s="70" t="s">
        <v>283</v>
      </c>
      <c r="D32" s="70" t="s">
        <v>448</v>
      </c>
      <c r="E32" s="70" t="s">
        <v>461</v>
      </c>
      <c r="F32" s="70" t="s">
        <v>13</v>
      </c>
      <c r="G32" s="14" t="s">
        <v>450</v>
      </c>
      <c r="H32" s="16" t="s">
        <v>537</v>
      </c>
      <c r="I32" s="71" t="s">
        <v>538</v>
      </c>
    </row>
    <row r="33" ht="36" customHeight="1" spans="2:9">
      <c r="B33" s="50" t="s">
        <v>539</v>
      </c>
      <c r="C33" s="72" t="s">
        <v>290</v>
      </c>
      <c r="D33" s="72" t="s">
        <v>280</v>
      </c>
      <c r="E33" s="72" t="s">
        <v>461</v>
      </c>
      <c r="F33" s="72" t="s">
        <v>13</v>
      </c>
      <c r="G33" s="22" t="s">
        <v>453</v>
      </c>
      <c r="H33" s="24" t="s">
        <v>540</v>
      </c>
      <c r="I33" s="73" t="s">
        <v>541</v>
      </c>
    </row>
    <row r="34" ht="36" customHeight="1" spans="2:9">
      <c r="B34" s="44" t="s">
        <v>542</v>
      </c>
      <c r="C34" s="70" t="s">
        <v>283</v>
      </c>
      <c r="D34" s="70" t="s">
        <v>280</v>
      </c>
      <c r="E34" s="70" t="s">
        <v>461</v>
      </c>
      <c r="F34" s="70" t="s">
        <v>13</v>
      </c>
      <c r="G34" s="14" t="s">
        <v>450</v>
      </c>
      <c r="H34" s="16" t="s">
        <v>543</v>
      </c>
      <c r="I34" s="71" t="s">
        <v>544</v>
      </c>
    </row>
    <row r="35" ht="36" customHeight="1" spans="2:9">
      <c r="B35" s="50" t="s">
        <v>545</v>
      </c>
      <c r="C35" s="72" t="s">
        <v>323</v>
      </c>
      <c r="D35" s="72" t="s">
        <v>280</v>
      </c>
      <c r="E35" s="72" t="s">
        <v>461</v>
      </c>
      <c r="F35" s="72" t="s">
        <v>13</v>
      </c>
      <c r="G35" s="22" t="s">
        <v>453</v>
      </c>
      <c r="H35" s="24" t="s">
        <v>546</v>
      </c>
      <c r="I35" s="73" t="s">
        <v>547</v>
      </c>
    </row>
    <row r="36" ht="36" customHeight="1" spans="2:9">
      <c r="B36" s="44" t="s">
        <v>548</v>
      </c>
      <c r="C36" s="70" t="s">
        <v>549</v>
      </c>
      <c r="D36" s="80" t="s">
        <v>550</v>
      </c>
      <c r="E36" s="70" t="s">
        <v>461</v>
      </c>
      <c r="F36" s="70" t="s">
        <v>13</v>
      </c>
      <c r="G36" s="14" t="s">
        <v>450</v>
      </c>
      <c r="H36" s="16" t="s">
        <v>551</v>
      </c>
      <c r="I36" s="71" t="s">
        <v>552</v>
      </c>
    </row>
    <row r="37" ht="36" customHeight="1" spans="2:9">
      <c r="B37" s="50" t="s">
        <v>553</v>
      </c>
      <c r="C37" s="72" t="s">
        <v>283</v>
      </c>
      <c r="D37" s="72" t="s">
        <v>280</v>
      </c>
      <c r="E37" s="72" t="s">
        <v>461</v>
      </c>
      <c r="F37" s="72" t="s">
        <v>13</v>
      </c>
      <c r="G37" s="22" t="s">
        <v>453</v>
      </c>
      <c r="H37" s="24" t="s">
        <v>554</v>
      </c>
      <c r="I37" s="73" t="s">
        <v>555</v>
      </c>
    </row>
    <row r="38" ht="108" customHeight="1" spans="2:9">
      <c r="B38" s="44" t="s">
        <v>556</v>
      </c>
      <c r="C38" s="70" t="s">
        <v>290</v>
      </c>
      <c r="D38" s="70" t="s">
        <v>448</v>
      </c>
      <c r="E38" s="70" t="s">
        <v>461</v>
      </c>
      <c r="F38" s="70" t="s">
        <v>4</v>
      </c>
      <c r="G38" s="14" t="s">
        <v>450</v>
      </c>
      <c r="H38" s="16" t="s">
        <v>557</v>
      </c>
      <c r="I38" s="71" t="s">
        <v>149</v>
      </c>
    </row>
    <row r="39" ht="36" customHeight="1" spans="2:9">
      <c r="B39" s="50" t="s">
        <v>558</v>
      </c>
      <c r="C39" s="72" t="s">
        <v>290</v>
      </c>
      <c r="D39" s="72" t="s">
        <v>280</v>
      </c>
      <c r="E39" s="72" t="s">
        <v>461</v>
      </c>
      <c r="F39" s="72" t="s">
        <v>4</v>
      </c>
      <c r="G39" s="22" t="s">
        <v>450</v>
      </c>
      <c r="H39" s="24" t="s">
        <v>559</v>
      </c>
      <c r="I39" s="73" t="s">
        <v>560</v>
      </c>
    </row>
    <row r="40" ht="36" customHeight="1" spans="2:9">
      <c r="B40" s="44" t="s">
        <v>561</v>
      </c>
      <c r="C40" s="70" t="s">
        <v>323</v>
      </c>
      <c r="D40" s="70" t="s">
        <v>280</v>
      </c>
      <c r="E40" s="70" t="s">
        <v>461</v>
      </c>
      <c r="F40" s="70" t="s">
        <v>4</v>
      </c>
      <c r="G40" s="14" t="s">
        <v>453</v>
      </c>
      <c r="H40" s="16" t="s">
        <v>562</v>
      </c>
      <c r="I40" s="71" t="s">
        <v>563</v>
      </c>
    </row>
    <row r="41" ht="36" customHeight="1" spans="2:9">
      <c r="B41" s="50" t="s">
        <v>564</v>
      </c>
      <c r="C41" s="72" t="s">
        <v>290</v>
      </c>
      <c r="D41" s="72" t="s">
        <v>448</v>
      </c>
      <c r="E41" s="72" t="s">
        <v>461</v>
      </c>
      <c r="F41" s="72" t="s">
        <v>4</v>
      </c>
      <c r="G41" s="22" t="s">
        <v>450</v>
      </c>
      <c r="H41" s="24" t="s">
        <v>565</v>
      </c>
      <c r="I41" s="73" t="s">
        <v>566</v>
      </c>
    </row>
    <row r="42" ht="36" customHeight="1" spans="2:9">
      <c r="B42" s="44" t="s">
        <v>567</v>
      </c>
      <c r="C42" s="70" t="s">
        <v>290</v>
      </c>
      <c r="D42" s="70" t="s">
        <v>280</v>
      </c>
      <c r="E42" s="70" t="s">
        <v>461</v>
      </c>
      <c r="F42" s="70" t="s">
        <v>4</v>
      </c>
      <c r="G42" s="14" t="s">
        <v>450</v>
      </c>
      <c r="H42" s="16" t="s">
        <v>568</v>
      </c>
      <c r="I42" s="71" t="s">
        <v>569</v>
      </c>
    </row>
    <row r="43" ht="36" customHeight="1" spans="2:9">
      <c r="B43" s="50" t="s">
        <v>570</v>
      </c>
      <c r="C43" s="22" t="s">
        <v>495</v>
      </c>
      <c r="D43" s="72" t="s">
        <v>280</v>
      </c>
      <c r="E43" s="72" t="s">
        <v>461</v>
      </c>
      <c r="F43" s="72" t="s">
        <v>4</v>
      </c>
      <c r="G43" s="22" t="s">
        <v>450</v>
      </c>
      <c r="H43" s="24" t="s">
        <v>571</v>
      </c>
      <c r="I43" s="73" t="s">
        <v>572</v>
      </c>
    </row>
    <row r="44" ht="36" customHeight="1" spans="2:9">
      <c r="B44" s="44" t="s">
        <v>573</v>
      </c>
      <c r="C44" s="70" t="s">
        <v>396</v>
      </c>
      <c r="D44" s="70" t="s">
        <v>280</v>
      </c>
      <c r="E44" s="70" t="s">
        <v>461</v>
      </c>
      <c r="F44" s="70" t="s">
        <v>4</v>
      </c>
      <c r="G44" s="14" t="s">
        <v>450</v>
      </c>
      <c r="H44" s="16" t="s">
        <v>574</v>
      </c>
      <c r="I44" s="71" t="s">
        <v>575</v>
      </c>
    </row>
    <row r="45" ht="72" customHeight="1" spans="2:9">
      <c r="B45" s="50" t="s">
        <v>576</v>
      </c>
      <c r="C45" s="22" t="s">
        <v>495</v>
      </c>
      <c r="D45" s="72" t="s">
        <v>280</v>
      </c>
      <c r="E45" s="72" t="s">
        <v>461</v>
      </c>
      <c r="F45" s="72" t="s">
        <v>4</v>
      </c>
      <c r="G45" s="22" t="s">
        <v>577</v>
      </c>
      <c r="H45" s="24" t="s">
        <v>578</v>
      </c>
      <c r="I45" s="73" t="s">
        <v>579</v>
      </c>
    </row>
    <row r="46" ht="36" customHeight="1" spans="2:9">
      <c r="B46" s="44" t="s">
        <v>580</v>
      </c>
      <c r="C46" s="70" t="s">
        <v>283</v>
      </c>
      <c r="D46" s="70" t="s">
        <v>280</v>
      </c>
      <c r="E46" s="70" t="s">
        <v>581</v>
      </c>
      <c r="F46" s="70" t="s">
        <v>13</v>
      </c>
      <c r="G46" s="14" t="s">
        <v>453</v>
      </c>
      <c r="H46" s="16" t="s">
        <v>582</v>
      </c>
      <c r="I46" s="71" t="s">
        <v>583</v>
      </c>
    </row>
    <row r="47" ht="36" customHeight="1" spans="2:9">
      <c r="B47" s="50" t="s">
        <v>584</v>
      </c>
      <c r="C47" s="72" t="s">
        <v>323</v>
      </c>
      <c r="D47" s="72" t="s">
        <v>448</v>
      </c>
      <c r="E47" s="72" t="s">
        <v>581</v>
      </c>
      <c r="F47" s="72" t="s">
        <v>13</v>
      </c>
      <c r="G47" s="22" t="s">
        <v>450</v>
      </c>
      <c r="H47" s="24" t="s">
        <v>585</v>
      </c>
      <c r="I47" s="73" t="s">
        <v>586</v>
      </c>
    </row>
    <row r="48" ht="36" customHeight="1" spans="2:9">
      <c r="B48" s="44" t="s">
        <v>587</v>
      </c>
      <c r="C48" s="70" t="s">
        <v>283</v>
      </c>
      <c r="D48" s="70" t="s">
        <v>448</v>
      </c>
      <c r="E48" s="70" t="s">
        <v>581</v>
      </c>
      <c r="F48" s="70" t="s">
        <v>13</v>
      </c>
      <c r="G48" s="14" t="s">
        <v>450</v>
      </c>
      <c r="H48" s="16" t="s">
        <v>588</v>
      </c>
      <c r="I48" s="71" t="s">
        <v>589</v>
      </c>
    </row>
    <row r="49" ht="36" customHeight="1" spans="2:9">
      <c r="B49" s="50" t="s">
        <v>590</v>
      </c>
      <c r="C49" s="72" t="s">
        <v>283</v>
      </c>
      <c r="D49" s="72" t="s">
        <v>280</v>
      </c>
      <c r="E49" s="72" t="s">
        <v>581</v>
      </c>
      <c r="F49" s="72" t="s">
        <v>13</v>
      </c>
      <c r="G49" s="22" t="s">
        <v>450</v>
      </c>
      <c r="H49" s="24" t="s">
        <v>591</v>
      </c>
      <c r="I49" s="73" t="s">
        <v>592</v>
      </c>
    </row>
    <row r="50" ht="36" customHeight="1" spans="2:9">
      <c r="B50" s="44" t="s">
        <v>593</v>
      </c>
      <c r="C50" s="70" t="s">
        <v>323</v>
      </c>
      <c r="D50" s="70" t="s">
        <v>280</v>
      </c>
      <c r="E50" s="70" t="s">
        <v>581</v>
      </c>
      <c r="F50" s="70" t="s">
        <v>13</v>
      </c>
      <c r="G50" s="14" t="s">
        <v>500</v>
      </c>
      <c r="H50" s="16" t="s">
        <v>594</v>
      </c>
      <c r="I50" s="71" t="s">
        <v>595</v>
      </c>
    </row>
    <row r="51" ht="36" customHeight="1" spans="2:9">
      <c r="B51" s="50" t="s">
        <v>596</v>
      </c>
      <c r="C51" s="72" t="s">
        <v>290</v>
      </c>
      <c r="D51" s="72" t="s">
        <v>448</v>
      </c>
      <c r="E51" s="72" t="s">
        <v>581</v>
      </c>
      <c r="F51" s="72" t="s">
        <v>13</v>
      </c>
      <c r="G51" s="22" t="s">
        <v>450</v>
      </c>
      <c r="H51" s="24" t="s">
        <v>597</v>
      </c>
      <c r="I51" s="73" t="s">
        <v>598</v>
      </c>
    </row>
    <row r="52" ht="54" customHeight="1" spans="2:9">
      <c r="B52" s="62" t="s">
        <v>599</v>
      </c>
      <c r="C52" s="80" t="s">
        <v>323</v>
      </c>
      <c r="D52" s="80" t="s">
        <v>280</v>
      </c>
      <c r="E52" s="80" t="s">
        <v>581</v>
      </c>
      <c r="F52" s="81" t="s">
        <v>13</v>
      </c>
      <c r="G52" s="82" t="s">
        <v>488</v>
      </c>
      <c r="H52" s="83" t="s">
        <v>600</v>
      </c>
      <c r="I52" s="84" t="s">
        <v>601</v>
      </c>
    </row>
    <row r="53" ht="72" customHeight="1" spans="2:9">
      <c r="B53" s="85" t="s">
        <v>602</v>
      </c>
      <c r="C53" s="86" t="s">
        <v>290</v>
      </c>
      <c r="D53" s="79" t="s">
        <v>499</v>
      </c>
      <c r="E53" s="86" t="s">
        <v>581</v>
      </c>
      <c r="F53" s="87" t="s">
        <v>13</v>
      </c>
      <c r="G53" s="79" t="s">
        <v>450</v>
      </c>
      <c r="H53" s="88" t="s">
        <v>603</v>
      </c>
      <c r="I53" s="89" t="s">
        <v>604</v>
      </c>
    </row>
    <row r="54" ht="72" customHeight="1" spans="2:9">
      <c r="B54" s="62" t="s">
        <v>605</v>
      </c>
      <c r="C54" s="80" t="s">
        <v>323</v>
      </c>
      <c r="D54" s="80" t="s">
        <v>280</v>
      </c>
      <c r="E54" s="80" t="s">
        <v>581</v>
      </c>
      <c r="F54" s="81" t="s">
        <v>13</v>
      </c>
      <c r="G54" s="82" t="s">
        <v>453</v>
      </c>
      <c r="H54" s="83" t="s">
        <v>606</v>
      </c>
      <c r="I54" s="84" t="s">
        <v>607</v>
      </c>
    </row>
    <row r="55" ht="36" customHeight="1" spans="2:9">
      <c r="B55" s="85" t="s">
        <v>608</v>
      </c>
      <c r="C55" s="86" t="s">
        <v>396</v>
      </c>
      <c r="D55" s="86" t="s">
        <v>280</v>
      </c>
      <c r="E55" s="86" t="s">
        <v>581</v>
      </c>
      <c r="F55" s="87" t="s">
        <v>13</v>
      </c>
      <c r="G55" s="79" t="s">
        <v>488</v>
      </c>
      <c r="H55" s="88" t="s">
        <v>609</v>
      </c>
      <c r="I55" s="89" t="s">
        <v>610</v>
      </c>
    </row>
    <row r="56" ht="90" customHeight="1" spans="2:9">
      <c r="B56" s="62" t="s">
        <v>611</v>
      </c>
      <c r="C56" s="80" t="s">
        <v>290</v>
      </c>
      <c r="D56" s="80" t="s">
        <v>280</v>
      </c>
      <c r="E56" s="80" t="s">
        <v>581</v>
      </c>
      <c r="F56" s="81" t="s">
        <v>13</v>
      </c>
      <c r="G56" s="82" t="s">
        <v>450</v>
      </c>
      <c r="H56" s="83" t="s">
        <v>612</v>
      </c>
      <c r="I56" s="84" t="s">
        <v>613</v>
      </c>
    </row>
    <row r="57" ht="36" customHeight="1" spans="2:9">
      <c r="B57" s="85" t="s">
        <v>614</v>
      </c>
      <c r="C57" s="86" t="s">
        <v>323</v>
      </c>
      <c r="D57" s="86" t="s">
        <v>280</v>
      </c>
      <c r="E57" s="86" t="s">
        <v>581</v>
      </c>
      <c r="F57" s="87" t="s">
        <v>13</v>
      </c>
      <c r="G57" s="79" t="s">
        <v>500</v>
      </c>
      <c r="H57" s="88" t="s">
        <v>615</v>
      </c>
      <c r="I57" s="89" t="s">
        <v>616</v>
      </c>
    </row>
    <row r="58" ht="36" customHeight="1" spans="2:9">
      <c r="B58" s="62" t="s">
        <v>617</v>
      </c>
      <c r="C58" s="80" t="s">
        <v>323</v>
      </c>
      <c r="D58" s="80" t="s">
        <v>280</v>
      </c>
      <c r="E58" s="80" t="s">
        <v>581</v>
      </c>
      <c r="F58" s="81" t="s">
        <v>13</v>
      </c>
      <c r="G58" s="82" t="s">
        <v>453</v>
      </c>
      <c r="H58" s="83" t="s">
        <v>618</v>
      </c>
      <c r="I58" s="84" t="s">
        <v>619</v>
      </c>
    </row>
    <row r="59" ht="36" customHeight="1" spans="2:9">
      <c r="B59" s="85" t="s">
        <v>620</v>
      </c>
      <c r="C59" s="86" t="s">
        <v>283</v>
      </c>
      <c r="D59" s="86" t="s">
        <v>280</v>
      </c>
      <c r="E59" s="86" t="s">
        <v>581</v>
      </c>
      <c r="F59" s="87" t="s">
        <v>13</v>
      </c>
      <c r="G59" s="79" t="s">
        <v>450</v>
      </c>
      <c r="H59" s="88" t="s">
        <v>621</v>
      </c>
      <c r="I59" s="89" t="s">
        <v>622</v>
      </c>
    </row>
    <row r="60" ht="36" customHeight="1" spans="2:9">
      <c r="B60" s="62" t="s">
        <v>623</v>
      </c>
      <c r="C60" s="80" t="s">
        <v>290</v>
      </c>
      <c r="D60" s="80" t="s">
        <v>280</v>
      </c>
      <c r="E60" s="80" t="s">
        <v>581</v>
      </c>
      <c r="F60" s="81" t="s">
        <v>13</v>
      </c>
      <c r="G60" s="82" t="s">
        <v>450</v>
      </c>
      <c r="H60" s="83" t="s">
        <v>624</v>
      </c>
      <c r="I60" s="84" t="s">
        <v>625</v>
      </c>
    </row>
    <row r="61" ht="36" customHeight="1" spans="2:9">
      <c r="B61" s="85" t="s">
        <v>626</v>
      </c>
      <c r="C61" s="86" t="s">
        <v>290</v>
      </c>
      <c r="D61" s="86" t="s">
        <v>448</v>
      </c>
      <c r="E61" s="86" t="s">
        <v>581</v>
      </c>
      <c r="F61" s="87" t="s">
        <v>13</v>
      </c>
      <c r="G61" s="79" t="s">
        <v>450</v>
      </c>
      <c r="H61" s="88" t="s">
        <v>627</v>
      </c>
      <c r="I61" s="89" t="s">
        <v>628</v>
      </c>
    </row>
    <row r="62" ht="36" customHeight="1" spans="2:9">
      <c r="B62" s="62" t="s">
        <v>629</v>
      </c>
      <c r="C62" s="80" t="s">
        <v>283</v>
      </c>
      <c r="D62" s="80" t="s">
        <v>280</v>
      </c>
      <c r="E62" s="80" t="s">
        <v>581</v>
      </c>
      <c r="F62" s="81" t="s">
        <v>13</v>
      </c>
      <c r="G62" s="82" t="s">
        <v>450</v>
      </c>
      <c r="H62" s="83" t="s">
        <v>630</v>
      </c>
      <c r="I62" s="84" t="s">
        <v>631</v>
      </c>
    </row>
    <row r="63" ht="36" customHeight="1" spans="2:9">
      <c r="B63" s="85" t="s">
        <v>632</v>
      </c>
      <c r="C63" s="86" t="s">
        <v>283</v>
      </c>
      <c r="D63" s="86" t="s">
        <v>448</v>
      </c>
      <c r="E63" s="86" t="s">
        <v>581</v>
      </c>
      <c r="F63" s="87" t="s">
        <v>13</v>
      </c>
      <c r="G63" s="79" t="s">
        <v>450</v>
      </c>
      <c r="H63" s="88" t="s">
        <v>633</v>
      </c>
      <c r="I63" s="89" t="s">
        <v>634</v>
      </c>
    </row>
    <row r="64" ht="36" customHeight="1" spans="2:9">
      <c r="B64" s="62" t="s">
        <v>635</v>
      </c>
      <c r="C64" s="80" t="s">
        <v>290</v>
      </c>
      <c r="D64" s="80" t="s">
        <v>460</v>
      </c>
      <c r="E64" s="80" t="s">
        <v>581</v>
      </c>
      <c r="F64" s="81" t="s">
        <v>13</v>
      </c>
      <c r="G64" s="82" t="s">
        <v>450</v>
      </c>
      <c r="H64" s="83" t="s">
        <v>636</v>
      </c>
      <c r="I64" s="84" t="s">
        <v>637</v>
      </c>
    </row>
    <row r="65" ht="36" customHeight="1" spans="2:9">
      <c r="B65" s="85" t="s">
        <v>638</v>
      </c>
      <c r="C65" s="86" t="s">
        <v>283</v>
      </c>
      <c r="D65" s="86" t="s">
        <v>460</v>
      </c>
      <c r="E65" s="86" t="s">
        <v>581</v>
      </c>
      <c r="F65" s="87" t="s">
        <v>13</v>
      </c>
      <c r="G65" s="79" t="s">
        <v>450</v>
      </c>
      <c r="H65" s="88" t="s">
        <v>639</v>
      </c>
      <c r="I65" s="89" t="s">
        <v>640</v>
      </c>
    </row>
    <row r="66" ht="36" customHeight="1" spans="2:9">
      <c r="B66" s="62" t="s">
        <v>641</v>
      </c>
      <c r="C66" s="80" t="s">
        <v>283</v>
      </c>
      <c r="D66" s="80" t="s">
        <v>460</v>
      </c>
      <c r="E66" s="80" t="s">
        <v>581</v>
      </c>
      <c r="F66" s="81" t="s">
        <v>13</v>
      </c>
      <c r="G66" s="82" t="s">
        <v>450</v>
      </c>
      <c r="H66" s="83" t="s">
        <v>642</v>
      </c>
      <c r="I66" s="84" t="s">
        <v>643</v>
      </c>
    </row>
    <row r="67" ht="36" customHeight="1" spans="2:9">
      <c r="B67" s="85" t="s">
        <v>644</v>
      </c>
      <c r="C67" s="86" t="s">
        <v>323</v>
      </c>
      <c r="D67" s="86" t="s">
        <v>280</v>
      </c>
      <c r="E67" s="86" t="s">
        <v>581</v>
      </c>
      <c r="F67" s="87" t="s">
        <v>13</v>
      </c>
      <c r="G67" s="79" t="s">
        <v>500</v>
      </c>
      <c r="H67" s="88" t="s">
        <v>645</v>
      </c>
      <c r="I67" s="89" t="s">
        <v>646</v>
      </c>
    </row>
    <row r="68" ht="36" customHeight="1" spans="2:9">
      <c r="B68" s="62" t="s">
        <v>647</v>
      </c>
      <c r="C68" s="82" t="s">
        <v>471</v>
      </c>
      <c r="D68" s="80" t="s">
        <v>280</v>
      </c>
      <c r="E68" s="80" t="s">
        <v>581</v>
      </c>
      <c r="F68" s="81" t="s">
        <v>13</v>
      </c>
      <c r="G68" s="82" t="s">
        <v>450</v>
      </c>
      <c r="H68" s="83" t="s">
        <v>648</v>
      </c>
      <c r="I68" s="84" t="s">
        <v>649</v>
      </c>
    </row>
    <row r="69" ht="54" customHeight="1" spans="2:9">
      <c r="B69" s="85" t="s">
        <v>650</v>
      </c>
      <c r="C69" s="86" t="s">
        <v>290</v>
      </c>
      <c r="D69" s="86" t="s">
        <v>448</v>
      </c>
      <c r="E69" s="86" t="s">
        <v>581</v>
      </c>
      <c r="F69" s="87" t="s">
        <v>13</v>
      </c>
      <c r="G69" s="79" t="s">
        <v>500</v>
      </c>
      <c r="H69" s="88" t="s">
        <v>651</v>
      </c>
      <c r="I69" s="89" t="s">
        <v>652</v>
      </c>
    </row>
    <row r="70" ht="36" customHeight="1" spans="2:9">
      <c r="B70" s="62" t="s">
        <v>653</v>
      </c>
      <c r="C70" s="80" t="s">
        <v>290</v>
      </c>
      <c r="D70" s="80" t="s">
        <v>460</v>
      </c>
      <c r="E70" s="80" t="s">
        <v>581</v>
      </c>
      <c r="F70" s="81" t="s">
        <v>13</v>
      </c>
      <c r="G70" s="82" t="s">
        <v>450</v>
      </c>
      <c r="H70" s="83" t="s">
        <v>654</v>
      </c>
      <c r="I70" s="84" t="s">
        <v>655</v>
      </c>
    </row>
    <row r="71" ht="36" customHeight="1" spans="2:9">
      <c r="B71" s="85" t="s">
        <v>656</v>
      </c>
      <c r="C71" s="86" t="s">
        <v>290</v>
      </c>
      <c r="D71" s="86" t="s">
        <v>280</v>
      </c>
      <c r="E71" s="86" t="s">
        <v>581</v>
      </c>
      <c r="F71" s="87" t="s">
        <v>13</v>
      </c>
      <c r="G71" s="79" t="s">
        <v>488</v>
      </c>
      <c r="H71" s="88" t="s">
        <v>657</v>
      </c>
      <c r="I71" s="89" t="s">
        <v>658</v>
      </c>
    </row>
    <row r="72" ht="36" customHeight="1" spans="2:9">
      <c r="B72" s="62" t="s">
        <v>659</v>
      </c>
      <c r="C72" s="80" t="s">
        <v>290</v>
      </c>
      <c r="D72" s="80" t="s">
        <v>448</v>
      </c>
      <c r="E72" s="80" t="s">
        <v>581</v>
      </c>
      <c r="F72" s="81" t="s">
        <v>13</v>
      </c>
      <c r="G72" s="82" t="s">
        <v>450</v>
      </c>
      <c r="H72" s="83" t="s">
        <v>660</v>
      </c>
      <c r="I72" s="84" t="s">
        <v>661</v>
      </c>
    </row>
    <row r="73" ht="36" customHeight="1" spans="2:9">
      <c r="B73" s="85" t="s">
        <v>662</v>
      </c>
      <c r="C73" s="86" t="s">
        <v>290</v>
      </c>
      <c r="D73" s="86" t="s">
        <v>663</v>
      </c>
      <c r="E73" s="86" t="s">
        <v>581</v>
      </c>
      <c r="F73" s="87" t="s">
        <v>13</v>
      </c>
      <c r="G73" s="79" t="s">
        <v>450</v>
      </c>
      <c r="H73" s="88" t="s">
        <v>664</v>
      </c>
      <c r="I73" s="89" t="s">
        <v>665</v>
      </c>
    </row>
    <row r="74" ht="36" customHeight="1" spans="2:9">
      <c r="B74" s="62" t="s">
        <v>666</v>
      </c>
      <c r="C74" s="80" t="s">
        <v>323</v>
      </c>
      <c r="D74" s="80" t="s">
        <v>280</v>
      </c>
      <c r="E74" s="80" t="s">
        <v>581</v>
      </c>
      <c r="F74" s="81" t="s">
        <v>4</v>
      </c>
      <c r="G74" s="82" t="s">
        <v>500</v>
      </c>
      <c r="H74" s="83" t="s">
        <v>667</v>
      </c>
      <c r="I74" s="84" t="s">
        <v>668</v>
      </c>
    </row>
    <row r="75" ht="118" customHeight="1" spans="2:9">
      <c r="B75" s="85" t="s">
        <v>669</v>
      </c>
      <c r="C75" s="86" t="s">
        <v>283</v>
      </c>
      <c r="D75" s="86" t="s">
        <v>280</v>
      </c>
      <c r="E75" s="86" t="s">
        <v>581</v>
      </c>
      <c r="F75" s="87" t="s">
        <v>4</v>
      </c>
      <c r="G75" s="79" t="s">
        <v>488</v>
      </c>
      <c r="H75" s="88" t="s">
        <v>670</v>
      </c>
      <c r="I75" s="89" t="s">
        <v>671</v>
      </c>
    </row>
    <row r="76" ht="36" customHeight="1" spans="2:9">
      <c r="B76" s="62" t="s">
        <v>672</v>
      </c>
      <c r="C76" s="80" t="s">
        <v>673</v>
      </c>
      <c r="D76" s="80" t="s">
        <v>448</v>
      </c>
      <c r="E76" s="80" t="s">
        <v>581</v>
      </c>
      <c r="F76" s="81" t="s">
        <v>4</v>
      </c>
      <c r="G76" s="82" t="s">
        <v>450</v>
      </c>
      <c r="H76" s="83" t="s">
        <v>674</v>
      </c>
      <c r="I76" s="84" t="s">
        <v>675</v>
      </c>
    </row>
    <row r="77" ht="72" customHeight="1" spans="2:9">
      <c r="B77" s="85" t="s">
        <v>676</v>
      </c>
      <c r="C77" s="86" t="s">
        <v>283</v>
      </c>
      <c r="D77" s="86" t="s">
        <v>280</v>
      </c>
      <c r="E77" s="86" t="s">
        <v>581</v>
      </c>
      <c r="F77" s="87" t="s">
        <v>4</v>
      </c>
      <c r="G77" s="79" t="s">
        <v>488</v>
      </c>
      <c r="H77" s="88" t="s">
        <v>677</v>
      </c>
      <c r="I77" s="89" t="s">
        <v>678</v>
      </c>
    </row>
    <row r="78" ht="36" customHeight="1" spans="2:9">
      <c r="B78" s="62" t="s">
        <v>679</v>
      </c>
      <c r="C78" s="82" t="s">
        <v>471</v>
      </c>
      <c r="D78" s="80" t="s">
        <v>448</v>
      </c>
      <c r="E78" s="80" t="s">
        <v>581</v>
      </c>
      <c r="F78" s="81" t="s">
        <v>4</v>
      </c>
      <c r="G78" s="82" t="s">
        <v>450</v>
      </c>
      <c r="H78" s="83" t="s">
        <v>680</v>
      </c>
      <c r="I78" s="84" t="s">
        <v>681</v>
      </c>
    </row>
    <row r="79" ht="54" customHeight="1" spans="2:9">
      <c r="B79" s="85" t="s">
        <v>682</v>
      </c>
      <c r="C79" s="86" t="s">
        <v>283</v>
      </c>
      <c r="D79" s="86" t="s">
        <v>448</v>
      </c>
      <c r="E79" s="86" t="s">
        <v>581</v>
      </c>
      <c r="F79" s="87" t="s">
        <v>4</v>
      </c>
      <c r="G79" s="79" t="s">
        <v>450</v>
      </c>
      <c r="H79" s="88" t="s">
        <v>683</v>
      </c>
      <c r="I79" s="89" t="s">
        <v>684</v>
      </c>
    </row>
    <row r="80" ht="126" customHeight="1" spans="2:9">
      <c r="B80" s="62" t="s">
        <v>685</v>
      </c>
      <c r="C80" s="80" t="s">
        <v>290</v>
      </c>
      <c r="D80" s="80" t="s">
        <v>448</v>
      </c>
      <c r="E80" s="80" t="s">
        <v>581</v>
      </c>
      <c r="F80" s="81" t="s">
        <v>4</v>
      </c>
      <c r="G80" s="82" t="s">
        <v>450</v>
      </c>
      <c r="H80" s="83" t="s">
        <v>686</v>
      </c>
      <c r="I80" s="84" t="s">
        <v>687</v>
      </c>
    </row>
    <row r="81" ht="36" customHeight="1" spans="2:9">
      <c r="B81" s="85" t="s">
        <v>688</v>
      </c>
      <c r="C81" s="86" t="s">
        <v>283</v>
      </c>
      <c r="D81" s="86" t="s">
        <v>448</v>
      </c>
      <c r="E81" s="86" t="s">
        <v>581</v>
      </c>
      <c r="F81" s="87" t="s">
        <v>4</v>
      </c>
      <c r="G81" s="79" t="s">
        <v>450</v>
      </c>
      <c r="H81" s="88" t="s">
        <v>689</v>
      </c>
      <c r="I81" s="89" t="s">
        <v>690</v>
      </c>
    </row>
    <row r="82" ht="36" customHeight="1" spans="2:9">
      <c r="B82" s="62" t="s">
        <v>691</v>
      </c>
      <c r="C82" s="80" t="s">
        <v>323</v>
      </c>
      <c r="D82" s="80" t="s">
        <v>280</v>
      </c>
      <c r="E82" s="80" t="s">
        <v>581</v>
      </c>
      <c r="F82" s="81" t="s">
        <v>4</v>
      </c>
      <c r="G82" s="82" t="s">
        <v>453</v>
      </c>
      <c r="H82" s="83" t="s">
        <v>692</v>
      </c>
      <c r="I82" s="84" t="s">
        <v>693</v>
      </c>
    </row>
    <row r="83" ht="36" customHeight="1" spans="2:9">
      <c r="B83" s="85" t="s">
        <v>694</v>
      </c>
      <c r="C83" s="86" t="s">
        <v>283</v>
      </c>
      <c r="D83" s="86" t="s">
        <v>280</v>
      </c>
      <c r="E83" s="86" t="s">
        <v>581</v>
      </c>
      <c r="F83" s="87" t="s">
        <v>4</v>
      </c>
      <c r="G83" s="79" t="s">
        <v>450</v>
      </c>
      <c r="H83" s="88" t="s">
        <v>695</v>
      </c>
      <c r="I83" s="89" t="s">
        <v>696</v>
      </c>
    </row>
    <row r="84" ht="54" customHeight="1" spans="2:9">
      <c r="B84" s="62" t="s">
        <v>697</v>
      </c>
      <c r="C84" s="80" t="s">
        <v>283</v>
      </c>
      <c r="D84" s="80" t="s">
        <v>280</v>
      </c>
      <c r="E84" s="80" t="s">
        <v>581</v>
      </c>
      <c r="F84" s="81" t="s">
        <v>4</v>
      </c>
      <c r="G84" s="82" t="s">
        <v>500</v>
      </c>
      <c r="H84" s="83" t="s">
        <v>698</v>
      </c>
      <c r="I84" s="84" t="s">
        <v>699</v>
      </c>
    </row>
    <row r="85" ht="36" customHeight="1" spans="2:9">
      <c r="B85" s="85" t="s">
        <v>700</v>
      </c>
      <c r="C85" s="86" t="s">
        <v>283</v>
      </c>
      <c r="D85" s="86" t="s">
        <v>448</v>
      </c>
      <c r="E85" s="86" t="s">
        <v>701</v>
      </c>
      <c r="F85" s="87" t="s">
        <v>13</v>
      </c>
      <c r="G85" s="79" t="s">
        <v>450</v>
      </c>
      <c r="H85" s="88" t="s">
        <v>702</v>
      </c>
      <c r="I85" s="89" t="s">
        <v>703</v>
      </c>
    </row>
    <row r="86" ht="36" customHeight="1" spans="2:9">
      <c r="B86" s="62" t="s">
        <v>704</v>
      </c>
      <c r="C86" s="80" t="s">
        <v>290</v>
      </c>
      <c r="D86" s="80" t="s">
        <v>448</v>
      </c>
      <c r="E86" s="80" t="s">
        <v>701</v>
      </c>
      <c r="F86" s="81" t="s">
        <v>13</v>
      </c>
      <c r="G86" s="82" t="s">
        <v>450</v>
      </c>
      <c r="H86" s="83" t="s">
        <v>705</v>
      </c>
      <c r="I86" s="84" t="s">
        <v>706</v>
      </c>
    </row>
    <row r="87" ht="54" customHeight="1" spans="2:9">
      <c r="B87" s="85" t="s">
        <v>707</v>
      </c>
      <c r="C87" s="86" t="s">
        <v>323</v>
      </c>
      <c r="D87" s="86" t="s">
        <v>448</v>
      </c>
      <c r="E87" s="86" t="s">
        <v>701</v>
      </c>
      <c r="F87" s="87" t="s">
        <v>13</v>
      </c>
      <c r="G87" s="79" t="s">
        <v>450</v>
      </c>
      <c r="H87" s="88" t="s">
        <v>708</v>
      </c>
      <c r="I87" s="89" t="s">
        <v>709</v>
      </c>
    </row>
    <row r="88" ht="54" customHeight="1" spans="2:9">
      <c r="B88" s="62" t="s">
        <v>710</v>
      </c>
      <c r="C88" s="80" t="s">
        <v>396</v>
      </c>
      <c r="D88" s="80" t="s">
        <v>448</v>
      </c>
      <c r="E88" s="80" t="s">
        <v>701</v>
      </c>
      <c r="F88" s="81" t="s">
        <v>13</v>
      </c>
      <c r="G88" s="82" t="s">
        <v>450</v>
      </c>
      <c r="H88" s="83" t="s">
        <v>711</v>
      </c>
      <c r="I88" s="84" t="s">
        <v>712</v>
      </c>
    </row>
    <row r="89" ht="36" customHeight="1" spans="2:9">
      <c r="B89" s="85" t="s">
        <v>713</v>
      </c>
      <c r="C89" s="86" t="s">
        <v>396</v>
      </c>
      <c r="D89" s="86" t="s">
        <v>448</v>
      </c>
      <c r="E89" s="86" t="s">
        <v>701</v>
      </c>
      <c r="F89" s="87" t="s">
        <v>13</v>
      </c>
      <c r="G89" s="79" t="s">
        <v>450</v>
      </c>
      <c r="H89" s="88" t="s">
        <v>714</v>
      </c>
      <c r="I89" s="89" t="s">
        <v>715</v>
      </c>
    </row>
    <row r="90" ht="36" customHeight="1" spans="2:9">
      <c r="B90" s="62" t="s">
        <v>716</v>
      </c>
      <c r="C90" s="80" t="s">
        <v>290</v>
      </c>
      <c r="D90" s="80" t="s">
        <v>448</v>
      </c>
      <c r="E90" s="80" t="s">
        <v>701</v>
      </c>
      <c r="F90" s="81" t="s">
        <v>13</v>
      </c>
      <c r="G90" s="82" t="s">
        <v>450</v>
      </c>
      <c r="H90" s="83" t="s">
        <v>717</v>
      </c>
      <c r="I90" s="84" t="s">
        <v>718</v>
      </c>
    </row>
    <row r="91" ht="36" customHeight="1" spans="2:9">
      <c r="B91" s="85" t="s">
        <v>719</v>
      </c>
      <c r="C91" s="86" t="s">
        <v>290</v>
      </c>
      <c r="D91" s="86" t="s">
        <v>448</v>
      </c>
      <c r="E91" s="86" t="s">
        <v>701</v>
      </c>
      <c r="F91" s="87" t="s">
        <v>13</v>
      </c>
      <c r="G91" s="79" t="s">
        <v>450</v>
      </c>
      <c r="H91" s="88" t="s">
        <v>720</v>
      </c>
      <c r="I91" s="89" t="s">
        <v>721</v>
      </c>
    </row>
    <row r="92" ht="36" customHeight="1" spans="2:9">
      <c r="B92" s="62" t="s">
        <v>722</v>
      </c>
      <c r="C92" s="80" t="s">
        <v>283</v>
      </c>
      <c r="D92" s="80" t="s">
        <v>448</v>
      </c>
      <c r="E92" s="80" t="s">
        <v>701</v>
      </c>
      <c r="F92" s="81" t="s">
        <v>13</v>
      </c>
      <c r="G92" s="82" t="s">
        <v>450</v>
      </c>
      <c r="H92" s="83" t="s">
        <v>723</v>
      </c>
      <c r="I92" s="84" t="s">
        <v>724</v>
      </c>
    </row>
    <row r="93" ht="72" customHeight="1" spans="2:9">
      <c r="B93" s="85" t="s">
        <v>725</v>
      </c>
      <c r="C93" s="79" t="s">
        <v>471</v>
      </c>
      <c r="D93" s="86" t="s">
        <v>280</v>
      </c>
      <c r="E93" s="86" t="s">
        <v>701</v>
      </c>
      <c r="F93" s="87" t="s">
        <v>13</v>
      </c>
      <c r="G93" s="79" t="s">
        <v>450</v>
      </c>
      <c r="H93" s="88" t="s">
        <v>726</v>
      </c>
      <c r="I93" s="89" t="s">
        <v>727</v>
      </c>
    </row>
    <row r="94" ht="36" customHeight="1" spans="2:9">
      <c r="B94" s="62" t="s">
        <v>728</v>
      </c>
      <c r="C94" s="80" t="s">
        <v>283</v>
      </c>
      <c r="D94" s="80" t="s">
        <v>280</v>
      </c>
      <c r="E94" s="80" t="s">
        <v>701</v>
      </c>
      <c r="F94" s="81" t="s">
        <v>13</v>
      </c>
      <c r="G94" s="82" t="s">
        <v>450</v>
      </c>
      <c r="H94" s="83" t="s">
        <v>729</v>
      </c>
      <c r="I94" s="84" t="s">
        <v>730</v>
      </c>
    </row>
    <row r="95" ht="36" customHeight="1" spans="2:9">
      <c r="B95" s="85" t="s">
        <v>731</v>
      </c>
      <c r="C95" s="86" t="s">
        <v>290</v>
      </c>
      <c r="D95" s="86" t="s">
        <v>280</v>
      </c>
      <c r="E95" s="86" t="s">
        <v>701</v>
      </c>
      <c r="F95" s="87" t="s">
        <v>13</v>
      </c>
      <c r="G95" s="79" t="s">
        <v>450</v>
      </c>
      <c r="H95" s="88" t="s">
        <v>732</v>
      </c>
      <c r="I95" s="89" t="s">
        <v>733</v>
      </c>
    </row>
    <row r="96" ht="36" customHeight="1" spans="2:9">
      <c r="B96" s="62" t="s">
        <v>734</v>
      </c>
      <c r="C96" s="80" t="s">
        <v>323</v>
      </c>
      <c r="D96" s="80" t="s">
        <v>280</v>
      </c>
      <c r="E96" s="80" t="s">
        <v>701</v>
      </c>
      <c r="F96" s="81" t="s">
        <v>13</v>
      </c>
      <c r="G96" s="82" t="s">
        <v>450</v>
      </c>
      <c r="H96" s="83" t="s">
        <v>735</v>
      </c>
      <c r="I96" s="84" t="s">
        <v>736</v>
      </c>
    </row>
    <row r="97" ht="54" customHeight="1" spans="2:9">
      <c r="B97" s="85" t="s">
        <v>737</v>
      </c>
      <c r="C97" s="86" t="s">
        <v>290</v>
      </c>
      <c r="D97" s="86" t="s">
        <v>448</v>
      </c>
      <c r="E97" s="86" t="s">
        <v>701</v>
      </c>
      <c r="F97" s="87" t="s">
        <v>13</v>
      </c>
      <c r="G97" s="79" t="s">
        <v>450</v>
      </c>
      <c r="H97" s="88" t="s">
        <v>738</v>
      </c>
      <c r="I97" s="89" t="s">
        <v>739</v>
      </c>
    </row>
    <row r="98" ht="36" customHeight="1" spans="2:9">
      <c r="B98" s="62" t="s">
        <v>740</v>
      </c>
      <c r="C98" s="80" t="s">
        <v>430</v>
      </c>
      <c r="D98" s="80" t="s">
        <v>280</v>
      </c>
      <c r="E98" s="80" t="s">
        <v>701</v>
      </c>
      <c r="F98" s="81" t="s">
        <v>13</v>
      </c>
      <c r="G98" s="82" t="s">
        <v>453</v>
      </c>
      <c r="H98" s="83" t="s">
        <v>741</v>
      </c>
      <c r="I98" s="84" t="s">
        <v>742</v>
      </c>
    </row>
    <row r="99" ht="36" customHeight="1" spans="2:9">
      <c r="B99" s="85" t="s">
        <v>743</v>
      </c>
      <c r="C99" s="79" t="s">
        <v>471</v>
      </c>
      <c r="D99" s="86" t="s">
        <v>448</v>
      </c>
      <c r="E99" s="86" t="s">
        <v>701</v>
      </c>
      <c r="F99" s="87" t="s">
        <v>13</v>
      </c>
      <c r="G99" s="79" t="s">
        <v>450</v>
      </c>
      <c r="H99" s="88" t="s">
        <v>744</v>
      </c>
      <c r="I99" s="89" t="s">
        <v>745</v>
      </c>
    </row>
    <row r="100" ht="36" customHeight="1" spans="2:9">
      <c r="B100" s="62" t="s">
        <v>746</v>
      </c>
      <c r="C100" s="80" t="s">
        <v>747</v>
      </c>
      <c r="D100" s="80" t="s">
        <v>280</v>
      </c>
      <c r="E100" s="80" t="s">
        <v>701</v>
      </c>
      <c r="F100" s="81" t="s">
        <v>13</v>
      </c>
      <c r="G100" s="82" t="s">
        <v>453</v>
      </c>
      <c r="H100" s="83" t="s">
        <v>748</v>
      </c>
      <c r="I100" s="84" t="s">
        <v>749</v>
      </c>
    </row>
    <row r="101" ht="36" customHeight="1" spans="2:9">
      <c r="B101" s="85" t="s">
        <v>750</v>
      </c>
      <c r="C101" s="86" t="s">
        <v>323</v>
      </c>
      <c r="D101" s="86" t="s">
        <v>280</v>
      </c>
      <c r="E101" s="86" t="s">
        <v>701</v>
      </c>
      <c r="F101" s="87" t="s">
        <v>13</v>
      </c>
      <c r="G101" s="79" t="s">
        <v>453</v>
      </c>
      <c r="H101" s="88" t="s">
        <v>751</v>
      </c>
      <c r="I101" s="89" t="s">
        <v>752</v>
      </c>
    </row>
    <row r="102" ht="36" customHeight="1" spans="2:9">
      <c r="B102" s="62" t="s">
        <v>753</v>
      </c>
      <c r="C102" s="80" t="s">
        <v>396</v>
      </c>
      <c r="D102" s="80" t="s">
        <v>280</v>
      </c>
      <c r="E102" s="80" t="s">
        <v>701</v>
      </c>
      <c r="F102" s="81" t="s">
        <v>13</v>
      </c>
      <c r="G102" s="82" t="s">
        <v>488</v>
      </c>
      <c r="H102" s="83" t="s">
        <v>754</v>
      </c>
      <c r="I102" s="84" t="s">
        <v>755</v>
      </c>
    </row>
    <row r="103" ht="90" customHeight="1" spans="2:9">
      <c r="B103" s="85" t="s">
        <v>756</v>
      </c>
      <c r="C103" s="86" t="s">
        <v>396</v>
      </c>
      <c r="D103" s="86" t="s">
        <v>460</v>
      </c>
      <c r="E103" s="86" t="s">
        <v>701</v>
      </c>
      <c r="F103" s="87" t="s">
        <v>13</v>
      </c>
      <c r="G103" s="79" t="s">
        <v>450</v>
      </c>
      <c r="H103" s="88" t="s">
        <v>757</v>
      </c>
      <c r="I103" s="89" t="s">
        <v>758</v>
      </c>
    </row>
    <row r="104" ht="36" customHeight="1" spans="2:9">
      <c r="B104" s="62" t="s">
        <v>759</v>
      </c>
      <c r="C104" s="80" t="s">
        <v>283</v>
      </c>
      <c r="D104" s="80" t="s">
        <v>448</v>
      </c>
      <c r="E104" s="80" t="s">
        <v>701</v>
      </c>
      <c r="F104" s="81" t="s">
        <v>4</v>
      </c>
      <c r="G104" s="82" t="s">
        <v>450</v>
      </c>
      <c r="H104" s="83" t="s">
        <v>760</v>
      </c>
      <c r="I104" s="84" t="s">
        <v>761</v>
      </c>
    </row>
    <row r="105" ht="36" customHeight="1" spans="2:9">
      <c r="B105" s="85" t="s">
        <v>762</v>
      </c>
      <c r="C105" s="86" t="s">
        <v>430</v>
      </c>
      <c r="D105" s="86" t="s">
        <v>448</v>
      </c>
      <c r="E105" s="86" t="s">
        <v>701</v>
      </c>
      <c r="F105" s="87" t="s">
        <v>4</v>
      </c>
      <c r="G105" s="79" t="s">
        <v>450</v>
      </c>
      <c r="H105" s="88" t="s">
        <v>763</v>
      </c>
      <c r="I105" s="89" t="s">
        <v>764</v>
      </c>
    </row>
    <row r="106" ht="54" customHeight="1" spans="2:9">
      <c r="B106" s="62" t="s">
        <v>765</v>
      </c>
      <c r="C106" s="80" t="s">
        <v>430</v>
      </c>
      <c r="D106" s="80" t="s">
        <v>448</v>
      </c>
      <c r="E106" s="80" t="s">
        <v>701</v>
      </c>
      <c r="F106" s="81" t="s">
        <v>4</v>
      </c>
      <c r="G106" s="82" t="s">
        <v>450</v>
      </c>
      <c r="H106" s="83" t="s">
        <v>766</v>
      </c>
      <c r="I106" s="84" t="s">
        <v>767</v>
      </c>
    </row>
    <row r="107" ht="72" customHeight="1" spans="2:9">
      <c r="B107" s="85" t="s">
        <v>768</v>
      </c>
      <c r="C107" s="86" t="s">
        <v>673</v>
      </c>
      <c r="D107" s="86" t="s">
        <v>448</v>
      </c>
      <c r="E107" s="86" t="s">
        <v>701</v>
      </c>
      <c r="F107" s="87" t="s">
        <v>4</v>
      </c>
      <c r="G107" s="79" t="s">
        <v>450</v>
      </c>
      <c r="H107" s="88" t="s">
        <v>769</v>
      </c>
      <c r="I107" s="89" t="s">
        <v>770</v>
      </c>
    </row>
    <row r="108" ht="54" customHeight="1" spans="2:9">
      <c r="B108" s="62" t="s">
        <v>771</v>
      </c>
      <c r="C108" s="80" t="s">
        <v>430</v>
      </c>
      <c r="D108" s="80" t="s">
        <v>448</v>
      </c>
      <c r="E108" s="80" t="s">
        <v>701</v>
      </c>
      <c r="F108" s="81" t="s">
        <v>4</v>
      </c>
      <c r="G108" s="82" t="s">
        <v>450</v>
      </c>
      <c r="H108" s="83" t="s">
        <v>772</v>
      </c>
      <c r="I108" s="84" t="s">
        <v>773</v>
      </c>
    </row>
    <row r="109" ht="36" customHeight="1" spans="2:9">
      <c r="B109" s="85" t="s">
        <v>774</v>
      </c>
      <c r="C109" s="86" t="s">
        <v>323</v>
      </c>
      <c r="D109" s="86" t="s">
        <v>448</v>
      </c>
      <c r="E109" s="86" t="s">
        <v>701</v>
      </c>
      <c r="F109" s="87" t="s">
        <v>4</v>
      </c>
      <c r="G109" s="79" t="s">
        <v>450</v>
      </c>
      <c r="H109" s="88" t="s">
        <v>775</v>
      </c>
      <c r="I109" s="89" t="s">
        <v>776</v>
      </c>
    </row>
    <row r="110" ht="54" customHeight="1" spans="2:9">
      <c r="B110" s="62" t="s">
        <v>777</v>
      </c>
      <c r="C110" s="80" t="s">
        <v>283</v>
      </c>
      <c r="D110" s="80" t="s">
        <v>448</v>
      </c>
      <c r="E110" s="80" t="s">
        <v>701</v>
      </c>
      <c r="F110" s="81" t="s">
        <v>4</v>
      </c>
      <c r="G110" s="82" t="s">
        <v>450</v>
      </c>
      <c r="H110" s="83" t="s">
        <v>778</v>
      </c>
      <c r="I110" s="84" t="s">
        <v>779</v>
      </c>
    </row>
    <row r="111" ht="36" customHeight="1" spans="2:9">
      <c r="B111" s="85" t="s">
        <v>780</v>
      </c>
      <c r="C111" s="86" t="s">
        <v>781</v>
      </c>
      <c r="D111" s="86" t="s">
        <v>448</v>
      </c>
      <c r="E111" s="86" t="s">
        <v>701</v>
      </c>
      <c r="F111" s="87" t="s">
        <v>4</v>
      </c>
      <c r="G111" s="79" t="s">
        <v>450</v>
      </c>
      <c r="H111" s="88" t="s">
        <v>782</v>
      </c>
      <c r="I111" s="89" t="s">
        <v>783</v>
      </c>
    </row>
    <row r="112" ht="36" customHeight="1" spans="2:9">
      <c r="B112" s="62" t="s">
        <v>784</v>
      </c>
      <c r="C112" s="80" t="s">
        <v>290</v>
      </c>
      <c r="D112" s="80" t="s">
        <v>448</v>
      </c>
      <c r="E112" s="80" t="s">
        <v>701</v>
      </c>
      <c r="F112" s="81" t="s">
        <v>4</v>
      </c>
      <c r="G112" s="82" t="s">
        <v>450</v>
      </c>
      <c r="H112" s="83" t="s">
        <v>785</v>
      </c>
      <c r="I112" s="84" t="s">
        <v>786</v>
      </c>
    </row>
    <row r="113" ht="54" customHeight="1" spans="2:9">
      <c r="B113" s="85" t="s">
        <v>787</v>
      </c>
      <c r="C113" s="86" t="s">
        <v>283</v>
      </c>
      <c r="D113" s="86" t="s">
        <v>448</v>
      </c>
      <c r="E113" s="86" t="s">
        <v>701</v>
      </c>
      <c r="F113" s="87" t="s">
        <v>4</v>
      </c>
      <c r="G113" s="79" t="s">
        <v>450</v>
      </c>
      <c r="H113" s="88" t="s">
        <v>788</v>
      </c>
      <c r="I113" s="89" t="s">
        <v>789</v>
      </c>
    </row>
    <row r="114" ht="54" customHeight="1" spans="2:9">
      <c r="B114" s="62" t="s">
        <v>790</v>
      </c>
      <c r="C114" s="80" t="s">
        <v>283</v>
      </c>
      <c r="D114" s="80" t="s">
        <v>448</v>
      </c>
      <c r="E114" s="80" t="s">
        <v>701</v>
      </c>
      <c r="F114" s="81" t="s">
        <v>4</v>
      </c>
      <c r="G114" s="82" t="s">
        <v>450</v>
      </c>
      <c r="H114" s="83" t="s">
        <v>791</v>
      </c>
      <c r="I114" s="84" t="s">
        <v>792</v>
      </c>
    </row>
    <row r="115" ht="108" customHeight="1" spans="2:9">
      <c r="B115" s="85" t="s">
        <v>793</v>
      </c>
      <c r="C115" s="86" t="s">
        <v>283</v>
      </c>
      <c r="D115" s="86" t="s">
        <v>280</v>
      </c>
      <c r="E115" s="86" t="s">
        <v>794</v>
      </c>
      <c r="F115" s="87" t="s">
        <v>13</v>
      </c>
      <c r="G115" s="79" t="s">
        <v>500</v>
      </c>
      <c r="H115" s="88" t="s">
        <v>795</v>
      </c>
      <c r="I115" s="89" t="s">
        <v>796</v>
      </c>
    </row>
    <row r="116" ht="108" customHeight="1" spans="2:9">
      <c r="B116" s="62" t="s">
        <v>797</v>
      </c>
      <c r="C116" s="80" t="s">
        <v>396</v>
      </c>
      <c r="D116" s="80" t="s">
        <v>448</v>
      </c>
      <c r="E116" s="80" t="s">
        <v>794</v>
      </c>
      <c r="F116" s="81" t="s">
        <v>13</v>
      </c>
      <c r="G116" s="82" t="s">
        <v>450</v>
      </c>
      <c r="H116" s="83" t="s">
        <v>798</v>
      </c>
      <c r="I116" s="84" t="s">
        <v>799</v>
      </c>
    </row>
    <row r="117" ht="126" customHeight="1" spans="2:9">
      <c r="B117" s="85" t="s">
        <v>800</v>
      </c>
      <c r="C117" s="86" t="s">
        <v>673</v>
      </c>
      <c r="D117" s="86" t="s">
        <v>448</v>
      </c>
      <c r="E117" s="86" t="s">
        <v>794</v>
      </c>
      <c r="F117" s="87" t="s">
        <v>13</v>
      </c>
      <c r="G117" s="79" t="s">
        <v>450</v>
      </c>
      <c r="H117" s="88" t="s">
        <v>801</v>
      </c>
      <c r="I117" s="89" t="s">
        <v>802</v>
      </c>
    </row>
    <row r="118" ht="54" customHeight="1" spans="2:9">
      <c r="B118" s="62" t="s">
        <v>803</v>
      </c>
      <c r="C118" s="80" t="s">
        <v>804</v>
      </c>
      <c r="D118" s="80" t="s">
        <v>280</v>
      </c>
      <c r="E118" s="80" t="s">
        <v>794</v>
      </c>
      <c r="F118" s="81" t="s">
        <v>13</v>
      </c>
      <c r="G118" s="82" t="s">
        <v>453</v>
      </c>
      <c r="H118" s="83" t="s">
        <v>805</v>
      </c>
      <c r="I118" s="84" t="s">
        <v>806</v>
      </c>
    </row>
    <row r="119" ht="72" customHeight="1" spans="2:9">
      <c r="B119" s="90" t="s">
        <v>807</v>
      </c>
      <c r="C119" s="86" t="s">
        <v>673</v>
      </c>
      <c r="D119" s="79" t="s">
        <v>808</v>
      </c>
      <c r="E119" s="86" t="s">
        <v>794</v>
      </c>
      <c r="F119" s="87" t="s">
        <v>13</v>
      </c>
      <c r="G119" s="79" t="s">
        <v>450</v>
      </c>
      <c r="H119" s="88" t="s">
        <v>809</v>
      </c>
      <c r="I119" s="89" t="s">
        <v>810</v>
      </c>
    </row>
    <row r="120" ht="90" customHeight="1" spans="2:9">
      <c r="B120" s="62" t="s">
        <v>811</v>
      </c>
      <c r="C120" s="80" t="s">
        <v>673</v>
      </c>
      <c r="D120" s="82" t="s">
        <v>808</v>
      </c>
      <c r="E120" s="80" t="s">
        <v>794</v>
      </c>
      <c r="F120" s="81" t="s">
        <v>13</v>
      </c>
      <c r="G120" s="82" t="s">
        <v>450</v>
      </c>
      <c r="H120" s="83" t="s">
        <v>812</v>
      </c>
      <c r="I120" s="84" t="s">
        <v>813</v>
      </c>
    </row>
    <row r="121" ht="126" customHeight="1" spans="2:9">
      <c r="B121" s="85" t="s">
        <v>814</v>
      </c>
      <c r="C121" s="86" t="s">
        <v>430</v>
      </c>
      <c r="D121" s="86" t="s">
        <v>448</v>
      </c>
      <c r="E121" s="86" t="s">
        <v>794</v>
      </c>
      <c r="F121" s="87" t="s">
        <v>13</v>
      </c>
      <c r="G121" s="79" t="s">
        <v>450</v>
      </c>
      <c r="H121" s="88" t="s">
        <v>815</v>
      </c>
      <c r="I121" s="89" t="s">
        <v>816</v>
      </c>
    </row>
    <row r="122" ht="126" customHeight="1" spans="2:9">
      <c r="B122" s="62" t="s">
        <v>817</v>
      </c>
      <c r="C122" s="80" t="s">
        <v>323</v>
      </c>
      <c r="D122" s="82" t="s">
        <v>818</v>
      </c>
      <c r="E122" s="80" t="s">
        <v>794</v>
      </c>
      <c r="F122" s="81" t="s">
        <v>13</v>
      </c>
      <c r="G122" s="82" t="s">
        <v>450</v>
      </c>
      <c r="H122" s="83" t="s">
        <v>819</v>
      </c>
      <c r="I122" s="84" t="s">
        <v>820</v>
      </c>
    </row>
    <row r="123" ht="90" customHeight="1" spans="2:9">
      <c r="B123" s="85" t="s">
        <v>821</v>
      </c>
      <c r="C123" s="86" t="s">
        <v>396</v>
      </c>
      <c r="D123" s="86" t="s">
        <v>280</v>
      </c>
      <c r="E123" s="86" t="s">
        <v>794</v>
      </c>
      <c r="F123" s="87" t="s">
        <v>13</v>
      </c>
      <c r="G123" s="79" t="s">
        <v>488</v>
      </c>
      <c r="H123" s="88" t="s">
        <v>822</v>
      </c>
      <c r="I123" s="89" t="s">
        <v>823</v>
      </c>
    </row>
    <row r="124" ht="90" customHeight="1" spans="2:9">
      <c r="B124" s="62" t="s">
        <v>824</v>
      </c>
      <c r="C124" s="80" t="s">
        <v>430</v>
      </c>
      <c r="D124" s="82" t="s">
        <v>808</v>
      </c>
      <c r="E124" s="80" t="s">
        <v>794</v>
      </c>
      <c r="F124" s="81" t="s">
        <v>13</v>
      </c>
      <c r="G124" s="82" t="s">
        <v>450</v>
      </c>
      <c r="H124" s="83" t="s">
        <v>825</v>
      </c>
      <c r="I124" s="84" t="s">
        <v>826</v>
      </c>
    </row>
    <row r="125" ht="126" customHeight="1" spans="2:9">
      <c r="B125" s="85" t="s">
        <v>827</v>
      </c>
      <c r="C125" s="86" t="s">
        <v>673</v>
      </c>
      <c r="D125" s="86" t="s">
        <v>448</v>
      </c>
      <c r="E125" s="86" t="s">
        <v>794</v>
      </c>
      <c r="F125" s="87" t="s">
        <v>13</v>
      </c>
      <c r="G125" s="79" t="s">
        <v>450</v>
      </c>
      <c r="H125" s="88" t="s">
        <v>828</v>
      </c>
      <c r="I125" s="89" t="s">
        <v>829</v>
      </c>
    </row>
    <row r="126" ht="90" customHeight="1" spans="2:9">
      <c r="B126" s="62" t="s">
        <v>830</v>
      </c>
      <c r="C126" s="80" t="s">
        <v>323</v>
      </c>
      <c r="D126" s="82" t="s">
        <v>831</v>
      </c>
      <c r="E126" s="80" t="s">
        <v>794</v>
      </c>
      <c r="F126" s="81" t="s">
        <v>13</v>
      </c>
      <c r="G126" s="82" t="s">
        <v>453</v>
      </c>
      <c r="H126" s="83" t="s">
        <v>832</v>
      </c>
      <c r="I126" s="84" t="s">
        <v>833</v>
      </c>
    </row>
    <row r="127" ht="108" customHeight="1" spans="2:9">
      <c r="B127" s="85" t="s">
        <v>834</v>
      </c>
      <c r="C127" s="86" t="s">
        <v>430</v>
      </c>
      <c r="D127" s="86" t="s">
        <v>448</v>
      </c>
      <c r="E127" s="86" t="s">
        <v>794</v>
      </c>
      <c r="F127" s="87" t="s">
        <v>4</v>
      </c>
      <c r="G127" s="79" t="s">
        <v>450</v>
      </c>
      <c r="H127" s="88" t="s">
        <v>835</v>
      </c>
      <c r="I127" s="89" t="s">
        <v>836</v>
      </c>
    </row>
    <row r="128" ht="216" customHeight="1" spans="2:9">
      <c r="B128" s="62" t="s">
        <v>837</v>
      </c>
      <c r="C128" s="80" t="s">
        <v>673</v>
      </c>
      <c r="D128" s="82" t="s">
        <v>818</v>
      </c>
      <c r="E128" s="80" t="s">
        <v>794</v>
      </c>
      <c r="F128" s="81" t="s">
        <v>4</v>
      </c>
      <c r="G128" s="82" t="s">
        <v>450</v>
      </c>
      <c r="H128" s="83" t="s">
        <v>838</v>
      </c>
      <c r="I128" s="84" t="s">
        <v>839</v>
      </c>
    </row>
    <row r="129" ht="36" customHeight="1" spans="2:9">
      <c r="B129" s="85" t="s">
        <v>840</v>
      </c>
      <c r="C129" s="86" t="s">
        <v>673</v>
      </c>
      <c r="D129" s="86" t="s">
        <v>280</v>
      </c>
      <c r="E129" s="86" t="s">
        <v>794</v>
      </c>
      <c r="F129" s="87" t="s">
        <v>4</v>
      </c>
      <c r="G129" s="79" t="s">
        <v>450</v>
      </c>
      <c r="H129" s="88" t="s">
        <v>841</v>
      </c>
      <c r="I129" s="89" t="s">
        <v>842</v>
      </c>
    </row>
    <row r="130" ht="108" customHeight="1" spans="2:9">
      <c r="B130" s="62" t="s">
        <v>843</v>
      </c>
      <c r="C130" s="80" t="s">
        <v>804</v>
      </c>
      <c r="D130" s="80" t="s">
        <v>460</v>
      </c>
      <c r="E130" s="80" t="s">
        <v>794</v>
      </c>
      <c r="F130" s="81" t="s">
        <v>4</v>
      </c>
      <c r="G130" s="82" t="s">
        <v>450</v>
      </c>
      <c r="H130" s="83" t="s">
        <v>844</v>
      </c>
      <c r="I130" s="84" t="s">
        <v>845</v>
      </c>
    </row>
    <row r="131" ht="126" customHeight="1" spans="2:9">
      <c r="B131" s="85" t="s">
        <v>846</v>
      </c>
      <c r="C131" s="86" t="s">
        <v>673</v>
      </c>
      <c r="D131" s="86" t="s">
        <v>448</v>
      </c>
      <c r="E131" s="86" t="s">
        <v>794</v>
      </c>
      <c r="F131" s="87" t="s">
        <v>4</v>
      </c>
      <c r="G131" s="79" t="s">
        <v>450</v>
      </c>
      <c r="H131" s="88" t="s">
        <v>847</v>
      </c>
      <c r="I131" s="89" t="s">
        <v>848</v>
      </c>
    </row>
    <row r="132" ht="90" customHeight="1" spans="2:9">
      <c r="B132" s="91" t="s">
        <v>849</v>
      </c>
      <c r="C132" s="92" t="s">
        <v>804</v>
      </c>
      <c r="D132" s="92" t="s">
        <v>280</v>
      </c>
      <c r="E132" s="92" t="s">
        <v>794</v>
      </c>
      <c r="F132" s="93" t="s">
        <v>4</v>
      </c>
      <c r="G132" s="94" t="s">
        <v>450</v>
      </c>
      <c r="H132" s="95" t="s">
        <v>850</v>
      </c>
      <c r="I132" s="96" t="s">
        <v>851</v>
      </c>
    </row>
    <row r="133" customHeight="1" spans="2:9">
      <c r="B133" s="1" t="s">
        <v>17</v>
      </c>
      <c r="C133" s="1" t="s">
        <v>17</v>
      </c>
      <c r="D133" s="1" t="s">
        <v>17</v>
      </c>
      <c r="E133" s="1" t="s">
        <v>17</v>
      </c>
      <c r="F133" s="1" t="s">
        <v>17</v>
      </c>
      <c r="G133" s="1" t="s">
        <v>17</v>
      </c>
      <c r="H133" s="1" t="s">
        <v>17</v>
      </c>
      <c r="I133" s="1" t="s">
        <v>17</v>
      </c>
    </row>
  </sheetData>
  <sheetProtection sheet="1" objects="1"/>
  <mergeCells count="1">
    <mergeCell ref="B2:I2"/>
  </mergeCells>
  <dataValidations count="5">
    <dataValidation allowBlank="1" showInputMessage="1" showErrorMessage="1" sqref="G45"/>
    <dataValidation type="list" allowBlank="1" showInputMessage="1" showErrorMessage="1" sqref="E4:E6">
      <formula1>"基础,符箓,祷诀,凭术,阵法"</formula1>
    </dataValidation>
    <dataValidation type="list" allowBlank="1" showInputMessage="1" showErrorMessage="1" sqref="E7:E132">
      <formula1>"天生,符箓,祷诀,凭术,阵法"</formula1>
    </dataValidation>
    <dataValidation type="list" allowBlank="1" showInputMessage="1" showErrorMessage="1" sqref="F4:F132">
      <formula1>"☑,☐"</formula1>
    </dataValidation>
    <dataValidation type="list" allowBlank="1" showInputMessage="1" showErrorMessage="1" sqref="G4:G44 G46:G132">
      <formula1>"效果术法,攻击术法【体魄】,攻击术法【智慧】,攻击术法【心魂】"</formula1>
    </dataValidation>
  </dataValidation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V31"/>
  <sheetViews>
    <sheetView workbookViewId="0">
      <selection activeCell="B2" sqref="B2:C2"/>
    </sheetView>
  </sheetViews>
  <sheetFormatPr defaultColWidth="3" defaultRowHeight="18" customHeight="1"/>
  <cols>
    <col min="1" max="1" width="3.625" style="1" customWidth="1"/>
    <col min="2" max="2" width="9.625" style="1" customWidth="1"/>
    <col min="3" max="3" width="93.625" style="1" customWidth="1"/>
    <col min="4" max="16359" width="3.625" style="1" customWidth="1"/>
    <col min="16360" max="16384" width="3.625" style="1"/>
  </cols>
  <sheetData>
    <row r="1" customHeight="1" spans="2:22">
      <c r="E1" s="41"/>
      <c r="F1" s="41"/>
      <c r="G1" s="41"/>
      <c r="H1" s="41"/>
      <c r="I1" s="41"/>
      <c r="J1" s="41"/>
      <c r="K1" s="41"/>
      <c r="L1" s="41"/>
      <c r="M1" s="41"/>
      <c r="N1" s="41"/>
      <c r="O1" s="41"/>
      <c r="P1" s="41"/>
      <c r="Q1" s="41"/>
      <c r="R1" s="41"/>
      <c r="S1" s="41"/>
      <c r="T1" s="41"/>
      <c r="U1" s="41"/>
      <c r="V1" s="41"/>
    </row>
    <row r="2" ht="36" customHeight="1" spans="2:22">
      <c r="B2" s="33" t="s">
        <v>852</v>
      </c>
      <c r="C2" s="34"/>
      <c r="E2" s="41"/>
      <c r="F2" s="41"/>
      <c r="G2" s="41"/>
      <c r="H2" s="41"/>
      <c r="I2" s="41"/>
      <c r="J2" s="41"/>
      <c r="K2" s="41"/>
      <c r="L2" s="41"/>
      <c r="M2" s="41"/>
      <c r="N2" s="41"/>
      <c r="O2" s="41"/>
      <c r="P2" s="41"/>
      <c r="Q2" s="41"/>
      <c r="R2" s="41"/>
      <c r="S2" s="41"/>
      <c r="T2" s="41"/>
      <c r="U2" s="41"/>
      <c r="V2" s="41"/>
    </row>
    <row r="3" ht="36" customHeight="1" spans="2:22">
      <c r="B3" s="38" t="s">
        <v>853</v>
      </c>
      <c r="C3" s="39" t="s">
        <v>93</v>
      </c>
      <c r="E3" s="41"/>
      <c r="F3" s="41"/>
      <c r="G3" s="41"/>
      <c r="H3" s="41"/>
      <c r="I3" s="41"/>
      <c r="J3" s="41"/>
      <c r="K3" s="41"/>
      <c r="L3" s="41"/>
      <c r="M3" s="41"/>
      <c r="N3" s="41"/>
      <c r="O3" s="41"/>
      <c r="P3" s="41"/>
      <c r="Q3" s="41"/>
      <c r="R3" s="41"/>
      <c r="S3" s="41"/>
      <c r="T3" s="41"/>
      <c r="U3" s="41"/>
      <c r="V3" s="41"/>
    </row>
    <row r="4" customHeight="1" spans="2:22">
      <c r="B4" s="44" t="s">
        <v>854</v>
      </c>
      <c r="C4" s="58" t="s">
        <v>855</v>
      </c>
      <c r="E4" s="37">
        <f>IF(OR(B4=角色卡!$BD$22,B4=角色卡!$BH$22,B4=角色卡!$BD$24,B4=角色卡!$BH$24),"",ROW())</f>
        <v>4</v>
      </c>
      <c r="F4" s="37">
        <f>IF(OR(B4=角色卡!$BD$22,B4=角色卡!$BH$22,B4=角色卡!$BD$24,B4=角色卡!$BH$24),"",ROW())</f>
        <v>4</v>
      </c>
      <c r="G4" s="37">
        <f>IF(OR(B4=角色卡!$BD$22,B4=角色卡!$BH$22,B4=角色卡!$BD$24,B4=角色卡!$BH$24),"",ROW())</f>
        <v>4</v>
      </c>
      <c r="H4" s="37">
        <f>IF(OR(B4=角色卡!$BD$22,B4=角色卡!$BH$22,B4=角色卡!$BD$24,B4=角色卡!$BH$24),"",ROW())</f>
        <v>4</v>
      </c>
      <c r="I4" s="18" t="str">
        <f t="array" ref="I4">IFERROR(INDEX(灵能印记!$B:$B,SMALL(灵能印记!$E:$E,ROWS(灵能印记!$A$4:$A4))),"")</f>
        <v>缩小</v>
      </c>
      <c r="J4" s="18" t="str">
        <f t="array" ref="J4">IFERROR(INDEX(灵能印记!$B:$B,SMALL(灵能印记!$F:$F,ROWS(灵能印记!$A$4:$A4))),"")</f>
        <v>缩小</v>
      </c>
      <c r="K4" s="18" t="str">
        <f t="array" ref="K4">IFERROR(INDEX(灵能印记!$B:$B,SMALL(灵能印记!$G:$G,ROWS(灵能印记!$A$4:$A4))),"")</f>
        <v>缩小</v>
      </c>
      <c r="L4" s="18" t="str">
        <f t="array" ref="L4">IFERROR(INDEX(灵能印记!$B:$B,SMALL(灵能印记!$H:$H,ROWS(灵能印记!$A$4:$A4))),"")</f>
        <v>缩小</v>
      </c>
      <c r="M4" s="41"/>
      <c r="N4" s="41"/>
      <c r="O4" s="41"/>
      <c r="P4" s="41"/>
      <c r="Q4" s="41"/>
      <c r="R4" s="41"/>
      <c r="S4" s="41"/>
      <c r="T4" s="41"/>
      <c r="U4" s="41"/>
      <c r="V4" s="41"/>
    </row>
    <row r="5" customHeight="1" spans="2:22">
      <c r="B5" s="50" t="s">
        <v>856</v>
      </c>
      <c r="C5" s="59" t="s">
        <v>857</v>
      </c>
      <c r="E5" s="37">
        <f>IF(OR(B5=角色卡!$BD$22,B5=角色卡!$BH$22,B5=角色卡!$BD$24,B5=角色卡!$BH$24),"",ROW())</f>
        <v>5</v>
      </c>
      <c r="F5" s="37">
        <f>IF(OR(B5=角色卡!$BD$22,B5=角色卡!$BH$22,B5=角色卡!$BD$24,B5=角色卡!$BH$24),"",ROW())</f>
        <v>5</v>
      </c>
      <c r="G5" s="37">
        <f>IF(OR(B5=角色卡!$BD$22,B5=角色卡!$BH$22,B5=角色卡!$BD$24,B5=角色卡!$BH$24),"",ROW())</f>
        <v>5</v>
      </c>
      <c r="H5" s="37">
        <f>IF(OR(B5=角色卡!$BD$22,B5=角色卡!$BH$22,B5=角色卡!$BD$24,B5=角色卡!$BH$24),"",ROW())</f>
        <v>5</v>
      </c>
      <c r="I5" s="18" t="str">
        <f t="array" ref="I5">IFERROR(INDEX(灵能印记!$B:$B,SMALL(灵能印记!$E:$E,ROWS(灵能印记!$A$4:$A5))),"")</f>
        <v>放大</v>
      </c>
      <c r="J5" s="18" t="str">
        <f t="array" ref="J5">IFERROR(INDEX(灵能印记!$B:$B,SMALL(灵能印记!$F:$F,ROWS(灵能印记!$A$4:$A5))),"")</f>
        <v>放大</v>
      </c>
      <c r="K5" s="18" t="str">
        <f t="array" ref="K5">IFERROR(INDEX(灵能印记!$B:$B,SMALL(灵能印记!$G:$G,ROWS(灵能印记!$A$4:$A5))),"")</f>
        <v>放大</v>
      </c>
      <c r="L5" s="18" t="str">
        <f t="array" ref="L5">IFERROR(INDEX(灵能印记!$B:$B,SMALL(灵能印记!$H:$H,ROWS(灵能印记!$A$4:$A5))),"")</f>
        <v>放大</v>
      </c>
      <c r="M5" s="41"/>
      <c r="N5" s="41"/>
      <c r="O5" s="41"/>
      <c r="P5" s="41"/>
      <c r="Q5" s="41"/>
      <c r="R5" s="41"/>
      <c r="S5" s="41"/>
      <c r="T5" s="41"/>
      <c r="U5" s="41"/>
      <c r="V5" s="41"/>
    </row>
    <row r="6" customHeight="1" spans="2:22">
      <c r="B6" s="44" t="s">
        <v>858</v>
      </c>
      <c r="C6" s="58" t="s">
        <v>859</v>
      </c>
      <c r="E6" s="37">
        <f>IF(OR(B6=角色卡!$BD$22,B6=角色卡!$BH$22,B6=角色卡!$BD$24,B6=角色卡!$BH$24),"",ROW())</f>
        <v>6</v>
      </c>
      <c r="F6" s="37">
        <f>IF(OR(B6=角色卡!$BD$22,B6=角色卡!$BH$22,B6=角色卡!$BD$24,B6=角色卡!$BH$24),"",ROW())</f>
        <v>6</v>
      </c>
      <c r="G6" s="37">
        <f>IF(OR(B6=角色卡!$BD$22,B6=角色卡!$BH$22,B6=角色卡!$BD$24,B6=角色卡!$BH$24),"",ROW())</f>
        <v>6</v>
      </c>
      <c r="H6" s="37">
        <f>IF(OR(B6=角色卡!$BD$22,B6=角色卡!$BH$22,B6=角色卡!$BD$24,B6=角色卡!$BH$24),"",ROW())</f>
        <v>6</v>
      </c>
      <c r="I6" s="18" t="str">
        <f t="array" ref="I6">IFERROR(INDEX(灵能印记!$B:$B,SMALL(灵能印记!$E:$E,ROWS(灵能印记!$A$4:$A6))),"")</f>
        <v>柔软</v>
      </c>
      <c r="J6" s="18" t="str">
        <f t="array" ref="J6">IFERROR(INDEX(灵能印记!$B:$B,SMALL(灵能印记!$F:$F,ROWS(灵能印记!$A$4:$A6))),"")</f>
        <v>柔软</v>
      </c>
      <c r="K6" s="18" t="str">
        <f t="array" ref="K6">IFERROR(INDEX(灵能印记!$B:$B,SMALL(灵能印记!$G:$G,ROWS(灵能印记!$A$4:$A6))),"")</f>
        <v>柔软</v>
      </c>
      <c r="L6" s="18" t="str">
        <f t="array" ref="L6">IFERROR(INDEX(灵能印记!$B:$B,SMALL(灵能印记!$H:$H,ROWS(灵能印记!$A$4:$A6))),"")</f>
        <v>柔软</v>
      </c>
      <c r="M6" s="41"/>
      <c r="N6" s="41"/>
      <c r="O6" s="41"/>
      <c r="P6" s="41"/>
      <c r="Q6" s="41"/>
      <c r="R6" s="41"/>
      <c r="S6" s="41"/>
      <c r="T6" s="41"/>
      <c r="U6" s="41"/>
      <c r="V6" s="41"/>
    </row>
    <row r="7" customHeight="1" spans="2:22">
      <c r="B7" s="50" t="s">
        <v>860</v>
      </c>
      <c r="C7" s="59" t="s">
        <v>861</v>
      </c>
      <c r="E7" s="37">
        <f>IF(OR(B7=角色卡!$BD$22,B7=角色卡!$BH$22,B7=角色卡!$BD$24,B7=角色卡!$BH$24),"",ROW())</f>
        <v>7</v>
      </c>
      <c r="F7" s="37">
        <f>IF(OR(B7=角色卡!$BD$22,B7=角色卡!$BH$22,B7=角色卡!$BD$24,B7=角色卡!$BH$24),"",ROW())</f>
        <v>7</v>
      </c>
      <c r="G7" s="37">
        <f>IF(OR(B7=角色卡!$BD$22,B7=角色卡!$BH$22,B7=角色卡!$BD$24,B7=角色卡!$BH$24),"",ROW())</f>
        <v>7</v>
      </c>
      <c r="H7" s="37">
        <f>IF(OR(B7=角色卡!$BD$22,B7=角色卡!$BH$22,B7=角色卡!$BD$24,B7=角色卡!$BH$24),"",ROW())</f>
        <v>7</v>
      </c>
      <c r="I7" s="18" t="str">
        <f t="array" ref="I7">IFERROR(INDEX(灵能印记!$B:$B,SMALL(灵能印记!$E:$E,ROWS(灵能印记!$A$4:$A7))),"")</f>
        <v>坚硬</v>
      </c>
      <c r="J7" s="18" t="str">
        <f t="array" ref="J7">IFERROR(INDEX(灵能印记!$B:$B,SMALL(灵能印记!$F:$F,ROWS(灵能印记!$A$4:$A7))),"")</f>
        <v>坚硬</v>
      </c>
      <c r="K7" s="18" t="str">
        <f t="array" ref="K7">IFERROR(INDEX(灵能印记!$B:$B,SMALL(灵能印记!$G:$G,ROWS(灵能印记!$A$4:$A7))),"")</f>
        <v>坚硬</v>
      </c>
      <c r="L7" s="18" t="str">
        <f t="array" ref="L7">IFERROR(INDEX(灵能印记!$B:$B,SMALL(灵能印记!$H:$H,ROWS(灵能印记!$A$4:$A7))),"")</f>
        <v>坚硬</v>
      </c>
      <c r="M7" s="41"/>
      <c r="N7" s="41"/>
      <c r="O7" s="41"/>
      <c r="P7" s="41"/>
      <c r="Q7" s="41"/>
      <c r="R7" s="41"/>
      <c r="S7" s="41"/>
      <c r="T7" s="41"/>
      <c r="U7" s="41"/>
      <c r="V7" s="41"/>
    </row>
    <row r="8" customHeight="1" spans="2:22">
      <c r="B8" s="44" t="s">
        <v>862</v>
      </c>
      <c r="C8" s="58" t="s">
        <v>863</v>
      </c>
      <c r="E8" s="37">
        <f>IF(OR(B8=角色卡!$BD$22,B8=角色卡!$BH$22,B8=角色卡!$BD$24,B8=角色卡!$BH$24),"",ROW())</f>
        <v>8</v>
      </c>
      <c r="F8" s="37">
        <f>IF(OR(B8=角色卡!$BD$22,B8=角色卡!$BH$22,B8=角色卡!$BD$24,B8=角色卡!$BH$24),"",ROW())</f>
        <v>8</v>
      </c>
      <c r="G8" s="37">
        <f>IF(OR(B8=角色卡!$BD$22,B8=角色卡!$BH$22,B8=角色卡!$BD$24,B8=角色卡!$BH$24),"",ROW())</f>
        <v>8</v>
      </c>
      <c r="H8" s="37">
        <f>IF(OR(B8=角色卡!$BD$22,B8=角色卡!$BH$22,B8=角色卡!$BD$24,B8=角色卡!$BH$24),"",ROW())</f>
        <v>8</v>
      </c>
      <c r="I8" s="18" t="str">
        <f t="array" ref="I8">IFERROR(INDEX(灵能印记!$B:$B,SMALL(灵能印记!$E:$E,ROWS(灵能印记!$A$4:$A8))),"")</f>
        <v>轻便</v>
      </c>
      <c r="J8" s="18" t="str">
        <f t="array" ref="J8">IFERROR(INDEX(灵能印记!$B:$B,SMALL(灵能印记!$F:$F,ROWS(灵能印记!$A$4:$A8))),"")</f>
        <v>轻便</v>
      </c>
      <c r="K8" s="18" t="str">
        <f t="array" ref="K8">IFERROR(INDEX(灵能印记!$B:$B,SMALL(灵能印记!$G:$G,ROWS(灵能印记!$A$4:$A8))),"")</f>
        <v>轻便</v>
      </c>
      <c r="L8" s="18" t="str">
        <f t="array" ref="L8">IFERROR(INDEX(灵能印记!$B:$B,SMALL(灵能印记!$H:$H,ROWS(灵能印记!$A$4:$A8))),"")</f>
        <v>轻便</v>
      </c>
      <c r="M8" s="41"/>
      <c r="N8" s="41"/>
      <c r="O8" s="41"/>
      <c r="P8" s="41"/>
      <c r="Q8" s="41"/>
      <c r="R8" s="41"/>
      <c r="S8" s="41"/>
      <c r="T8" s="41"/>
      <c r="U8" s="41"/>
      <c r="V8" s="41"/>
    </row>
    <row r="9" customHeight="1" spans="2:22">
      <c r="B9" s="50" t="s">
        <v>864</v>
      </c>
      <c r="C9" s="59" t="s">
        <v>865</v>
      </c>
      <c r="E9" s="37">
        <f>IF(OR(B9=角色卡!$BD$22,B9=角色卡!$BH$22,B9=角色卡!$BD$24,B9=角色卡!$BH$24),"",ROW())</f>
        <v>9</v>
      </c>
      <c r="F9" s="37">
        <f>IF(OR(B9=角色卡!$BD$22,B9=角色卡!$BH$22,B9=角色卡!$BD$24,B9=角色卡!$BH$24),"",ROW())</f>
        <v>9</v>
      </c>
      <c r="G9" s="37">
        <f>IF(OR(B9=角色卡!$BD$22,B9=角色卡!$BH$22,B9=角色卡!$BD$24,B9=角色卡!$BH$24),"",ROW())</f>
        <v>9</v>
      </c>
      <c r="H9" s="37">
        <f>IF(OR(B9=角色卡!$BD$22,B9=角色卡!$BH$22,B9=角色卡!$BD$24,B9=角色卡!$BH$24),"",ROW())</f>
        <v>9</v>
      </c>
      <c r="I9" s="18" t="str">
        <f t="array" ref="I9">IFERROR(INDEX(灵能印记!$B:$B,SMALL(灵能印记!$E:$E,ROWS(灵能印记!$A$4:$A9))),"")</f>
        <v>沉重</v>
      </c>
      <c r="J9" s="18" t="str">
        <f t="array" ref="J9">IFERROR(INDEX(灵能印记!$B:$B,SMALL(灵能印记!$F:$F,ROWS(灵能印记!$A$4:$A9))),"")</f>
        <v>沉重</v>
      </c>
      <c r="K9" s="18" t="str">
        <f t="array" ref="K9">IFERROR(INDEX(灵能印记!$B:$B,SMALL(灵能印记!$G:$G,ROWS(灵能印记!$A$4:$A9))),"")</f>
        <v>沉重</v>
      </c>
      <c r="L9" s="18" t="str">
        <f t="array" ref="L9">IFERROR(INDEX(灵能印记!$B:$B,SMALL(灵能印记!$H:$H,ROWS(灵能印记!$A$4:$A9))),"")</f>
        <v>沉重</v>
      </c>
      <c r="M9" s="41"/>
      <c r="N9" s="41"/>
      <c r="O9" s="41"/>
      <c r="P9" s="41"/>
      <c r="Q9" s="41"/>
      <c r="R9" s="41"/>
      <c r="S9" s="41"/>
      <c r="T9" s="41"/>
      <c r="U9" s="41"/>
      <c r="V9" s="41"/>
    </row>
    <row r="10" customHeight="1" spans="2:22">
      <c r="B10" s="44" t="s">
        <v>866</v>
      </c>
      <c r="C10" s="58" t="s">
        <v>867</v>
      </c>
      <c r="E10" s="37">
        <f>IF(OR(B10=角色卡!$BD$22,B10=角色卡!$BH$22,B10=角色卡!$BD$24,B10=角色卡!$BH$24),"",ROW())</f>
        <v>10</v>
      </c>
      <c r="F10" s="37">
        <f>IF(OR(B10=角色卡!$BD$22,B10=角色卡!$BH$22,B10=角色卡!$BD$24,B10=角色卡!$BH$24),"",ROW())</f>
        <v>10</v>
      </c>
      <c r="G10" s="37">
        <f>IF(OR(B10=角色卡!$BD$22,B10=角色卡!$BH$22,B10=角色卡!$BD$24,B10=角色卡!$BH$24),"",ROW())</f>
        <v>10</v>
      </c>
      <c r="H10" s="37">
        <f>IF(OR(B10=角色卡!$BD$22,B10=角色卡!$BH$22,B10=角色卡!$BD$24,B10=角色卡!$BH$24),"",ROW())</f>
        <v>10</v>
      </c>
      <c r="I10" s="18" t="str">
        <f t="array" ref="I10">IFERROR(INDEX(灵能印记!$B:$B,SMALL(灵能印记!$E:$E,ROWS(灵能印记!$A$4:$A10))),"")</f>
        <v>失衡</v>
      </c>
      <c r="J10" s="18" t="str">
        <f t="array" ref="J10">IFERROR(INDEX(灵能印记!$B:$B,SMALL(灵能印记!$F:$F,ROWS(灵能印记!$A$4:$A10))),"")</f>
        <v>失衡</v>
      </c>
      <c r="K10" s="18" t="str">
        <f t="array" ref="K10">IFERROR(INDEX(灵能印记!$B:$B,SMALL(灵能印记!$G:$G,ROWS(灵能印记!$A$4:$A10))),"")</f>
        <v>失衡</v>
      </c>
      <c r="L10" s="18" t="str">
        <f t="array" ref="L10">IFERROR(INDEX(灵能印记!$B:$B,SMALL(灵能印记!$H:$H,ROWS(灵能印记!$A$4:$A10))),"")</f>
        <v>失衡</v>
      </c>
      <c r="M10" s="41"/>
      <c r="N10" s="41"/>
      <c r="O10" s="41"/>
      <c r="P10" s="41"/>
      <c r="Q10" s="41"/>
      <c r="R10" s="41"/>
      <c r="S10" s="41"/>
      <c r="T10" s="41"/>
      <c r="U10" s="41"/>
      <c r="V10" s="41"/>
    </row>
    <row r="11" customHeight="1" spans="2:22">
      <c r="B11" s="50" t="s">
        <v>868</v>
      </c>
      <c r="C11" s="59" t="s">
        <v>869</v>
      </c>
      <c r="E11" s="37">
        <f>IF(OR(B11=角色卡!$BD$22,B11=角色卡!$BH$22,B11=角色卡!$BD$24,B11=角色卡!$BH$24),"",ROW())</f>
        <v>11</v>
      </c>
      <c r="F11" s="37">
        <f>IF(OR(B11=角色卡!$BD$22,B11=角色卡!$BH$22,B11=角色卡!$BD$24,B11=角色卡!$BH$24),"",ROW())</f>
        <v>11</v>
      </c>
      <c r="G11" s="37">
        <f>IF(OR(B11=角色卡!$BD$22,B11=角色卡!$BH$22,B11=角色卡!$BD$24,B11=角色卡!$BH$24),"",ROW())</f>
        <v>11</v>
      </c>
      <c r="H11" s="37">
        <f>IF(OR(B11=角色卡!$BD$22,B11=角色卡!$BH$22,B11=角色卡!$BD$24,B11=角色卡!$BH$24),"",ROW())</f>
        <v>11</v>
      </c>
      <c r="I11" s="18" t="str">
        <f t="array" ref="I11">IFERROR(INDEX(灵能印记!$B:$B,SMALL(灵能印记!$E:$E,ROWS(灵能印记!$A$4:$A11))),"")</f>
        <v>守护</v>
      </c>
      <c r="J11" s="18" t="str">
        <f t="array" ref="J11">IFERROR(INDEX(灵能印记!$B:$B,SMALL(灵能印记!$F:$F,ROWS(灵能印记!$A$4:$A11))),"")</f>
        <v>守护</v>
      </c>
      <c r="K11" s="18" t="str">
        <f t="array" ref="K11">IFERROR(INDEX(灵能印记!$B:$B,SMALL(灵能印记!$G:$G,ROWS(灵能印记!$A$4:$A11))),"")</f>
        <v>守护</v>
      </c>
      <c r="L11" s="18" t="str">
        <f t="array" ref="L11">IFERROR(INDEX(灵能印记!$B:$B,SMALL(灵能印记!$H:$H,ROWS(灵能印记!$A$4:$A11))),"")</f>
        <v>守护</v>
      </c>
      <c r="M11" s="41"/>
      <c r="N11" s="41"/>
      <c r="O11" s="41"/>
      <c r="P11" s="41"/>
      <c r="Q11" s="41"/>
      <c r="R11" s="41"/>
      <c r="S11" s="41"/>
      <c r="T11" s="41"/>
      <c r="U11" s="41"/>
      <c r="V11" s="41"/>
    </row>
    <row r="12" customHeight="1" spans="2:22">
      <c r="B12" s="44" t="s">
        <v>870</v>
      </c>
      <c r="C12" s="58" t="s">
        <v>871</v>
      </c>
      <c r="E12" s="37">
        <f>IF(OR(B12=角色卡!$BD$22,B12=角色卡!$BH$22,B12=角色卡!$BD$24,B12=角色卡!$BH$24),"",ROW())</f>
        <v>12</v>
      </c>
      <c r="F12" s="37">
        <f>IF(OR(B12=角色卡!$BD$22,B12=角色卡!$BH$22,B12=角色卡!$BD$24,B12=角色卡!$BH$24),"",ROW())</f>
        <v>12</v>
      </c>
      <c r="G12" s="37">
        <f>IF(OR(B12=角色卡!$BD$22,B12=角色卡!$BH$22,B12=角色卡!$BD$24,B12=角色卡!$BH$24),"",ROW())</f>
        <v>12</v>
      </c>
      <c r="H12" s="37">
        <f>IF(OR(B12=角色卡!$BD$22,B12=角色卡!$BH$22,B12=角色卡!$BD$24,B12=角色卡!$BH$24),"",ROW())</f>
        <v>12</v>
      </c>
      <c r="I12" s="18" t="str">
        <f t="array" ref="I12">IFERROR(INDEX(灵能印记!$B:$B,SMALL(灵能印记!$E:$E,ROWS(灵能印记!$A$4:$A12))),"")</f>
        <v>多重</v>
      </c>
      <c r="J12" s="18" t="str">
        <f t="array" ref="J12">IFERROR(INDEX(灵能印记!$B:$B,SMALL(灵能印记!$F:$F,ROWS(灵能印记!$A$4:$A12))),"")</f>
        <v>多重</v>
      </c>
      <c r="K12" s="18" t="str">
        <f t="array" ref="K12">IFERROR(INDEX(灵能印记!$B:$B,SMALL(灵能印记!$G:$G,ROWS(灵能印记!$A$4:$A12))),"")</f>
        <v>多重</v>
      </c>
      <c r="L12" s="18" t="str">
        <f t="array" ref="L12">IFERROR(INDEX(灵能印记!$B:$B,SMALL(灵能印记!$H:$H,ROWS(灵能印记!$A$4:$A12))),"")</f>
        <v>多重</v>
      </c>
      <c r="M12" s="41"/>
      <c r="N12" s="41"/>
      <c r="O12" s="41"/>
      <c r="P12" s="41"/>
      <c r="Q12" s="41"/>
      <c r="R12" s="41"/>
      <c r="S12" s="41"/>
      <c r="T12" s="41"/>
      <c r="U12" s="41"/>
      <c r="V12" s="41"/>
    </row>
    <row r="13" customHeight="1" spans="2:22">
      <c r="B13" s="50" t="s">
        <v>872</v>
      </c>
      <c r="C13" s="60" t="s">
        <v>873</v>
      </c>
      <c r="E13" s="37">
        <f>IF(OR(B13=角色卡!$BD$22,B13=角色卡!$BH$22,B13=角色卡!$BD$24,B13=角色卡!$BH$24),"",ROW())</f>
        <v>13</v>
      </c>
      <c r="F13" s="37">
        <f>IF(OR(B13=角色卡!$BD$22,B13=角色卡!$BH$22,B13=角色卡!$BD$24,B13=角色卡!$BH$24),"",ROW())</f>
        <v>13</v>
      </c>
      <c r="G13" s="37">
        <f>IF(OR(B13=角色卡!$BD$22,B13=角色卡!$BH$22,B13=角色卡!$BD$24,B13=角色卡!$BH$24),"",ROW())</f>
        <v>13</v>
      </c>
      <c r="H13" s="37">
        <f>IF(OR(B13=角色卡!$BD$22,B13=角色卡!$BH$22,B13=角色卡!$BD$24,B13=角色卡!$BH$24),"",ROW())</f>
        <v>13</v>
      </c>
      <c r="I13" s="18" t="str">
        <f t="array" ref="I13">IFERROR(INDEX(灵能印记!$B:$B,SMALL(灵能印记!$E:$E,ROWS(灵能印记!$A$4:$A13))),"")</f>
        <v>组合</v>
      </c>
      <c r="J13" s="18" t="str">
        <f t="array" ref="J13">IFERROR(INDEX(灵能印记!$B:$B,SMALL(灵能印记!$F:$F,ROWS(灵能印记!$A$4:$A13))),"")</f>
        <v>组合</v>
      </c>
      <c r="K13" s="18" t="str">
        <f t="array" ref="K13">IFERROR(INDEX(灵能印记!$B:$B,SMALL(灵能印记!$G:$G,ROWS(灵能印记!$A$4:$A13))),"")</f>
        <v>组合</v>
      </c>
      <c r="L13" s="18" t="str">
        <f t="array" ref="L13">IFERROR(INDEX(灵能印记!$B:$B,SMALL(灵能印记!$H:$H,ROWS(灵能印记!$A$4:$A13))),"")</f>
        <v>组合</v>
      </c>
      <c r="M13" s="41"/>
      <c r="N13" s="41"/>
      <c r="O13" s="41"/>
      <c r="P13" s="41"/>
      <c r="Q13" s="41"/>
      <c r="R13" s="41"/>
      <c r="S13" s="41"/>
      <c r="T13" s="41"/>
      <c r="U13" s="41"/>
      <c r="V13" s="41"/>
    </row>
    <row r="14" customHeight="1" spans="2:22">
      <c r="B14" s="44" t="s">
        <v>72</v>
      </c>
      <c r="C14" s="58" t="s">
        <v>874</v>
      </c>
      <c r="E14" s="37" t="str">
        <f>IF(OR(B14=角色卡!$BD$22,B14=角色卡!$BH$22,B14=角色卡!$BD$24,B14=角色卡!$BH$24),"",ROW())</f>
        <v/>
      </c>
      <c r="F14" s="37" t="str">
        <f>IF(OR(B14=角色卡!$BD$22,B14=角色卡!$BH$22,B14=角色卡!$BD$24,B14=角色卡!$BH$24),"",ROW())</f>
        <v/>
      </c>
      <c r="G14" s="37" t="str">
        <f>IF(OR(B14=角色卡!$BD$22,B14=角色卡!$BH$22,B14=角色卡!$BD$24,B14=角色卡!$BH$24),"",ROW())</f>
        <v/>
      </c>
      <c r="H14" s="37" t="str">
        <f>IF(OR(B14=角色卡!$BD$22,B14=角色卡!$BH$22,B14=角色卡!$BD$24,B14=角色卡!$BH$24),"",ROW())</f>
        <v/>
      </c>
      <c r="I14" s="18" t="str">
        <f t="array" ref="I14">IFERROR(INDEX(灵能印记!$B:$B,SMALL(灵能印记!$E:$E,ROWS(灵能印记!$A$4:$A14))),"")</f>
        <v>悬空</v>
      </c>
      <c r="J14" s="18" t="str">
        <f t="array" ref="J14">IFERROR(INDEX(灵能印记!$B:$B,SMALL(灵能印记!$F:$F,ROWS(灵能印记!$A$4:$A14))),"")</f>
        <v>悬空</v>
      </c>
      <c r="K14" s="18" t="str">
        <f t="array" ref="K14">IFERROR(INDEX(灵能印记!$B:$B,SMALL(灵能印记!$G:$G,ROWS(灵能印记!$A$4:$A14))),"")</f>
        <v>悬空</v>
      </c>
      <c r="L14" s="18" t="str">
        <f t="array" ref="L14">IFERROR(INDEX(灵能印记!$B:$B,SMALL(灵能印记!$H:$H,ROWS(灵能印记!$A$4:$A14))),"")</f>
        <v>悬空</v>
      </c>
      <c r="M14" s="41"/>
      <c r="N14" s="41"/>
      <c r="O14" s="41"/>
      <c r="P14" s="41"/>
      <c r="Q14" s="41"/>
      <c r="R14" s="41"/>
      <c r="S14" s="41"/>
      <c r="T14" s="41"/>
      <c r="U14" s="41"/>
      <c r="V14" s="41"/>
    </row>
    <row r="15" customHeight="1" spans="2:22">
      <c r="B15" s="50" t="s">
        <v>875</v>
      </c>
      <c r="C15" s="59" t="s">
        <v>876</v>
      </c>
      <c r="E15" s="37">
        <f>IF(OR(B15=角色卡!$BD$22,B15=角色卡!$BH$22,B15=角色卡!$BD$24,B15=角色卡!$BH$24),"",ROW())</f>
        <v>15</v>
      </c>
      <c r="F15" s="37">
        <f>IF(OR(B15=角色卡!$BD$22,B15=角色卡!$BH$22,B15=角色卡!$BD$24,B15=角色卡!$BH$24),"",ROW())</f>
        <v>15</v>
      </c>
      <c r="G15" s="37">
        <f>IF(OR(B15=角色卡!$BD$22,B15=角色卡!$BH$22,B15=角色卡!$BD$24,B15=角色卡!$BH$24),"",ROW())</f>
        <v>15</v>
      </c>
      <c r="H15" s="37">
        <f>IF(OR(B15=角色卡!$BD$22,B15=角色卡!$BH$22,B15=角色卡!$BD$24,B15=角色卡!$BH$24),"",ROW())</f>
        <v>15</v>
      </c>
      <c r="I15" s="18" t="str">
        <f t="array" ref="I15">IFERROR(INDEX(灵能印记!$B:$B,SMALL(灵能印记!$E:$E,ROWS(灵能印记!$A$4:$A15))),"")</f>
        <v>警戒</v>
      </c>
      <c r="J15" s="18" t="str">
        <f t="array" ref="J15">IFERROR(INDEX(灵能印记!$B:$B,SMALL(灵能印记!$F:$F,ROWS(灵能印记!$A$4:$A15))),"")</f>
        <v>警戒</v>
      </c>
      <c r="K15" s="18" t="str">
        <f t="array" ref="K15">IFERROR(INDEX(灵能印记!$B:$B,SMALL(灵能印记!$G:$G,ROWS(灵能印记!$A$4:$A15))),"")</f>
        <v>警戒</v>
      </c>
      <c r="L15" s="18" t="str">
        <f t="array" ref="L15">IFERROR(INDEX(灵能印记!$B:$B,SMALL(灵能印记!$H:$H,ROWS(灵能印记!$A$4:$A15))),"")</f>
        <v>警戒</v>
      </c>
      <c r="M15" s="41"/>
      <c r="N15" s="41"/>
      <c r="O15" s="41"/>
      <c r="P15" s="41"/>
      <c r="Q15" s="41"/>
      <c r="R15" s="41"/>
      <c r="S15" s="41"/>
      <c r="T15" s="41"/>
      <c r="U15" s="41"/>
      <c r="V15" s="41"/>
    </row>
    <row r="16" customHeight="1" spans="2:22">
      <c r="B16" s="44" t="s">
        <v>877</v>
      </c>
      <c r="C16" s="58" t="s">
        <v>878</v>
      </c>
      <c r="E16" s="37">
        <f>IF(OR(B16=角色卡!$BD$22,B16=角色卡!$BH$22,B16=角色卡!$BD$24,B16=角色卡!$BH$24),"",ROW())</f>
        <v>16</v>
      </c>
      <c r="F16" s="37">
        <f>IF(OR(B16=角色卡!$BD$22,B16=角色卡!$BH$22,B16=角色卡!$BD$24,B16=角色卡!$BH$24),"",ROW())</f>
        <v>16</v>
      </c>
      <c r="G16" s="37">
        <f>IF(OR(B16=角色卡!$BD$22,B16=角色卡!$BH$22,B16=角色卡!$BD$24,B16=角色卡!$BH$24),"",ROW())</f>
        <v>16</v>
      </c>
      <c r="H16" s="37">
        <f>IF(OR(B16=角色卡!$BD$22,B16=角色卡!$BH$22,B16=角色卡!$BD$24,B16=角色卡!$BH$24),"",ROW())</f>
        <v>16</v>
      </c>
      <c r="I16" s="18" t="str">
        <f t="array" ref="I16">IFERROR(INDEX(灵能印记!$B:$B,SMALL(灵能印记!$E:$E,ROWS(灵能印记!$A$4:$A16))),"")</f>
        <v>隐蔽</v>
      </c>
      <c r="J16" s="18" t="str">
        <f t="array" ref="J16">IFERROR(INDEX(灵能印记!$B:$B,SMALL(灵能印记!$F:$F,ROWS(灵能印记!$A$4:$A16))),"")</f>
        <v>隐蔽</v>
      </c>
      <c r="K16" s="18" t="str">
        <f t="array" ref="K16">IFERROR(INDEX(灵能印记!$B:$B,SMALL(灵能印记!$G:$G,ROWS(灵能印记!$A$4:$A16))),"")</f>
        <v>隐蔽</v>
      </c>
      <c r="L16" s="18" t="str">
        <f t="array" ref="L16">IFERROR(INDEX(灵能印记!$B:$B,SMALL(灵能印记!$H:$H,ROWS(灵能印记!$A$4:$A16))),"")</f>
        <v>隐蔽</v>
      </c>
      <c r="M16" s="41"/>
      <c r="N16" s="41"/>
      <c r="O16" s="41"/>
      <c r="P16" s="41"/>
      <c r="Q16" s="41"/>
      <c r="R16" s="41"/>
      <c r="S16" s="41"/>
      <c r="T16" s="41"/>
      <c r="U16" s="41"/>
      <c r="V16" s="41"/>
    </row>
    <row r="17" customHeight="1" spans="2:22">
      <c r="B17" s="50" t="s">
        <v>64</v>
      </c>
      <c r="C17" s="59" t="s">
        <v>879</v>
      </c>
      <c r="E17" s="37" t="str">
        <f>IF(OR(B17=角色卡!$BD$22,B17=角色卡!$BH$22,B17=角色卡!$BD$24,B17=角色卡!$BH$24),"",ROW())</f>
        <v/>
      </c>
      <c r="F17" s="37" t="str">
        <f>IF(OR(B17=角色卡!$BD$22,B17=角色卡!$BH$22,B17=角色卡!$BD$24,B17=角色卡!$BH$24),"",ROW())</f>
        <v/>
      </c>
      <c r="G17" s="37" t="str">
        <f>IF(OR(B17=角色卡!$BD$22,B17=角色卡!$BH$22,B17=角色卡!$BD$24,B17=角色卡!$BH$24),"",ROW())</f>
        <v/>
      </c>
      <c r="H17" s="37" t="str">
        <f>IF(OR(B17=角色卡!$BD$22,B17=角色卡!$BH$22,B17=角色卡!$BD$24,B17=角色卡!$BH$24),"",ROW())</f>
        <v/>
      </c>
      <c r="I17" s="18" t="str">
        <f t="array" ref="I17">IFERROR(INDEX(灵能印记!$B:$B,SMALL(灵能印记!$E:$E,ROWS(灵能印记!$A$4:$A17))),"")</f>
        <v>转移</v>
      </c>
      <c r="J17" s="18" t="str">
        <f t="array" ref="J17">IFERROR(INDEX(灵能印记!$B:$B,SMALL(灵能印记!$F:$F,ROWS(灵能印记!$A$4:$A17))),"")</f>
        <v>转移</v>
      </c>
      <c r="K17" s="18" t="str">
        <f t="array" ref="K17">IFERROR(INDEX(灵能印记!$B:$B,SMALL(灵能印记!$G:$G,ROWS(灵能印记!$A$4:$A17))),"")</f>
        <v>转移</v>
      </c>
      <c r="L17" s="18" t="str">
        <f t="array" ref="L17">IFERROR(INDEX(灵能印记!$B:$B,SMALL(灵能印记!$H:$H,ROWS(灵能印记!$A$4:$A17))),"")</f>
        <v>转移</v>
      </c>
      <c r="M17" s="41"/>
      <c r="N17" s="41"/>
      <c r="O17" s="41"/>
      <c r="P17" s="41"/>
      <c r="Q17" s="41"/>
      <c r="R17" s="41"/>
      <c r="S17" s="41"/>
      <c r="T17" s="41"/>
      <c r="U17" s="41"/>
      <c r="V17" s="41"/>
    </row>
    <row r="18" customHeight="1" spans="2:22">
      <c r="B18" s="44" t="s">
        <v>880</v>
      </c>
      <c r="C18" s="58" t="s">
        <v>881</v>
      </c>
      <c r="E18" s="37">
        <f>IF(OR(B18=角色卡!$BD$22,B18=角色卡!$BH$22,B18=角色卡!$BD$24,B18=角色卡!$BH$24),"",ROW())</f>
        <v>18</v>
      </c>
      <c r="F18" s="37">
        <f>IF(OR(B18=角色卡!$BD$22,B18=角色卡!$BH$22,B18=角色卡!$BD$24,B18=角色卡!$BH$24),"",ROW())</f>
        <v>18</v>
      </c>
      <c r="G18" s="37">
        <f>IF(OR(B18=角色卡!$BD$22,B18=角色卡!$BH$22,B18=角色卡!$BD$24,B18=角色卡!$BH$24),"",ROW())</f>
        <v>18</v>
      </c>
      <c r="H18" s="37">
        <f>IF(OR(B18=角色卡!$BD$22,B18=角色卡!$BH$22,B18=角色卡!$BD$24,B18=角色卡!$BH$24),"",ROW())</f>
        <v>18</v>
      </c>
      <c r="I18" s="18" t="str">
        <f t="array" ref="I18">IFERROR(INDEX(灵能印记!$B:$B,SMALL(灵能印记!$E:$E,ROWS(灵能印记!$A$4:$A18))),"")</f>
        <v>神圣</v>
      </c>
      <c r="J18" s="18" t="str">
        <f t="array" ref="J18">IFERROR(INDEX(灵能印记!$B:$B,SMALL(灵能印记!$F:$F,ROWS(灵能印记!$A$4:$A18))),"")</f>
        <v>神圣</v>
      </c>
      <c r="K18" s="18" t="str">
        <f t="array" ref="K18">IFERROR(INDEX(灵能印记!$B:$B,SMALL(灵能印记!$G:$G,ROWS(灵能印记!$A$4:$A18))),"")</f>
        <v>神圣</v>
      </c>
      <c r="L18" s="18" t="str">
        <f t="array" ref="L18">IFERROR(INDEX(灵能印记!$B:$B,SMALL(灵能印记!$H:$H,ROWS(灵能印记!$A$4:$A18))),"")</f>
        <v>神圣</v>
      </c>
      <c r="M18" s="41"/>
      <c r="N18" s="41"/>
      <c r="O18" s="41"/>
      <c r="P18" s="41"/>
      <c r="Q18" s="41"/>
      <c r="R18" s="41"/>
      <c r="S18" s="41"/>
      <c r="T18" s="41"/>
      <c r="U18" s="41"/>
      <c r="V18" s="41"/>
    </row>
    <row r="19" customHeight="1" spans="2:22">
      <c r="B19" s="50" t="s">
        <v>882</v>
      </c>
      <c r="C19" s="59" t="s">
        <v>883</v>
      </c>
      <c r="E19" s="37">
        <f>IF(OR(B19=角色卡!$BD$22,B19=角色卡!$BH$22,B19=角色卡!$BD$24,B19=角色卡!$BH$24),"",ROW())</f>
        <v>19</v>
      </c>
      <c r="F19" s="37">
        <f>IF(OR(B19=角色卡!$BD$22,B19=角色卡!$BH$22,B19=角色卡!$BD$24,B19=角色卡!$BH$24),"",ROW())</f>
        <v>19</v>
      </c>
      <c r="G19" s="37">
        <f>IF(OR(B19=角色卡!$BD$22,B19=角色卡!$BH$22,B19=角色卡!$BD$24,B19=角色卡!$BH$24),"",ROW())</f>
        <v>19</v>
      </c>
      <c r="H19" s="37">
        <f>IF(OR(B19=角色卡!$BD$22,B19=角色卡!$BH$22,B19=角色卡!$BD$24,B19=角色卡!$BH$24),"",ROW())</f>
        <v>19</v>
      </c>
      <c r="I19" s="18" t="str">
        <f t="array" ref="I19">IFERROR(INDEX(灵能印记!$B:$B,SMALL(灵能印记!$E:$E,ROWS(灵能印记!$A$4:$A19))),"")</f>
        <v>能量</v>
      </c>
      <c r="J19" s="18" t="str">
        <f t="array" ref="J19">IFERROR(INDEX(灵能印记!$B:$B,SMALL(灵能印记!$F:$F,ROWS(灵能印记!$A$4:$A19))),"")</f>
        <v>能量</v>
      </c>
      <c r="K19" s="18" t="str">
        <f t="array" ref="K19">IFERROR(INDEX(灵能印记!$B:$B,SMALL(灵能印记!$G:$G,ROWS(灵能印记!$A$4:$A19))),"")</f>
        <v>能量</v>
      </c>
      <c r="L19" s="18" t="str">
        <f t="array" ref="L19">IFERROR(INDEX(灵能印记!$B:$B,SMALL(灵能印记!$H:$H,ROWS(灵能印记!$A$4:$A19))),"")</f>
        <v>能量</v>
      </c>
      <c r="M19" s="41"/>
      <c r="N19" s="41"/>
      <c r="O19" s="41"/>
      <c r="P19" s="41"/>
      <c r="Q19" s="41"/>
      <c r="R19" s="41"/>
      <c r="S19" s="41"/>
      <c r="T19" s="41"/>
      <c r="U19" s="41"/>
      <c r="V19" s="41"/>
    </row>
    <row r="20" customHeight="1" spans="2:22">
      <c r="B20" s="44" t="s">
        <v>884</v>
      </c>
      <c r="C20" s="58" t="s">
        <v>885</v>
      </c>
      <c r="E20" s="37">
        <f>IF(OR(B20=角色卡!$BD$22,B20=角色卡!$BH$22,B20=角色卡!$BD$24,B20=角色卡!$BH$24),"",ROW())</f>
        <v>20</v>
      </c>
      <c r="F20" s="37">
        <f>IF(OR(B20=角色卡!$BD$22,B20=角色卡!$BH$22,B20=角色卡!$BD$24,B20=角色卡!$BH$24),"",ROW())</f>
        <v>20</v>
      </c>
      <c r="G20" s="37">
        <f>IF(OR(B20=角色卡!$BD$22,B20=角色卡!$BH$22,B20=角色卡!$BD$24,B20=角色卡!$BH$24),"",ROW())</f>
        <v>20</v>
      </c>
      <c r="H20" s="37">
        <f>IF(OR(B20=角色卡!$BD$22,B20=角色卡!$BH$22,B20=角色卡!$BD$24,B20=角色卡!$BH$24),"",ROW())</f>
        <v>20</v>
      </c>
      <c r="I20" s="18" t="str">
        <f t="array" ref="I20">IFERROR(INDEX(灵能印记!$B:$B,SMALL(灵能印记!$E:$E,ROWS(灵能印记!$A$4:$A20))),"")</f>
        <v>变形</v>
      </c>
      <c r="J20" s="18" t="str">
        <f t="array" ref="J20">IFERROR(INDEX(灵能印记!$B:$B,SMALL(灵能印记!$F:$F,ROWS(灵能印记!$A$4:$A20))),"")</f>
        <v>变形</v>
      </c>
      <c r="K20" s="18" t="str">
        <f t="array" ref="K20">IFERROR(INDEX(灵能印记!$B:$B,SMALL(灵能印记!$G:$G,ROWS(灵能印记!$A$4:$A20))),"")</f>
        <v>变形</v>
      </c>
      <c r="L20" s="18" t="str">
        <f t="array" ref="L20">IFERROR(INDEX(灵能印记!$B:$B,SMALL(灵能印记!$H:$H,ROWS(灵能印记!$A$4:$A20))),"")</f>
        <v>变形</v>
      </c>
      <c r="M20" s="41"/>
      <c r="N20" s="41"/>
      <c r="O20" s="41"/>
      <c r="P20" s="41"/>
      <c r="Q20" s="41"/>
      <c r="R20" s="41"/>
      <c r="S20" s="41"/>
      <c r="T20" s="41"/>
      <c r="U20" s="41"/>
      <c r="V20" s="41"/>
    </row>
    <row r="21" customHeight="1" spans="2:22">
      <c r="B21" s="50" t="s">
        <v>886</v>
      </c>
      <c r="C21" s="61" t="s">
        <v>887</v>
      </c>
      <c r="E21" s="37">
        <f>IF(OR(B21=角色卡!$BD$22,B21=角色卡!$BH$22,B21=角色卡!$BD$24,B21=角色卡!$BH$24),"",ROW())</f>
        <v>21</v>
      </c>
      <c r="F21" s="37">
        <f>IF(OR(B21=角色卡!$BD$22,B21=角色卡!$BH$22,B21=角色卡!$BD$24,B21=角色卡!$BH$24),"",ROW())</f>
        <v>21</v>
      </c>
      <c r="G21" s="37">
        <f>IF(OR(B21=角色卡!$BD$22,B21=角色卡!$BH$22,B21=角色卡!$BD$24,B21=角色卡!$BH$24),"",ROW())</f>
        <v>21</v>
      </c>
      <c r="H21" s="37">
        <f>IF(OR(B21=角色卡!$BD$22,B21=角色卡!$BH$22,B21=角色卡!$BD$24,B21=角色卡!$BH$24),"",ROW())</f>
        <v>21</v>
      </c>
      <c r="I21" s="18" t="str">
        <f t="array" ref="I21">IFERROR(INDEX(灵能印记!$B:$B,SMALL(灵能印记!$E:$E,ROWS(灵能印记!$A$4:$A21))),"")</f>
        <v>材质</v>
      </c>
      <c r="J21" s="18" t="str">
        <f t="array" ref="J21">IFERROR(INDEX(灵能印记!$B:$B,SMALL(灵能印记!$F:$F,ROWS(灵能印记!$A$4:$A21))),"")</f>
        <v>材质</v>
      </c>
      <c r="K21" s="18" t="str">
        <f t="array" ref="K21">IFERROR(INDEX(灵能印记!$B:$B,SMALL(灵能印记!$G:$G,ROWS(灵能印记!$A$4:$A21))),"")</f>
        <v>材质</v>
      </c>
      <c r="L21" s="18" t="str">
        <f t="array" ref="L21">IFERROR(INDEX(灵能印记!$B:$B,SMALL(灵能印记!$H:$H,ROWS(灵能印记!$A$4:$A21))),"")</f>
        <v>材质</v>
      </c>
      <c r="M21" s="41"/>
      <c r="N21" s="41"/>
      <c r="O21" s="41"/>
      <c r="P21" s="41"/>
      <c r="Q21" s="41"/>
      <c r="R21" s="41"/>
      <c r="S21" s="41"/>
      <c r="T21" s="41"/>
      <c r="U21" s="41"/>
      <c r="V21" s="41"/>
    </row>
    <row r="22" customHeight="1" spans="2:22">
      <c r="B22" s="62" t="s">
        <v>888</v>
      </c>
      <c r="C22" s="63" t="s">
        <v>889</v>
      </c>
      <c r="E22" s="37">
        <f>IF(OR(B22=角色卡!$BD$22,B22=角色卡!$BH$22,B22=角色卡!$BD$24,B22=角色卡!$BH$24),"",ROW())</f>
        <v>22</v>
      </c>
      <c r="F22" s="37">
        <f>IF(OR(B22=角色卡!$BD$22,B22=角色卡!$BH$22,B22=角色卡!$BD$24,B22=角色卡!$BH$24),"",ROW())</f>
        <v>22</v>
      </c>
      <c r="G22" s="37">
        <f>IF(OR(B22=角色卡!$BD$22,B22=角色卡!$BH$22,B22=角色卡!$BD$24,B22=角色卡!$BH$24),"",ROW())</f>
        <v>22</v>
      </c>
      <c r="H22" s="37">
        <f>IF(OR(B22=角色卡!$BD$22,B22=角色卡!$BH$22,B22=角色卡!$BD$24,B22=角色卡!$BH$24),"",ROW())</f>
        <v>22</v>
      </c>
      <c r="I22" s="18" t="str">
        <f t="array" ref="I22">IFERROR(INDEX(灵能印记!$B:$B,SMALL(灵能印记!$E:$E,ROWS(灵能印记!$A$4:$A22))),"")</f>
        <v>智能</v>
      </c>
      <c r="J22" s="18" t="str">
        <f t="array" ref="J22">IFERROR(INDEX(灵能印记!$B:$B,SMALL(灵能印记!$F:$F,ROWS(灵能印记!$A$4:$A22))),"")</f>
        <v>智能</v>
      </c>
      <c r="K22" s="18" t="str">
        <f t="array" ref="K22">IFERROR(INDEX(灵能印记!$B:$B,SMALL(灵能印记!$G:$G,ROWS(灵能印记!$A$4:$A22))),"")</f>
        <v>智能</v>
      </c>
      <c r="L22" s="18" t="str">
        <f t="array" ref="L22">IFERROR(INDEX(灵能印记!$B:$B,SMALL(灵能印记!$H:$H,ROWS(灵能印记!$A$4:$A22))),"")</f>
        <v>智能</v>
      </c>
      <c r="M22" s="41"/>
      <c r="N22" s="41"/>
      <c r="O22" s="41"/>
      <c r="P22" s="41"/>
      <c r="Q22" s="41"/>
      <c r="R22" s="41"/>
      <c r="S22" s="41"/>
      <c r="T22" s="41"/>
      <c r="U22" s="41"/>
      <c r="V22" s="41"/>
    </row>
    <row r="23" customHeight="1" spans="2:22">
      <c r="B23" s="50" t="s">
        <v>890</v>
      </c>
      <c r="C23" s="59" t="s">
        <v>891</v>
      </c>
      <c r="E23" s="37">
        <f>IF(OR(B23=角色卡!$BD$22,B23=角色卡!$BH$22,B23=角色卡!$BD$24,B23=角色卡!$BH$24),"",ROW())</f>
        <v>23</v>
      </c>
      <c r="F23" s="37">
        <f>IF(OR(B23=角色卡!$BD$22,B23=角色卡!$BH$22,B23=角色卡!$BD$24,B23=角色卡!$BH$24),"",ROW())</f>
        <v>23</v>
      </c>
      <c r="G23" s="37">
        <f>IF(OR(B23=角色卡!$BD$22,B23=角色卡!$BH$22,B23=角色卡!$BD$24,B23=角色卡!$BH$24),"",ROW())</f>
        <v>23</v>
      </c>
      <c r="H23" s="37">
        <f>IF(OR(B23=角色卡!$BD$22,B23=角色卡!$BH$22,B23=角色卡!$BD$24,B23=角色卡!$BH$24),"",ROW())</f>
        <v>23</v>
      </c>
      <c r="I23" s="18" t="str">
        <f t="array" ref="I23">IFERROR(INDEX(灵能印记!$B:$B,SMALL(灵能印记!$E:$E,ROWS(灵能印记!$A$4:$A23))),"")</f>
        <v>附着</v>
      </c>
      <c r="J23" s="18" t="str">
        <f t="array" ref="J23">IFERROR(INDEX(灵能印记!$B:$B,SMALL(灵能印记!$F:$F,ROWS(灵能印记!$A$4:$A23))),"")</f>
        <v>附着</v>
      </c>
      <c r="K23" s="18" t="str">
        <f t="array" ref="K23">IFERROR(INDEX(灵能印记!$B:$B,SMALL(灵能印记!$G:$G,ROWS(灵能印记!$A$4:$A23))),"")</f>
        <v>附着</v>
      </c>
      <c r="L23" s="18" t="str">
        <f t="array" ref="L23">IFERROR(INDEX(灵能印记!$B:$B,SMALL(灵能印记!$H:$H,ROWS(灵能印记!$A$4:$A23))),"")</f>
        <v>附着</v>
      </c>
      <c r="M23" s="41"/>
      <c r="N23" s="41"/>
      <c r="O23" s="41"/>
      <c r="P23" s="41"/>
      <c r="Q23" s="41"/>
      <c r="R23" s="41"/>
      <c r="S23" s="41"/>
      <c r="T23" s="41"/>
      <c r="U23" s="41"/>
      <c r="V23" s="41"/>
    </row>
    <row r="24" customHeight="1" spans="2:22">
      <c r="B24" s="44" t="s">
        <v>892</v>
      </c>
      <c r="C24" s="58" t="s">
        <v>893</v>
      </c>
      <c r="E24" s="37">
        <f>IF(OR(B24=角色卡!$BD$22,B24=角色卡!$BH$22,B24=角色卡!$BD$24,B24=角色卡!$BH$24),"",ROW())</f>
        <v>24</v>
      </c>
      <c r="F24" s="37">
        <f>IF(OR(B24=角色卡!$BD$22,B24=角色卡!$BH$22,B24=角色卡!$BD$24,B24=角色卡!$BH$24),"",ROW())</f>
        <v>24</v>
      </c>
      <c r="G24" s="37">
        <f>IF(OR(B24=角色卡!$BD$22,B24=角色卡!$BH$22,B24=角色卡!$BD$24,B24=角色卡!$BH$24),"",ROW())</f>
        <v>24</v>
      </c>
      <c r="H24" s="37">
        <f>IF(OR(B24=角色卡!$BD$22,B24=角色卡!$BH$22,B24=角色卡!$BD$24,B24=角色卡!$BH$24),"",ROW())</f>
        <v>24</v>
      </c>
      <c r="I24" s="18" t="str">
        <f t="array" ref="I24">IFERROR(INDEX(灵能印记!$B:$B,SMALL(灵能印记!$E:$E,ROWS(灵能印记!$A$4:$A24))),"")</f>
        <v>相位</v>
      </c>
      <c r="J24" s="18" t="str">
        <f t="array" ref="J24">IFERROR(INDEX(灵能印记!$B:$B,SMALL(灵能印记!$F:$F,ROWS(灵能印记!$A$4:$A24))),"")</f>
        <v>相位</v>
      </c>
      <c r="K24" s="18" t="str">
        <f t="array" ref="K24">IFERROR(INDEX(灵能印记!$B:$B,SMALL(灵能印记!$G:$G,ROWS(灵能印记!$A$4:$A24))),"")</f>
        <v>相位</v>
      </c>
      <c r="L24" s="18" t="str">
        <f t="array" ref="L24">IFERROR(INDEX(灵能印记!$B:$B,SMALL(灵能印记!$H:$H,ROWS(灵能印记!$A$4:$A24))),"")</f>
        <v>相位</v>
      </c>
      <c r="M24" s="41"/>
      <c r="N24" s="41"/>
      <c r="O24" s="41"/>
      <c r="P24" s="41"/>
      <c r="Q24" s="41"/>
      <c r="R24" s="41"/>
      <c r="S24" s="41"/>
      <c r="T24" s="41"/>
      <c r="U24" s="41"/>
      <c r="V24" s="41"/>
    </row>
    <row r="25" customHeight="1" spans="2:22">
      <c r="B25" s="50" t="s">
        <v>894</v>
      </c>
      <c r="C25" s="59" t="s">
        <v>895</v>
      </c>
      <c r="E25" s="37">
        <f>IF(OR(B25=角色卡!$BD$22,B25=角色卡!$BH$22,B25=角色卡!$BD$24,B25=角色卡!$BH$24),"",ROW())</f>
        <v>25</v>
      </c>
      <c r="F25" s="37">
        <f>IF(OR(B25=角色卡!$BD$22,B25=角色卡!$BH$22,B25=角色卡!$BD$24,B25=角色卡!$BH$24),"",ROW())</f>
        <v>25</v>
      </c>
      <c r="G25" s="37">
        <f>IF(OR(B25=角色卡!$BD$22,B25=角色卡!$BH$22,B25=角色卡!$BD$24,B25=角色卡!$BH$24),"",ROW())</f>
        <v>25</v>
      </c>
      <c r="H25" s="37">
        <f>IF(OR(B25=角色卡!$BD$22,B25=角色卡!$BH$22,B25=角色卡!$BD$24,B25=角色卡!$BH$24),"",ROW())</f>
        <v>25</v>
      </c>
      <c r="I25" s="18" t="str">
        <f t="array" ref="I25">IFERROR(INDEX(灵能印记!$B:$B,SMALL(灵能印记!$E:$E,ROWS(灵能印记!$A$4:$A25))),"")</f>
        <v>音爆</v>
      </c>
      <c r="J25" s="18" t="str">
        <f t="array" ref="J25">IFERROR(INDEX(灵能印记!$B:$B,SMALL(灵能印记!$F:$F,ROWS(灵能印记!$A$4:$A25))),"")</f>
        <v>音爆</v>
      </c>
      <c r="K25" s="18" t="str">
        <f t="array" ref="K25">IFERROR(INDEX(灵能印记!$B:$B,SMALL(灵能印记!$G:$G,ROWS(灵能印记!$A$4:$A25))),"")</f>
        <v>音爆</v>
      </c>
      <c r="L25" s="18" t="str">
        <f t="array" ref="L25">IFERROR(INDEX(灵能印记!$B:$B,SMALL(灵能印记!$H:$H,ROWS(灵能印记!$A$4:$A25))),"")</f>
        <v>音爆</v>
      </c>
      <c r="M25" s="41"/>
      <c r="N25" s="41"/>
      <c r="O25" s="41"/>
      <c r="P25" s="41"/>
      <c r="Q25" s="41"/>
      <c r="R25" s="41"/>
      <c r="S25" s="41"/>
      <c r="T25" s="41"/>
      <c r="U25" s="41"/>
      <c r="V25" s="41"/>
    </row>
    <row r="26" customHeight="1" spans="2:22">
      <c r="B26" s="44" t="s">
        <v>896</v>
      </c>
      <c r="C26" s="58" t="s">
        <v>897</v>
      </c>
      <c r="E26" s="37">
        <f>IF(OR(B26=角色卡!$BD$22,B26=角色卡!$BH$22,B26=角色卡!$BD$24,B26=角色卡!$BH$24),"",ROW())</f>
        <v>26</v>
      </c>
      <c r="F26" s="37">
        <f>IF(OR(B26=角色卡!$BD$22,B26=角色卡!$BH$22,B26=角色卡!$BD$24,B26=角色卡!$BH$24),"",ROW())</f>
        <v>26</v>
      </c>
      <c r="G26" s="37">
        <f>IF(OR(B26=角色卡!$BD$22,B26=角色卡!$BH$22,B26=角色卡!$BD$24,B26=角色卡!$BH$24),"",ROW())</f>
        <v>26</v>
      </c>
      <c r="H26" s="37">
        <f>IF(OR(B26=角色卡!$BD$22,B26=角色卡!$BH$22,B26=角色卡!$BD$24,B26=角色卡!$BH$24),"",ROW())</f>
        <v>26</v>
      </c>
      <c r="I26" s="18" t="str">
        <f t="array" ref="I26">IFERROR(INDEX(灵能印记!$B:$B,SMALL(灵能印记!$E:$E,ROWS(灵能印记!$A$4:$A26))),"")</f>
        <v>磁力</v>
      </c>
      <c r="J26" s="18" t="str">
        <f t="array" ref="J26">IFERROR(INDEX(灵能印记!$B:$B,SMALL(灵能印记!$F:$F,ROWS(灵能印记!$A$4:$A26))),"")</f>
        <v>磁力</v>
      </c>
      <c r="K26" s="18" t="str">
        <f t="array" ref="K26">IFERROR(INDEX(灵能印记!$B:$B,SMALL(灵能印记!$G:$G,ROWS(灵能印记!$A$4:$A26))),"")</f>
        <v>磁力</v>
      </c>
      <c r="L26" s="18" t="str">
        <f t="array" ref="L26">IFERROR(INDEX(灵能印记!$B:$B,SMALL(灵能印记!$H:$H,ROWS(灵能印记!$A$4:$A26))),"")</f>
        <v>磁力</v>
      </c>
      <c r="M26" s="41"/>
      <c r="N26" s="41"/>
      <c r="O26" s="41"/>
      <c r="P26" s="41"/>
      <c r="Q26" s="41"/>
      <c r="R26" s="41"/>
      <c r="S26" s="41"/>
      <c r="T26" s="41"/>
      <c r="U26" s="41"/>
      <c r="V26" s="41"/>
    </row>
    <row r="27" customHeight="1" spans="2:22">
      <c r="B27" s="50" t="s">
        <v>898</v>
      </c>
      <c r="C27" s="59" t="s">
        <v>899</v>
      </c>
      <c r="E27" s="37">
        <f>IF(OR(B27=角色卡!$BD$22,B27=角色卡!$BH$22,B27=角色卡!$BD$24,B27=角色卡!$BH$24),"",ROW())</f>
        <v>27</v>
      </c>
      <c r="F27" s="37">
        <f>IF(OR(B27=角色卡!$BD$22,B27=角色卡!$BH$22,B27=角色卡!$BD$24,B27=角色卡!$BH$24),"",ROW())</f>
        <v>27</v>
      </c>
      <c r="G27" s="37">
        <f>IF(OR(B27=角色卡!$BD$22,B27=角色卡!$BH$22,B27=角色卡!$BD$24,B27=角色卡!$BH$24),"",ROW())</f>
        <v>27</v>
      </c>
      <c r="H27" s="37">
        <f>IF(OR(B27=角色卡!$BD$22,B27=角色卡!$BH$22,B27=角色卡!$BD$24,B27=角色卡!$BH$24),"",ROW())</f>
        <v>27</v>
      </c>
      <c r="I27" s="18" t="str">
        <f t="array" ref="I27">IFERROR(INDEX(灵能印记!$B:$B,SMALL(灵能印记!$E:$E,ROWS(灵能印记!$A$4:$A27))),"")</f>
        <v>幻映</v>
      </c>
      <c r="J27" s="18" t="str">
        <f t="array" ref="J27">IFERROR(INDEX(灵能印记!$B:$B,SMALL(灵能印记!$F:$F,ROWS(灵能印记!$A$4:$A27))),"")</f>
        <v>幻映</v>
      </c>
      <c r="K27" s="18" t="str">
        <f t="array" ref="K27">IFERROR(INDEX(灵能印记!$B:$B,SMALL(灵能印记!$G:$G,ROWS(灵能印记!$A$4:$A27))),"")</f>
        <v>幻映</v>
      </c>
      <c r="L27" s="18" t="str">
        <f t="array" ref="L27">IFERROR(INDEX(灵能印记!$B:$B,SMALL(灵能印记!$H:$H,ROWS(灵能印记!$A$4:$A27))),"")</f>
        <v>幻映</v>
      </c>
      <c r="M27" s="41"/>
      <c r="N27" s="41"/>
      <c r="O27" s="41"/>
      <c r="P27" s="41"/>
      <c r="Q27" s="41"/>
      <c r="R27" s="41"/>
      <c r="S27" s="41"/>
      <c r="T27" s="41"/>
      <c r="U27" s="41"/>
      <c r="V27" s="41"/>
    </row>
    <row r="28" customHeight="1" spans="2:22">
      <c r="B28" s="44" t="s">
        <v>900</v>
      </c>
      <c r="C28" s="58" t="s">
        <v>901</v>
      </c>
      <c r="E28" s="37">
        <f>IF(OR(B28=角色卡!$BD$22,B28=角色卡!$BH$22,B28=角色卡!$BD$24,B28=角色卡!$BH$24),"",ROW())</f>
        <v>28</v>
      </c>
      <c r="F28" s="37">
        <f>IF(OR(B28=角色卡!$BD$22,B28=角色卡!$BH$22,B28=角色卡!$BD$24,B28=角色卡!$BH$24),"",ROW())</f>
        <v>28</v>
      </c>
      <c r="G28" s="37">
        <f>IF(OR(B28=角色卡!$BD$22,B28=角色卡!$BH$22,B28=角色卡!$BD$24,B28=角色卡!$BH$24),"",ROW())</f>
        <v>28</v>
      </c>
      <c r="H28" s="37">
        <f>IF(OR(B28=角色卡!$BD$22,B28=角色卡!$BH$22,B28=角色卡!$BD$24,B28=角色卡!$BH$24),"",ROW())</f>
        <v>28</v>
      </c>
      <c r="I28" s="18" t="str">
        <f t="array" ref="I28">IFERROR(INDEX(灵能印记!$B:$B,SMALL(灵能印记!$E:$E,ROWS(灵能印记!$A$4:$A28))),"")</f>
        <v> </v>
      </c>
      <c r="J28" s="18" t="str">
        <f t="array" ref="J28">IFERROR(INDEX(灵能印记!$B:$B,SMALL(灵能印记!$F:$F,ROWS(灵能印记!$A$4:$A28))),"")</f>
        <v> </v>
      </c>
      <c r="K28" s="18" t="str">
        <f t="array" ref="K28">IFERROR(INDEX(灵能印记!$B:$B,SMALL(灵能印记!$G:$G,ROWS(灵能印记!$A$4:$A28))),"")</f>
        <v> </v>
      </c>
      <c r="L28" s="18" t="str">
        <f t="array" ref="L28">IFERROR(INDEX(灵能印记!$B:$B,SMALL(灵能印记!$H:$H,ROWS(灵能印记!$A$4:$A28))),"")</f>
        <v> </v>
      </c>
      <c r="M28" s="41"/>
      <c r="N28" s="41"/>
      <c r="O28" s="41"/>
      <c r="P28" s="41"/>
      <c r="Q28" s="41"/>
      <c r="R28" s="41"/>
      <c r="S28" s="41"/>
      <c r="T28" s="41"/>
      <c r="U28" s="41"/>
      <c r="V28" s="41"/>
    </row>
    <row r="29" customHeight="1" spans="2:22">
      <c r="B29" s="64" t="s">
        <v>902</v>
      </c>
      <c r="C29" s="65" t="s">
        <v>903</v>
      </c>
      <c r="E29" s="37">
        <f>IF(OR(B29=角色卡!$BD$22,B29=角色卡!$BH$22,B29=角色卡!$BD$24,B29=角色卡!$BH$24),"",ROW())</f>
        <v>29</v>
      </c>
      <c r="F29" s="37">
        <f>IF(OR(B29=角色卡!$BD$22,B29=角色卡!$BH$22,B29=角色卡!$BD$24,B29=角色卡!$BH$24),"",ROW())</f>
        <v>29</v>
      </c>
      <c r="G29" s="37">
        <f>IF(OR(B29=角色卡!$BD$22,B29=角色卡!$BH$22,B29=角色卡!$BD$24,B29=角色卡!$BH$24),"",ROW())</f>
        <v>29</v>
      </c>
      <c r="H29" s="37">
        <f>IF(OR(B29=角色卡!$BD$22,B29=角色卡!$BH$22,B29=角色卡!$BD$24,B29=角色卡!$BH$24),"",ROW())</f>
        <v>29</v>
      </c>
      <c r="I29" s="18" t="str">
        <f t="array" ref="I29">IFERROR(INDEX(灵能印记!$B:$B,SMALL(灵能印记!$E:$E,ROWS(灵能印记!$A$4:$A29))),"")</f>
        <v/>
      </c>
      <c r="J29" s="18" t="str">
        <f t="array" ref="J29">IFERROR(INDEX(灵能印记!$B:$B,SMALL(灵能印记!$F:$F,ROWS(灵能印记!$A$4:$A29))),"")</f>
        <v/>
      </c>
      <c r="K29" s="18" t="str">
        <f t="array" ref="K29">IFERROR(INDEX(灵能印记!$B:$B,SMALL(灵能印记!$G:$G,ROWS(灵能印记!$A$4:$A29))),"")</f>
        <v/>
      </c>
      <c r="L29" s="18" t="str">
        <f t="array" ref="L29">IFERROR(INDEX(灵能印记!$B:$B,SMALL(灵能印记!$H:$H,ROWS(灵能印记!$A$4:$A29))),"")</f>
        <v/>
      </c>
      <c r="M29" s="41"/>
      <c r="N29" s="41"/>
      <c r="O29" s="41"/>
      <c r="P29" s="41"/>
      <c r="Q29" s="41"/>
      <c r="R29" s="41"/>
      <c r="S29" s="41"/>
      <c r="T29" s="41"/>
      <c r="U29" s="41"/>
      <c r="V29" s="41"/>
    </row>
    <row r="30" customHeight="1" spans="2:22">
      <c r="B30" s="32" t="s">
        <v>17</v>
      </c>
      <c r="C30" s="32" t="s">
        <v>17</v>
      </c>
      <c r="E30" s="18">
        <f>IF(OR(B30=角色卡!$BD$22,B30=角色卡!$BH$22,B30=角色卡!$BD$24,B30=角色卡!$BH$24),"",ROW())</f>
        <v>30</v>
      </c>
      <c r="F30" s="18">
        <f>IF(OR(B30=角色卡!$BD$22,B30=角色卡!$BH$22,B30=角色卡!$BD$24,B30=角色卡!$BH$24),"",ROW())</f>
        <v>30</v>
      </c>
      <c r="G30" s="18">
        <f>IF(OR(B30=角色卡!$BD$22,B30=角色卡!$BH$22,B30=角色卡!$BD$24,B30=角色卡!$BH$24),"",ROW())</f>
        <v>30</v>
      </c>
      <c r="H30" s="18">
        <f>IF(OR(B30=角色卡!$BD$22,B30=角色卡!$BH$22,B30=角色卡!$BD$24,B30=角色卡!$BH$24),"",ROW())</f>
        <v>30</v>
      </c>
      <c r="I30" s="18" t="str">
        <f t="array" ref="I30">IFERROR(INDEX(灵能印记!$B:$B,SMALL(灵能印记!$E:$E,ROWS(灵能印记!$A$4:$A30))),"")</f>
        <v/>
      </c>
      <c r="J30" s="18" t="str">
        <f t="array" ref="J30">IFERROR(INDEX(灵能印记!$B:$B,SMALL(灵能印记!$F:$F,ROWS(灵能印记!$A$4:$A30))),"")</f>
        <v/>
      </c>
      <c r="K30" s="18" t="str">
        <f t="array" ref="K30">IFERROR(INDEX(灵能印记!$B:$B,SMALL(灵能印记!$G:$G,ROWS(灵能印记!$A$4:$A30))),"")</f>
        <v/>
      </c>
      <c r="L30" s="18" t="str">
        <f t="array" ref="L30">IFERROR(INDEX(灵能印记!$B:$B,SMALL(灵能印记!$H:$H,ROWS(灵能印记!$A$4:$A30))),"")</f>
        <v/>
      </c>
      <c r="M30" s="41"/>
      <c r="N30" s="41"/>
      <c r="O30" s="41"/>
      <c r="P30" s="41"/>
      <c r="Q30" s="41"/>
      <c r="R30" s="41"/>
      <c r="S30" s="41"/>
      <c r="T30" s="41"/>
      <c r="U30" s="41"/>
      <c r="V30" s="41"/>
    </row>
    <row r="31" customHeight="1" spans="2:22">
      <c r="E31" s="41"/>
      <c r="F31" s="41"/>
      <c r="G31" s="41"/>
      <c r="H31" s="41"/>
      <c r="I31" s="41"/>
      <c r="J31" s="41"/>
      <c r="K31" s="41"/>
      <c r="L31" s="41"/>
      <c r="M31" s="41"/>
      <c r="N31" s="41"/>
      <c r="O31" s="41"/>
      <c r="P31" s="41"/>
      <c r="Q31" s="41"/>
      <c r="R31" s="41"/>
      <c r="S31" s="41"/>
      <c r="T31" s="41"/>
      <c r="U31" s="41"/>
      <c r="V31" s="41"/>
    </row>
  </sheetData>
  <sheetProtection sheet="1" objects="1"/>
  <mergeCells count="1">
    <mergeCell ref="B2:C2"/>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BF33"/>
  <sheetViews>
    <sheetView zoomScale="60" zoomScaleNormal="60" workbookViewId="0">
      <selection activeCell="B2" sqref="B2:C2"/>
    </sheetView>
  </sheetViews>
  <sheetFormatPr defaultColWidth="3" defaultRowHeight="18" customHeight="1"/>
  <cols>
    <col min="1" max="1" width="3.625" style="1" customWidth="1"/>
    <col min="2" max="2" width="12.625" style="5" customWidth="1"/>
    <col min="3" max="3" width="165.625" style="1" customWidth="1"/>
    <col min="4" max="16381" width="3.625" style="1" customWidth="1"/>
    <col min="16382" max="16384" width="3.625" style="1"/>
  </cols>
  <sheetData>
    <row r="2" ht="36" customHeight="1" spans="2:58">
      <c r="B2" s="33" t="s">
        <v>904</v>
      </c>
      <c r="C2" s="34"/>
      <c r="D2" s="35"/>
      <c r="E2" s="36" t="str">
        <f>IF(TRIM(角色卡!E35)="","",IFERROR(VLOOKUP(角色卡!E35,专长!$B$4:$C$32,2,0),""))</f>
        <v>你在从当前场景进入到下一个场景时，会恢复 5 点灵力值。</v>
      </c>
      <c r="F2" s="36" t="str">
        <f>IF(TRIM(角色卡!AU35)="","",IFERROR(VLOOKUP(角色卡!AU35,专长!$B$4:$C$32,2,0),""))</f>
        <v>当你获得 1 枚时髦骰时，你会立即获得 1d4 点时髦值。</v>
      </c>
      <c r="G2" s="37"/>
      <c r="H2" s="37"/>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row>
    <row r="3" ht="36" customHeight="1" spans="2:58">
      <c r="B3" s="38" t="s">
        <v>57</v>
      </c>
      <c r="C3" s="39" t="s">
        <v>93</v>
      </c>
      <c r="D3" s="40"/>
      <c r="F3" s="41"/>
      <c r="G3" s="42"/>
      <c r="H3" s="42"/>
      <c r="I3" s="42"/>
      <c r="J3" s="42"/>
      <c r="K3" s="43"/>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row>
    <row r="4" ht="54" customHeight="1" spans="2:58">
      <c r="B4" s="44" t="s">
        <v>905</v>
      </c>
      <c r="C4" s="45" t="s">
        <v>906</v>
      </c>
      <c r="D4" s="46"/>
      <c r="F4" s="41"/>
      <c r="G4" s="47">
        <f>IF(OR(B4=角色卡!$E$35,B4=角色卡!$AU$35),"",ROW())</f>
        <v>4</v>
      </c>
      <c r="H4" s="47">
        <f>IF(OR(B4=角色卡!$E$35,B4=角色卡!$AU$35),"",ROW())</f>
        <v>4</v>
      </c>
      <c r="I4" s="48" t="str">
        <f t="array" ref="I4">IFERROR(INDEX(专长!$B:$B,SMALL(专长!$G:$G,ROWS(专长!$A$4:$A4))),"")</f>
        <v>深度灵体合一</v>
      </c>
      <c r="J4" s="47" t="str">
        <f t="array" ref="J4">IFERROR(INDEX(专长!$B:$B,SMALL(H:H,ROWS(专长!$A$4:$A4))),"")</f>
        <v>深度灵体合一</v>
      </c>
      <c r="K4" s="49"/>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row>
    <row r="5" customHeight="1" spans="2:58">
      <c r="B5" s="50" t="s">
        <v>95</v>
      </c>
      <c r="C5" s="51" t="s">
        <v>96</v>
      </c>
      <c r="D5" s="52"/>
      <c r="E5" s="52"/>
      <c r="F5" s="53"/>
      <c r="G5" s="47" t="str">
        <f>IF(OR(B5=角色卡!$E$35,B5=角色卡!$AU$35),"",ROW())</f>
        <v/>
      </c>
      <c r="H5" s="47" t="str">
        <f>IF(OR(B5=角色卡!$E$35,B5=角色卡!$AU$35),"",ROW())</f>
        <v/>
      </c>
      <c r="I5" s="48" t="str">
        <f t="array" ref="I5">IFERROR(INDEX(专长!$B:$B,SMALL(专长!$G:$G,ROWS(专长!$A$4:$A5))),"")</f>
        <v>同仇</v>
      </c>
      <c r="J5" s="47" t="str">
        <f t="array" ref="J5">IFERROR(INDEX(专长!$B:$B,SMALL(H:H,ROWS(专长!$A$4:$A5))),"")</f>
        <v>同仇</v>
      </c>
      <c r="K5" s="53"/>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row>
    <row r="6" customHeight="1" spans="2:58">
      <c r="B6" s="44" t="s">
        <v>907</v>
      </c>
      <c r="C6" s="54" t="s">
        <v>908</v>
      </c>
      <c r="D6" s="52"/>
      <c r="E6" s="52"/>
      <c r="F6" s="53"/>
      <c r="G6" s="47">
        <f>IF(OR(B6=角色卡!$E$35,B6=角色卡!$AU$35),"",ROW())</f>
        <v>6</v>
      </c>
      <c r="H6" s="47">
        <f>IF(OR(B6=角色卡!$E$35,B6=角色卡!$AU$35),"",ROW())</f>
        <v>6</v>
      </c>
      <c r="I6" s="48" t="str">
        <f t="array" ref="I6">IFERROR(INDEX(专长!$B:$B,SMALL(专长!$G:$G,ROWS(专长!$A$4:$A6))),"")</f>
        <v>灵力觉醒</v>
      </c>
      <c r="J6" s="47" t="str">
        <f t="array" ref="J6">IFERROR(INDEX(专长!$B:$B,SMALL(H:H,ROWS(专长!$A$4:$A6))),"")</f>
        <v>灵力觉醒</v>
      </c>
      <c r="K6" s="5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row>
    <row r="7" customHeight="1" spans="2:58">
      <c r="B7" s="50" t="s">
        <v>909</v>
      </c>
      <c r="C7" s="51" t="s">
        <v>910</v>
      </c>
      <c r="D7" s="52"/>
      <c r="E7" s="52"/>
      <c r="F7" s="53"/>
      <c r="G7" s="47">
        <f>IF(OR(B7=角色卡!$E$35,B7=角色卡!$AU$35),"",ROW())</f>
        <v>7</v>
      </c>
      <c r="H7" s="47">
        <f>IF(OR(B7=角色卡!$E$35,B7=角色卡!$AU$35),"",ROW())</f>
        <v>7</v>
      </c>
      <c r="I7" s="48" t="str">
        <f t="array" ref="I7">IFERROR(INDEX(专长!$B:$B,SMALL(专长!$G:$G,ROWS(专长!$A$4:$A7))),"")</f>
        <v>武神体</v>
      </c>
      <c r="J7" s="47" t="str">
        <f t="array" ref="J7">IFERROR(INDEX(专长!$B:$B,SMALL(H:H,ROWS(专长!$A$4:$A7))),"")</f>
        <v>武神体</v>
      </c>
      <c r="K7" s="53"/>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row>
    <row r="8" customHeight="1" spans="2:58">
      <c r="B8" s="44" t="s">
        <v>92</v>
      </c>
      <c r="C8" s="54" t="s">
        <v>94</v>
      </c>
      <c r="D8" s="52"/>
      <c r="E8" s="52"/>
      <c r="F8" s="53"/>
      <c r="G8" s="47" t="str">
        <f>IF(OR(B8=角色卡!$E$35,B8=角色卡!$AU$35),"",ROW())</f>
        <v/>
      </c>
      <c r="H8" s="47" t="str">
        <f>IF(OR(B8=角色卡!$E$35,B8=角色卡!$AU$35),"",ROW())</f>
        <v/>
      </c>
      <c r="I8" s="48" t="str">
        <f t="array" ref="I8">IFERROR(INDEX(专长!$B:$B,SMALL(专长!$G:$G,ROWS(专长!$A$4:$A8))),"")</f>
        <v>逆势而上</v>
      </c>
      <c r="J8" s="47" t="str">
        <f t="array" ref="J8">IFERROR(INDEX(专长!$B:$B,SMALL(H:H,ROWS(专长!$A$4:$A8))),"")</f>
        <v>逆势而上</v>
      </c>
      <c r="K8" s="53"/>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row>
    <row r="9" ht="36" customHeight="1" spans="2:58">
      <c r="B9" s="50" t="s">
        <v>911</v>
      </c>
      <c r="C9" s="55" t="s">
        <v>912</v>
      </c>
      <c r="D9" s="46"/>
      <c r="E9" s="46"/>
      <c r="F9" s="49"/>
      <c r="G9" s="47">
        <f>IF(OR(B9=角色卡!$E$35,B9=角色卡!$AU$35),"",ROW())</f>
        <v>9</v>
      </c>
      <c r="H9" s="47">
        <f>IF(OR(B9=角色卡!$E$35,B9=角色卡!$AU$35),"",ROW())</f>
        <v>9</v>
      </c>
      <c r="I9" s="48" t="str">
        <f t="array" ref="I9">IFERROR(INDEX(专长!$B:$B,SMALL(专长!$G:$G,ROWS(专长!$A$4:$A9))),"")</f>
        <v>人名树影</v>
      </c>
      <c r="J9" s="47" t="str">
        <f t="array" ref="J9">IFERROR(INDEX(专长!$B:$B,SMALL(H:H,ROWS(专长!$A$4:$A9))),"")</f>
        <v>人名树影</v>
      </c>
      <c r="K9" s="49"/>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row>
    <row r="10" customHeight="1" spans="2:58">
      <c r="B10" s="44" t="s">
        <v>913</v>
      </c>
      <c r="C10" s="54" t="s">
        <v>914</v>
      </c>
      <c r="D10" s="52"/>
      <c r="E10" s="52"/>
      <c r="F10" s="53"/>
      <c r="G10" s="47">
        <f>IF(OR(B10=角色卡!$E$35,B10=角色卡!$AU$35),"",ROW())</f>
        <v>10</v>
      </c>
      <c r="H10" s="47">
        <f>IF(OR(B10=角色卡!$E$35,B10=角色卡!$AU$35),"",ROW())</f>
        <v>10</v>
      </c>
      <c r="I10" s="48" t="str">
        <f t="array" ref="I10">IFERROR(INDEX(专长!$B:$B,SMALL(专长!$G:$G,ROWS(专长!$A$4:$A10))),"")</f>
        <v>先先之先</v>
      </c>
      <c r="J10" s="47" t="str">
        <f t="array" ref="J10">IFERROR(INDEX(专长!$B:$B,SMALL(H:H,ROWS(专长!$A$4:$A10))),"")</f>
        <v>先先之先</v>
      </c>
      <c r="K10" s="53"/>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row>
    <row r="11" customHeight="1" spans="2:58">
      <c r="B11" s="50" t="s">
        <v>915</v>
      </c>
      <c r="C11" s="51" t="s">
        <v>916</v>
      </c>
      <c r="D11" s="52"/>
      <c r="E11" s="52"/>
      <c r="F11" s="53"/>
      <c r="G11" s="47">
        <f>IF(OR(B11=角色卡!$E$35,B11=角色卡!$AU$35),"",ROW())</f>
        <v>11</v>
      </c>
      <c r="H11" s="47">
        <f>IF(OR(B11=角色卡!$E$35,B11=角色卡!$AU$35),"",ROW())</f>
        <v>11</v>
      </c>
      <c r="I11" s="48" t="str">
        <f t="array" ref="I11">IFERROR(INDEX(专长!$B:$B,SMALL(专长!$G:$G,ROWS(专长!$A$4:$A11))),"")</f>
        <v>战斗医师</v>
      </c>
      <c r="J11" s="47" t="str">
        <f t="array" ref="J11">IFERROR(INDEX(专长!$B:$B,SMALL(H:H,ROWS(专长!$A$4:$A11))),"")</f>
        <v>战斗医师</v>
      </c>
      <c r="K11" s="53"/>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row>
    <row r="12" customHeight="1" spans="2:58">
      <c r="B12" s="44" t="s">
        <v>917</v>
      </c>
      <c r="C12" s="45" t="s">
        <v>918</v>
      </c>
      <c r="D12" s="46"/>
      <c r="E12" s="46"/>
      <c r="F12" s="49"/>
      <c r="G12" s="47">
        <f>IF(OR(B12=角色卡!$E$35,B12=角色卡!$AU$35),"",ROW())</f>
        <v>12</v>
      </c>
      <c r="H12" s="47">
        <f>IF(OR(B12=角色卡!$E$35,B12=角色卡!$AU$35),"",ROW())</f>
        <v>12</v>
      </c>
      <c r="I12" s="48" t="str">
        <f t="array" ref="I12">IFERROR(INDEX(专长!$B:$B,SMALL(专长!$G:$G,ROWS(专长!$A$4:$A12))),"")</f>
        <v>灵能导师</v>
      </c>
      <c r="J12" s="47" t="str">
        <f t="array" ref="J12">IFERROR(INDEX(专长!$B:$B,SMALL(H:H,ROWS(专长!$A$4:$A12))),"")</f>
        <v>灵能导师</v>
      </c>
      <c r="K12" s="49"/>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row>
    <row r="13" customHeight="1" spans="2:58">
      <c r="B13" s="50" t="s">
        <v>919</v>
      </c>
      <c r="C13" s="51" t="s">
        <v>920</v>
      </c>
      <c r="D13" s="52"/>
      <c r="E13" s="52"/>
      <c r="F13" s="53"/>
      <c r="G13" s="47">
        <f>IF(OR(B13=角色卡!$E$35,B13=角色卡!$AU$35),"",ROW())</f>
        <v>13</v>
      </c>
      <c r="H13" s="47">
        <f>IF(OR(B13=角色卡!$E$35,B13=角色卡!$AU$35),"",ROW())</f>
        <v>13</v>
      </c>
      <c r="I13" s="48" t="str">
        <f t="array" ref="I13">IFERROR(INDEX(专长!$B:$B,SMALL(专长!$G:$G,ROWS(专长!$A$4:$A13))),"")</f>
        <v>凶猛武士</v>
      </c>
      <c r="J13" s="47" t="str">
        <f t="array" ref="J13">IFERROR(INDEX(专长!$B:$B,SMALL(H:H,ROWS(专长!$A$4:$A13))),"")</f>
        <v>凶猛武士</v>
      </c>
      <c r="K13" s="53"/>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row>
    <row r="14" customHeight="1" spans="2:58">
      <c r="B14" s="44" t="s">
        <v>921</v>
      </c>
      <c r="C14" s="54" t="s">
        <v>922</v>
      </c>
      <c r="D14" s="52"/>
      <c r="E14" s="52"/>
      <c r="F14" s="53"/>
      <c r="G14" s="47">
        <f>IF(OR(B14=角色卡!$E$35,B14=角色卡!$AU$35),"",ROW())</f>
        <v>14</v>
      </c>
      <c r="H14" s="47">
        <f>IF(OR(B14=角色卡!$E$35,B14=角色卡!$AU$35),"",ROW())</f>
        <v>14</v>
      </c>
      <c r="I14" s="48" t="str">
        <f t="array" ref="I14">IFERROR(INDEX(专长!$B:$B,SMALL(专长!$G:$G,ROWS(专长!$A$4:$A14))),"")</f>
        <v>凶暴术士</v>
      </c>
      <c r="J14" s="47" t="str">
        <f t="array" ref="J14">IFERROR(INDEX(专长!$B:$B,SMALL(H:H,ROWS(专长!$A$4:$A14))),"")</f>
        <v>凶暴术士</v>
      </c>
      <c r="K14" s="53"/>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row>
    <row r="15" customHeight="1" spans="2:58">
      <c r="B15" s="50" t="s">
        <v>923</v>
      </c>
      <c r="C15" s="51" t="s">
        <v>924</v>
      </c>
      <c r="D15" s="52"/>
      <c r="E15" s="52"/>
      <c r="F15" s="53"/>
      <c r="G15" s="47">
        <f>IF(OR(B15=角色卡!$E$35,B15=角色卡!$AU$35),"",ROW())</f>
        <v>15</v>
      </c>
      <c r="H15" s="47">
        <f>IF(OR(B15=角色卡!$E$35,B15=角色卡!$AU$35),"",ROW())</f>
        <v>15</v>
      </c>
      <c r="I15" s="48" t="str">
        <f t="array" ref="I15">IFERROR(INDEX(专长!$B:$B,SMALL(专长!$G:$G,ROWS(专长!$A$4:$A15))),"")</f>
        <v>万人迷</v>
      </c>
      <c r="J15" s="47" t="str">
        <f t="array" ref="J15">IFERROR(INDEX(专长!$B:$B,SMALL(H:H,ROWS(专长!$A$4:$A15))),"")</f>
        <v>万人迷</v>
      </c>
      <c r="K15" s="53"/>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row>
    <row r="16" customHeight="1" spans="2:58">
      <c r="B16" s="44" t="s">
        <v>925</v>
      </c>
      <c r="C16" s="54" t="s">
        <v>926</v>
      </c>
      <c r="D16" s="52"/>
      <c r="E16" s="52"/>
      <c r="F16" s="53"/>
      <c r="G16" s="47">
        <f>IF(OR(B16=角色卡!$E$35,B16=角色卡!$AU$35),"",ROW())</f>
        <v>16</v>
      </c>
      <c r="H16" s="47">
        <f>IF(OR(B16=角色卡!$E$35,B16=角色卡!$AU$35),"",ROW())</f>
        <v>16</v>
      </c>
      <c r="I16" s="48" t="str">
        <f t="array" ref="I16">IFERROR(INDEX(专长!$B:$B,SMALL(专长!$G:$G,ROWS(专长!$A$4:$A16))),"")</f>
        <v>干探</v>
      </c>
      <c r="J16" s="47" t="str">
        <f t="array" ref="J16">IFERROR(INDEX(专长!$B:$B,SMALL(H:H,ROWS(专长!$A$4:$A16))),"")</f>
        <v>干探</v>
      </c>
      <c r="K16" s="53"/>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row>
    <row r="17" customHeight="1" spans="2:58">
      <c r="B17" s="50" t="s">
        <v>927</v>
      </c>
      <c r="C17" s="51" t="s">
        <v>928</v>
      </c>
      <c r="D17" s="52"/>
      <c r="E17" s="52"/>
      <c r="F17" s="53"/>
      <c r="G17" s="47">
        <f>IF(OR(B17=角色卡!$E$35,B17=角色卡!$AU$35),"",ROW())</f>
        <v>17</v>
      </c>
      <c r="H17" s="47">
        <f>IF(OR(B17=角色卡!$E$35,B17=角色卡!$AU$35),"",ROW())</f>
        <v>17</v>
      </c>
      <c r="I17" s="48" t="str">
        <f t="array" ref="I17">IFERROR(INDEX(专长!$B:$B,SMALL(专长!$G:$G,ROWS(专长!$A$4:$A17))),"")</f>
        <v>有备而来</v>
      </c>
      <c r="J17" s="47" t="str">
        <f t="array" ref="J17">IFERROR(INDEX(专长!$B:$B,SMALL(H:H,ROWS(专长!$A$4:$A17))),"")</f>
        <v>有备而来</v>
      </c>
      <c r="K17" s="53"/>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row>
    <row r="18" customHeight="1" spans="2:58">
      <c r="B18" s="44" t="s">
        <v>929</v>
      </c>
      <c r="C18" s="54" t="s">
        <v>930</v>
      </c>
      <c r="D18" s="52"/>
      <c r="E18" s="52"/>
      <c r="F18" s="53"/>
      <c r="G18" s="47">
        <f>IF(OR(B18=角色卡!$E$35,B18=角色卡!$AU$35),"",ROW())</f>
        <v>18</v>
      </c>
      <c r="H18" s="47">
        <f>IF(OR(B18=角色卡!$E$35,B18=角色卡!$AU$35),"",ROW())</f>
        <v>18</v>
      </c>
      <c r="I18" s="48" t="str">
        <f t="array" ref="I18">IFERROR(INDEX(专长!$B:$B,SMALL(专长!$G:$G,ROWS(专长!$A$4:$A18))),"")</f>
        <v>聚合灵效</v>
      </c>
      <c r="J18" s="47" t="str">
        <f t="array" ref="J18">IFERROR(INDEX(专长!$B:$B,SMALL(H:H,ROWS(专长!$A$4:$A18))),"")</f>
        <v>聚合灵效</v>
      </c>
      <c r="K18" s="53"/>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row>
    <row r="19" ht="36" customHeight="1" spans="2:58">
      <c r="B19" s="50" t="s">
        <v>931</v>
      </c>
      <c r="C19" s="55" t="s">
        <v>932</v>
      </c>
      <c r="D19" s="46"/>
      <c r="E19" s="46"/>
      <c r="F19" s="49"/>
      <c r="G19" s="47">
        <f>IF(OR(B19=角色卡!$E$35,B19=角色卡!$AU$35),"",ROW())</f>
        <v>19</v>
      </c>
      <c r="H19" s="47">
        <f>IF(OR(B19=角色卡!$E$35,B19=角色卡!$AU$35),"",ROW())</f>
        <v>19</v>
      </c>
      <c r="I19" s="48" t="str">
        <f t="array" ref="I19">IFERROR(INDEX(专长!$B:$B,SMALL(专长!$G:$G,ROWS(专长!$A$4:$A19))),"")</f>
        <v>不动如山</v>
      </c>
      <c r="J19" s="47" t="str">
        <f t="array" ref="J19">IFERROR(INDEX(专长!$B:$B,SMALL(H:H,ROWS(专长!$A$4:$A19))),"")</f>
        <v>不动如山</v>
      </c>
      <c r="K19" s="49"/>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row>
    <row r="20" customHeight="1" spans="2:58">
      <c r="B20" s="44" t="s">
        <v>933</v>
      </c>
      <c r="C20" s="54" t="s">
        <v>934</v>
      </c>
      <c r="D20" s="52"/>
      <c r="E20" s="52"/>
      <c r="F20" s="53"/>
      <c r="G20" s="47">
        <f>IF(OR(B20=角色卡!$E$35,B20=角色卡!$AU$35),"",ROW())</f>
        <v>20</v>
      </c>
      <c r="H20" s="47">
        <f>IF(OR(B20=角色卡!$E$35,B20=角色卡!$AU$35),"",ROW())</f>
        <v>20</v>
      </c>
      <c r="I20" s="48" t="str">
        <f t="array" ref="I20">IFERROR(INDEX(专长!$B:$B,SMALL(专长!$G:$G,ROWS(专长!$A$4:$A20))),"")</f>
        <v>反转劣势</v>
      </c>
      <c r="J20" s="47" t="str">
        <f t="array" ref="J20">IFERROR(INDEX(专长!$B:$B,SMALL(H:H,ROWS(专长!$A$4:$A20))),"")</f>
        <v>反转劣势</v>
      </c>
      <c r="K20" s="53"/>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row>
    <row r="21" customHeight="1" spans="2:58">
      <c r="B21" s="50" t="s">
        <v>935</v>
      </c>
      <c r="C21" s="51" t="s">
        <v>936</v>
      </c>
      <c r="D21" s="52"/>
      <c r="E21" s="52"/>
      <c r="F21" s="53"/>
      <c r="G21" s="47">
        <f>IF(OR(B21=角色卡!$E$35,B21=角色卡!$AU$35),"",ROW())</f>
        <v>21</v>
      </c>
      <c r="H21" s="47">
        <f>IF(OR(B21=角色卡!$E$35,B21=角色卡!$AU$35),"",ROW())</f>
        <v>21</v>
      </c>
      <c r="I21" s="48" t="str">
        <f t="array" ref="I21">IFERROR(INDEX(专长!$B:$B,SMALL(专长!$G:$G,ROWS(专长!$A$4:$A21))),"")</f>
        <v>画符大师</v>
      </c>
      <c r="J21" s="47" t="str">
        <f t="array" ref="J21">IFERROR(INDEX(专长!$B:$B,SMALL(H:H,ROWS(专长!$A$4:$A21))),"")</f>
        <v>画符大师</v>
      </c>
      <c r="K21" s="53"/>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row>
    <row r="22" ht="54" customHeight="1" spans="2:58">
      <c r="B22" s="44" t="s">
        <v>937</v>
      </c>
      <c r="C22" s="45" t="s">
        <v>938</v>
      </c>
      <c r="D22" s="52"/>
      <c r="E22" s="52"/>
      <c r="F22" s="53"/>
      <c r="G22" s="47">
        <f>IF(OR(B22=角色卡!$E$35,B22=角色卡!$AU$35),"",ROW())</f>
        <v>22</v>
      </c>
      <c r="H22" s="47">
        <f>IF(OR(B22=角色卡!$E$35,B22=角色卡!$AU$35),"",ROW())</f>
        <v>22</v>
      </c>
      <c r="I22" s="48" t="str">
        <f t="array" ref="I22">IFERROR(INDEX(专长!$B:$B,SMALL(专长!$G:$G,ROWS(专长!$A$4:$A22))),"")</f>
        <v>主角登场</v>
      </c>
      <c r="J22" s="47" t="str">
        <f t="array" ref="J22">IFERROR(INDEX(专长!$B:$B,SMALL(H:H,ROWS(专长!$A$4:$A22))),"")</f>
        <v>主角登场</v>
      </c>
      <c r="K22" s="53"/>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row>
    <row r="23" customHeight="1" spans="2:58">
      <c r="B23" s="50" t="s">
        <v>939</v>
      </c>
      <c r="C23" s="51" t="s">
        <v>940</v>
      </c>
      <c r="D23" s="52"/>
      <c r="E23" s="52"/>
      <c r="F23" s="53"/>
      <c r="G23" s="47">
        <f>IF(OR(B23=角色卡!$E$35,B23=角色卡!$AU$35),"",ROW())</f>
        <v>23</v>
      </c>
      <c r="H23" s="47">
        <f>IF(OR(B23=角色卡!$E$35,B23=角色卡!$AU$35),"",ROW())</f>
        <v>23</v>
      </c>
      <c r="I23" s="48" t="str">
        <f t="array" ref="I23">IFERROR(INDEX(专长!$B:$B,SMALL(专长!$G:$G,ROWS(专长!$A$4:$A23))),"")</f>
        <v>大艺术家</v>
      </c>
      <c r="J23" s="47" t="str">
        <f t="array" ref="J23">IFERROR(INDEX(专长!$B:$B,SMALL(H:H,ROWS(专长!$A$4:$A23))),"")</f>
        <v>大艺术家</v>
      </c>
      <c r="K23" s="53"/>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row>
    <row r="24" customHeight="1" spans="2:58">
      <c r="B24" s="44" t="s">
        <v>941</v>
      </c>
      <c r="C24" s="54" t="s">
        <v>942</v>
      </c>
      <c r="D24" s="52"/>
      <c r="E24" s="52"/>
      <c r="F24" s="53"/>
      <c r="G24" s="47">
        <f>IF(OR(B24=角色卡!$E$35,B24=角色卡!$AU$35),"",ROW())</f>
        <v>24</v>
      </c>
      <c r="H24" s="47">
        <f>IF(OR(B24=角色卡!$E$35,B24=角色卡!$AU$35),"",ROW())</f>
        <v>24</v>
      </c>
      <c r="I24" s="48" t="str">
        <f t="array" ref="I24">IFERROR(INDEX(专长!$B:$B,SMALL(专长!$G:$G,ROWS(专长!$A$4:$A24))),"")</f>
        <v>多重守护者</v>
      </c>
      <c r="J24" s="47" t="str">
        <f t="array" ref="J24">IFERROR(INDEX(专长!$B:$B,SMALL(H:H,ROWS(专长!$A$4:$A24))),"")</f>
        <v>多重守护者</v>
      </c>
      <c r="K24" s="53"/>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row>
    <row r="25" customHeight="1" spans="2:58">
      <c r="B25" s="50" t="s">
        <v>943</v>
      </c>
      <c r="C25" s="51" t="s">
        <v>944</v>
      </c>
      <c r="D25" s="52"/>
      <c r="E25" s="52"/>
      <c r="F25" s="53"/>
      <c r="G25" s="47">
        <f>IF(OR(B25=角色卡!$E$35,B25=角色卡!$AU$35),"",ROW())</f>
        <v>25</v>
      </c>
      <c r="H25" s="47">
        <f>IF(OR(B25=角色卡!$E$35,B25=角色卡!$AU$35),"",ROW())</f>
        <v>25</v>
      </c>
      <c r="I25" s="48" t="str">
        <f t="array" ref="I25">IFERROR(INDEX(专长!$B:$B,SMALL(专长!$G:$G,ROWS(专长!$A$4:$A25))),"")</f>
        <v>使者凭咒</v>
      </c>
      <c r="J25" s="47" t="str">
        <f t="array" ref="J25">IFERROR(INDEX(专长!$B:$B,SMALL(H:H,ROWS(专长!$A$4:$A25))),"")</f>
        <v>使者凭咒</v>
      </c>
      <c r="K25" s="53"/>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row>
    <row r="26" customHeight="1" spans="2:58">
      <c r="B26" s="44" t="s">
        <v>945</v>
      </c>
      <c r="C26" s="54" t="s">
        <v>946</v>
      </c>
      <c r="D26" s="52"/>
      <c r="E26" s="52"/>
      <c r="F26" s="53"/>
      <c r="G26" s="47">
        <f>IF(OR(B26=角色卡!$E$35,B26=角色卡!$AU$35),"",ROW())</f>
        <v>26</v>
      </c>
      <c r="H26" s="47">
        <f>IF(OR(B26=角色卡!$E$35,B26=角色卡!$AU$35),"",ROW())</f>
        <v>26</v>
      </c>
      <c r="I26" s="48" t="str">
        <f t="array" ref="I26">IFERROR(INDEX(专长!$B:$B,SMALL(专长!$G:$G,ROWS(专长!$A$4:$A26))),"")</f>
        <v>灵币铸造</v>
      </c>
      <c r="J26" s="47" t="str">
        <f t="array" ref="J26">IFERROR(INDEX(专长!$B:$B,SMALL(H:H,ROWS(专长!$A$4:$A26))),"")</f>
        <v>灵币铸造</v>
      </c>
      <c r="K26" s="53"/>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row>
    <row r="27" customHeight="1" spans="2:58">
      <c r="B27" s="50" t="s">
        <v>947</v>
      </c>
      <c r="C27" s="51" t="s">
        <v>948</v>
      </c>
      <c r="D27" s="52"/>
      <c r="E27" s="52"/>
      <c r="F27" s="53"/>
      <c r="G27" s="47">
        <f>IF(OR(B27=角色卡!$E$35,B27=角色卡!$AU$35),"",ROW())</f>
        <v>27</v>
      </c>
      <c r="H27" s="47">
        <f>IF(OR(B27=角色卡!$E$35,B27=角色卡!$AU$35),"",ROW())</f>
        <v>27</v>
      </c>
      <c r="I27" s="48" t="str">
        <f t="array" ref="I27">IFERROR(INDEX(专长!$B:$B,SMALL(专长!$G:$G,ROWS(专长!$A$4:$A27))),"")</f>
        <v>赋罪者</v>
      </c>
      <c r="J27" s="47" t="str">
        <f t="array" ref="J27">IFERROR(INDEX(专长!$B:$B,SMALL(H:H,ROWS(专长!$A$4:$A27))),"")</f>
        <v>赋罪者</v>
      </c>
      <c r="K27" s="53"/>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row>
    <row r="28" ht="108" customHeight="1" spans="2:58">
      <c r="B28" s="44" t="s">
        <v>949</v>
      </c>
      <c r="C28" s="45" t="s">
        <v>950</v>
      </c>
      <c r="D28" s="46"/>
      <c r="E28" s="46"/>
      <c r="F28" s="49"/>
      <c r="G28" s="47">
        <f>IF(OR(B28=角色卡!$E$35,B28=角色卡!$AU$35),"",ROW())</f>
        <v>28</v>
      </c>
      <c r="H28" s="47">
        <f>IF(OR(B28=角色卡!$E$35,B28=角色卡!$AU$35),"",ROW())</f>
        <v>28</v>
      </c>
      <c r="I28" s="48" t="str">
        <f t="array" ref="I28">IFERROR(INDEX(专长!$B:$B,SMALL(专长!$G:$G,ROWS(专长!$A$4:$A28))),"")</f>
        <v>狂武者</v>
      </c>
      <c r="J28" s="47" t="str">
        <f t="array" ref="J28">IFERROR(INDEX(专长!$B:$B,SMALL(H:H,ROWS(专长!$A$4:$A28))),"")</f>
        <v>狂武者</v>
      </c>
      <c r="K28" s="49"/>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row>
    <row r="29" customHeight="1" spans="2:58">
      <c r="B29" s="50" t="s">
        <v>951</v>
      </c>
      <c r="C29" s="51" t="s">
        <v>952</v>
      </c>
      <c r="D29" s="52"/>
      <c r="E29" s="52"/>
      <c r="F29" s="53"/>
      <c r="G29" s="47">
        <f>IF(OR(B29=角色卡!$E$35,B29=角色卡!$AU$35),"",ROW())</f>
        <v>29</v>
      </c>
      <c r="H29" s="47">
        <f>IF(OR(B29=角色卡!$E$35,B29=角色卡!$AU$35),"",ROW())</f>
        <v>29</v>
      </c>
      <c r="I29" s="48" t="str">
        <f t="array" ref="I29">IFERROR(INDEX(专长!$B:$B,SMALL(专长!$G:$G,ROWS(专长!$A$4:$A29))),"")</f>
        <v>乱法者</v>
      </c>
      <c r="J29" s="47" t="str">
        <f t="array" ref="J29">IFERROR(INDEX(专长!$B:$B,SMALL(H:H,ROWS(专长!$A$4:$A29))),"")</f>
        <v>乱法者</v>
      </c>
      <c r="K29" s="53"/>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row>
    <row r="30" customHeight="1" spans="2:58">
      <c r="B30" s="44" t="s">
        <v>953</v>
      </c>
      <c r="C30" s="54" t="s">
        <v>954</v>
      </c>
      <c r="D30" s="52"/>
      <c r="E30" s="52"/>
      <c r="F30" s="53"/>
      <c r="G30" s="47">
        <f>IF(OR(B30=角色卡!$E$35,B30=角色卡!$AU$35),"",ROW())</f>
        <v>30</v>
      </c>
      <c r="H30" s="47">
        <f>IF(OR(B30=角色卡!$E$35,B30=角色卡!$AU$35),"",ROW())</f>
        <v>30</v>
      </c>
      <c r="I30" s="48" t="str">
        <f t="array" ref="I30">IFERROR(INDEX(专长!$B:$B,SMALL(专长!$G:$G,ROWS(专长!$A$4:$A30))),"")</f>
        <v>灵兽招来</v>
      </c>
      <c r="J30" s="47" t="str">
        <f t="array" ref="J30">IFERROR(INDEX(专长!$B:$B,SMALL(H:H,ROWS(专长!$A$4:$A30))),"")</f>
        <v>灵兽招来</v>
      </c>
      <c r="K30" s="53"/>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row>
    <row r="31" customHeight="1" spans="2:58">
      <c r="B31" s="50" t="s">
        <v>955</v>
      </c>
      <c r="C31" s="51" t="s">
        <v>956</v>
      </c>
      <c r="D31" s="52"/>
      <c r="E31" s="52"/>
      <c r="F31" s="53"/>
      <c r="G31" s="47">
        <f>IF(OR(B31=角色卡!$E$35,B31=角色卡!$AU$35),"",ROW())</f>
        <v>31</v>
      </c>
      <c r="H31" s="47">
        <f>IF(OR(B31=角色卡!$E$35,B31=角色卡!$AU$35),"",ROW())</f>
        <v>31</v>
      </c>
      <c r="I31" s="48" t="str">
        <f t="array" ref="I31">IFERROR(INDEX(专长!$B:$B,SMALL(专长!$G:$G,ROWS(专长!$A$4:$A31))),"")</f>
        <v> </v>
      </c>
      <c r="J31" s="47" t="str">
        <f t="array" ref="J31">IFERROR(INDEX(专长!$B:$B,SMALL(H:H,ROWS(专长!$A$4:$A31))),"")</f>
        <v> </v>
      </c>
      <c r="K31" s="53"/>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row>
    <row r="32" ht="314" customHeight="1" spans="2:58">
      <c r="B32" s="56" t="s">
        <v>957</v>
      </c>
      <c r="C32" s="57" t="s">
        <v>958</v>
      </c>
      <c r="D32" s="46"/>
      <c r="E32" s="46"/>
      <c r="F32" s="49"/>
      <c r="G32" s="47">
        <f>IF(OR(B32=角色卡!$E$35,B32=角色卡!$AU$35),"",ROW())</f>
        <v>32</v>
      </c>
      <c r="H32" s="47">
        <f>IF(OR(B32=角色卡!$E$35,B32=角色卡!$AU$35),"",ROW())</f>
        <v>32</v>
      </c>
      <c r="I32" s="48" t="str">
        <f t="array" ref="I32">IFERROR(INDEX(专长!$B:$B,SMALL(专长!$G:$G,ROWS(专长!$A$4:$A32))),"")</f>
        <v/>
      </c>
      <c r="J32" s="47" t="str">
        <f t="array" ref="J32">IFERROR(INDEX(专长!$B:$B,SMALL(H:H,ROWS(专长!$A$4:$A32))),"")</f>
        <v/>
      </c>
      <c r="K32" s="49"/>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row>
    <row r="33" customHeight="1" spans="2:10">
      <c r="B33" s="32" t="s">
        <v>17</v>
      </c>
      <c r="C33" s="32" t="s">
        <v>17</v>
      </c>
      <c r="G33" s="47">
        <f>IF(OR(B33=角色卡!$E$35,B33=角色卡!$AU$35),"",ROW())</f>
        <v>33</v>
      </c>
      <c r="H33" s="47">
        <f>IF(OR(B33=角色卡!$E$35,B33=角色卡!$AU$35),"",ROW())</f>
        <v>33</v>
      </c>
      <c r="I33" s="48" t="str">
        <f t="array" ref="I33">IFERROR(INDEX(专长!$B:$B,SMALL(专长!$G:$G,ROWS(专长!$A$4:$A33))),"")</f>
        <v/>
      </c>
      <c r="J33" s="47" t="str">
        <f t="array" ref="J33">IFERROR(INDEX(专长!$B:$B,SMALL(H:H,ROWS(专长!$A$4:$A33))),"")</f>
        <v/>
      </c>
    </row>
  </sheetData>
  <sheetProtection sheet="1" objects="1"/>
  <mergeCells count="1">
    <mergeCell ref="B2:C2"/>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I15"/>
  <sheetViews>
    <sheetView workbookViewId="0">
      <selection activeCell="B2" sqref="B2:G2"/>
    </sheetView>
  </sheetViews>
  <sheetFormatPr defaultColWidth="3" defaultRowHeight="18" customHeight="1"/>
  <cols>
    <col min="1" max="1" width="3.625" style="1" customWidth="1"/>
    <col min="2" max="2" width="12.625" style="5" customWidth="1"/>
    <col min="3" max="3" width="9.625" style="5" customWidth="1"/>
    <col min="4" max="4" width="12.625" style="5" customWidth="1"/>
    <col min="5" max="5" width="123.625" style="1" customWidth="1"/>
    <col min="6" max="6" width="54.625" style="1" customWidth="1"/>
    <col min="7" max="7" width="6.625" style="1" customWidth="1"/>
    <col min="8" max="16330" width="3.625" style="1" customWidth="1"/>
    <col min="16331" max="16384" width="3.625" style="1"/>
  </cols>
  <sheetData>
    <row r="2" ht="36" customHeight="1" spans="2:9">
      <c r="B2" s="6" t="s">
        <v>959</v>
      </c>
      <c r="C2" s="7"/>
      <c r="D2" s="7"/>
      <c r="E2" s="7"/>
      <c r="F2" s="7"/>
      <c r="G2" s="8"/>
    </row>
    <row r="3" ht="36" customHeight="1" spans="2:9">
      <c r="B3" s="9" t="s">
        <v>960</v>
      </c>
      <c r="C3" s="10" t="s">
        <v>74</v>
      </c>
      <c r="D3" s="11" t="s">
        <v>961</v>
      </c>
      <c r="E3" s="10" t="s">
        <v>93</v>
      </c>
      <c r="F3" s="10" t="s">
        <v>86</v>
      </c>
      <c r="G3" s="12" t="s">
        <v>962</v>
      </c>
    </row>
    <row r="4" ht="90" customHeight="1" spans="2:9">
      <c r="B4" s="13" t="s">
        <v>963</v>
      </c>
      <c r="C4" s="14" t="s">
        <v>964</v>
      </c>
      <c r="D4" s="15" t="s">
        <v>965</v>
      </c>
      <c r="E4" s="16" t="s">
        <v>966</v>
      </c>
      <c r="F4" s="16" t="s">
        <v>967</v>
      </c>
      <c r="G4" s="17" t="s">
        <v>968</v>
      </c>
      <c r="I4" s="18" t="str">
        <f>IF(角色卡!$BN$22=0,"",VLOOKUP(角色卡!$BN$22,绝技!$B$4:$F$11,5,0))</f>
        <v> </v>
      </c>
    </row>
    <row r="5" ht="90" customHeight="1" spans="2:9">
      <c r="B5" s="13" t="s">
        <v>969</v>
      </c>
      <c r="C5" s="14" t="s">
        <v>970</v>
      </c>
      <c r="D5" s="15" t="s">
        <v>971</v>
      </c>
      <c r="E5" s="16" t="s">
        <v>972</v>
      </c>
      <c r="F5" s="16" t="s">
        <v>973</v>
      </c>
      <c r="G5" s="19"/>
    </row>
    <row r="6" ht="90" customHeight="1" spans="2:9">
      <c r="B6" s="13" t="s">
        <v>974</v>
      </c>
      <c r="C6" s="14" t="s">
        <v>975</v>
      </c>
      <c r="D6" s="15" t="s">
        <v>976</v>
      </c>
      <c r="E6" s="16" t="s">
        <v>977</v>
      </c>
      <c r="F6" s="16" t="s">
        <v>978</v>
      </c>
      <c r="G6" s="19"/>
    </row>
    <row r="7" ht="90" customHeight="1" spans="2:9">
      <c r="B7" s="13" t="s">
        <v>979</v>
      </c>
      <c r="C7" s="14" t="s">
        <v>980</v>
      </c>
      <c r="D7" s="15" t="s">
        <v>981</v>
      </c>
      <c r="E7" s="16" t="s">
        <v>982</v>
      </c>
      <c r="F7" s="16" t="s">
        <v>983</v>
      </c>
      <c r="G7" s="19"/>
    </row>
    <row r="8" ht="108" customHeight="1" spans="2:9">
      <c r="B8" s="13" t="s">
        <v>984</v>
      </c>
      <c r="C8" s="14" t="s">
        <v>985</v>
      </c>
      <c r="D8" s="15" t="s">
        <v>986</v>
      </c>
      <c r="E8" s="16" t="s">
        <v>987</v>
      </c>
      <c r="F8" s="16" t="s">
        <v>988</v>
      </c>
      <c r="G8" s="19"/>
    </row>
    <row r="9" ht="90" customHeight="1" spans="2:9">
      <c r="B9" s="13" t="s">
        <v>989</v>
      </c>
      <c r="C9" s="14" t="s">
        <v>990</v>
      </c>
      <c r="D9" s="15" t="s">
        <v>991</v>
      </c>
      <c r="E9" s="16" t="s">
        <v>992</v>
      </c>
      <c r="F9" s="16" t="s">
        <v>993</v>
      </c>
      <c r="G9" s="19"/>
    </row>
    <row r="10" ht="90" customHeight="1" spans="2:9">
      <c r="B10" s="13" t="s">
        <v>994</v>
      </c>
      <c r="C10" s="14" t="s">
        <v>995</v>
      </c>
      <c r="D10" s="15" t="s">
        <v>996</v>
      </c>
      <c r="E10" s="16" t="s">
        <v>997</v>
      </c>
      <c r="F10" s="16" t="s">
        <v>998</v>
      </c>
      <c r="G10" s="20"/>
    </row>
    <row r="11" customHeight="1" spans="2:9">
      <c r="B11" s="2" t="s">
        <v>17</v>
      </c>
      <c r="C11" s="2" t="s">
        <v>17</v>
      </c>
      <c r="D11" s="2" t="s">
        <v>17</v>
      </c>
      <c r="E11" s="2" t="s">
        <v>17</v>
      </c>
      <c r="F11" s="2" t="s">
        <v>17</v>
      </c>
      <c r="G11" s="2" t="s">
        <v>17</v>
      </c>
    </row>
    <row r="12" ht="108" customHeight="1" spans="2:9">
      <c r="B12" s="21" t="s">
        <v>999</v>
      </c>
      <c r="C12" s="22" t="s">
        <v>1000</v>
      </c>
      <c r="D12" s="23" t="s">
        <v>1001</v>
      </c>
      <c r="E12" s="24" t="s">
        <v>1002</v>
      </c>
      <c r="F12" s="24" t="s">
        <v>1003</v>
      </c>
      <c r="G12" s="25" t="s">
        <v>1004</v>
      </c>
      <c r="I12" s="18" t="str">
        <f>IF(角色卡!$BZ$22=0,"",VLOOKUP(角色卡!$BZ$22,绝技!$B$12:$F$15,5,0))</f>
        <v> </v>
      </c>
    </row>
    <row r="13" ht="90" customHeight="1" spans="2:9">
      <c r="B13" s="21" t="s">
        <v>1005</v>
      </c>
      <c r="C13" s="22" t="s">
        <v>1006</v>
      </c>
      <c r="D13" s="23" t="s">
        <v>1007</v>
      </c>
      <c r="E13" s="24" t="s">
        <v>1008</v>
      </c>
      <c r="F13" s="24" t="s">
        <v>1009</v>
      </c>
      <c r="G13" s="26"/>
    </row>
    <row r="14" ht="90" customHeight="1" spans="2:9">
      <c r="B14" s="27" t="s">
        <v>1010</v>
      </c>
      <c r="C14" s="28" t="s">
        <v>1011</v>
      </c>
      <c r="D14" s="29" t="s">
        <v>1012</v>
      </c>
      <c r="E14" s="30" t="s">
        <v>1013</v>
      </c>
      <c r="F14" s="30" t="s">
        <v>1014</v>
      </c>
      <c r="G14" s="31"/>
    </row>
    <row r="15" customHeight="1" spans="2:9">
      <c r="B15" s="32" t="s">
        <v>17</v>
      </c>
      <c r="C15" s="32" t="s">
        <v>17</v>
      </c>
      <c r="D15" s="32" t="s">
        <v>17</v>
      </c>
      <c r="E15" s="32" t="s">
        <v>17</v>
      </c>
      <c r="F15" s="32" t="s">
        <v>17</v>
      </c>
      <c r="G15" s="32" t="s">
        <v>17</v>
      </c>
    </row>
  </sheetData>
  <sheetProtection sheet="1" objects="1"/>
  <mergeCells count="3">
    <mergeCell ref="B2:G2"/>
    <mergeCell ref="G4:G10"/>
    <mergeCell ref="G12:G14"/>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selection activeCell="A1" sqref="A1"/>
    </sheetView>
  </sheetViews>
  <sheetFormatPr defaultColWidth="9" defaultRowHeight="13.5"/>
  <sheetData>
    <row r="1" spans="1:13">
      <c r="A1" s="2" t="s">
        <v>1015</v>
      </c>
      <c r="B1" s="2" t="s">
        <v>1016</v>
      </c>
      <c r="C1" s="2"/>
      <c r="D1" s="2" t="s">
        <v>1017</v>
      </c>
      <c r="E1" s="2"/>
      <c r="F1" s="2"/>
      <c r="G1" s="2"/>
      <c r="H1" s="2"/>
      <c r="I1" s="2"/>
      <c r="J1" s="2"/>
      <c r="K1" s="2"/>
      <c r="L1" s="2"/>
      <c r="M1" s="2"/>
    </row>
    <row r="2" spans="1:13">
      <c r="A2" s="2" t="s">
        <v>1018</v>
      </c>
      <c r="B2" s="2" t="s">
        <v>1019</v>
      </c>
      <c r="C2" s="2"/>
      <c r="D2" s="3" t="s">
        <v>1020</v>
      </c>
      <c r="E2" s="3"/>
      <c r="F2" s="3"/>
      <c r="G2" s="3"/>
      <c r="H2" s="3"/>
      <c r="I2" s="3"/>
      <c r="J2" s="3"/>
      <c r="K2" s="3"/>
      <c r="L2" s="3"/>
      <c r="M2" s="3"/>
    </row>
    <row r="3" spans="1:13">
      <c r="A3" s="2"/>
      <c r="B3" s="2"/>
      <c r="C3" s="2"/>
      <c r="D3" s="3"/>
      <c r="E3" s="3"/>
      <c r="F3" s="3"/>
      <c r="G3" s="3"/>
      <c r="H3" s="3"/>
      <c r="I3" s="3"/>
      <c r="J3" s="3"/>
      <c r="K3" s="3"/>
      <c r="L3" s="3"/>
      <c r="M3" s="3"/>
    </row>
    <row r="4" spans="1:13">
      <c r="A4" s="2"/>
      <c r="B4" s="2"/>
      <c r="C4" s="2"/>
      <c r="D4" s="3"/>
      <c r="E4" s="3"/>
      <c r="F4" s="3"/>
      <c r="G4" s="3"/>
      <c r="H4" s="3"/>
      <c r="I4" s="3"/>
      <c r="J4" s="3"/>
      <c r="K4" s="3"/>
      <c r="L4" s="3"/>
      <c r="M4" s="3"/>
    </row>
    <row r="5" spans="1:13">
      <c r="A5" t="s">
        <v>1021</v>
      </c>
      <c r="B5" s="2" t="s">
        <v>1022</v>
      </c>
      <c r="C5" s="2"/>
      <c r="D5" s="2" t="s">
        <v>1023</v>
      </c>
      <c r="E5" s="2"/>
      <c r="F5" s="2"/>
      <c r="G5" s="2"/>
      <c r="H5" s="2"/>
      <c r="I5" s="2"/>
      <c r="J5" s="2"/>
      <c r="K5" s="2"/>
      <c r="L5" s="2"/>
      <c r="M5" s="2"/>
    </row>
    <row r="6" spans="1:13">
      <c r="A6" t="s">
        <v>1024</v>
      </c>
      <c r="B6" s="2" t="s">
        <v>1025</v>
      </c>
      <c r="C6" s="2"/>
      <c r="D6" s="2" t="s">
        <v>1026</v>
      </c>
      <c r="E6" s="2"/>
      <c r="F6" s="2"/>
      <c r="G6" s="2"/>
      <c r="H6" s="2"/>
      <c r="I6" s="2"/>
      <c r="J6" s="2"/>
      <c r="K6" s="2"/>
      <c r="L6" s="2"/>
      <c r="M6" s="2"/>
    </row>
    <row r="7" spans="1:13">
      <c r="A7" s="2" t="s">
        <v>1027</v>
      </c>
      <c r="B7" s="2" t="s">
        <v>1028</v>
      </c>
      <c r="C7" s="2"/>
      <c r="D7" s="4" t="s">
        <v>1029</v>
      </c>
      <c r="E7" s="4"/>
      <c r="F7" s="4"/>
      <c r="G7" s="4"/>
      <c r="H7" s="4"/>
      <c r="I7" s="4"/>
      <c r="J7" s="4"/>
      <c r="K7" s="4"/>
      <c r="L7" s="4"/>
      <c r="M7" s="4"/>
    </row>
    <row r="8" spans="1:13">
      <c r="A8" s="2"/>
      <c r="B8" s="2"/>
      <c r="C8" s="2"/>
      <c r="D8" s="4"/>
      <c r="E8" s="4"/>
      <c r="F8" s="4"/>
      <c r="G8" s="4"/>
      <c r="H8" s="4"/>
      <c r="I8" s="4"/>
      <c r="J8" s="4"/>
      <c r="K8" s="4"/>
      <c r="L8" s="4"/>
      <c r="M8" s="4"/>
    </row>
    <row r="9" spans="1:13">
      <c r="A9" s="2"/>
      <c r="B9" s="2"/>
      <c r="C9" s="2"/>
      <c r="D9" s="4"/>
      <c r="E9" s="4"/>
      <c r="F9" s="4"/>
      <c r="G9" s="4"/>
      <c r="H9" s="4"/>
      <c r="I9" s="4"/>
      <c r="J9" s="4"/>
      <c r="K9" s="4"/>
      <c r="L9" s="4"/>
      <c r="M9" s="4"/>
    </row>
    <row r="10" spans="1:13">
      <c r="A10" t="s">
        <v>1030</v>
      </c>
      <c r="B10" s="2" t="s">
        <v>1031</v>
      </c>
      <c r="C10" s="2"/>
      <c r="D10" s="2" t="s">
        <v>1032</v>
      </c>
      <c r="E10" s="2"/>
      <c r="F10" s="2"/>
      <c r="G10" s="2"/>
      <c r="H10" s="2"/>
      <c r="I10" s="2"/>
      <c r="J10" s="2"/>
      <c r="K10" s="2"/>
      <c r="L10" s="2"/>
      <c r="M10" s="2"/>
    </row>
  </sheetData>
  <sheetProtection formatCells="0" formatColumns="0" formatRows="0" insertRows="0" insertColumns="0" insertHyperlinks="0" deleteColumns="0" deleteRows="0" sort="0" autoFilter="0" pivotTables="0"/>
  <mergeCells count="14">
    <mergeCell ref="B1:C1"/>
    <mergeCell ref="D1:M1"/>
    <mergeCell ref="B5:C5"/>
    <mergeCell ref="D5:M5"/>
    <mergeCell ref="B6:C6"/>
    <mergeCell ref="D6:M6"/>
    <mergeCell ref="B10:C10"/>
    <mergeCell ref="D10:M10"/>
    <mergeCell ref="A2:A4"/>
    <mergeCell ref="A7:A9"/>
    <mergeCell ref="D7:M9"/>
    <mergeCell ref="B2:C4"/>
    <mergeCell ref="D2:M4"/>
    <mergeCell ref="B7:C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N11" sqref="N11"/>
    </sheetView>
  </sheetViews>
  <sheetFormatPr defaultColWidth="3" defaultRowHeight="18" customHeight="1"/>
  <cols>
    <col min="1" max="16384" width="3.625" style="1" customWidth="1"/>
  </cols>
  <sheetData/>
  <sheetProtection formatCells="0" formatColumns="0" formatRows="0" insertRows="0" insertColumns="0" insertHyperlinks="0" deleteColumns="0" deleteRows="0" sort="0" autoFilter="0" pivotTables="0"/>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5" right="0.75" top="1" bottom="1" header="0.5" footer="0.5"/>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1" master="" otherUserPermission="edit"/>
  <rangeList sheetStid="2" master="" otherUserPermission="edit"/>
  <rangeList sheetStid="11" master="" otherUserPermission="visible"/>
  <rangeList sheetStid="13" master="" otherUserPermission="visible"/>
  <rangeList sheetStid="8" master="" otherUserPermission="visible"/>
  <rangeList sheetStid="9" master="" otherUserPermission="visible"/>
  <rangeList sheetStid="5" master="" otherUserPermission="visible"/>
  <rangeList sheetStid="6" master="" otherUserPermission="visible"/>
  <rangeList sheetStid="7" master="" otherUserPermission="visible"/>
  <rangeList sheetStid="14" master="" otherUserPermission="edit"/>
  <rangeList sheetStid="4" master="" otherUserPermission="edit"/>
</allowEditUser>
</file>

<file path=customXml/item2.xml><?xml version="1.0" encoding="utf-8"?>
<comments xmlns="https://web.wps.cn/et/2018/main" xmlns:s="http://schemas.openxmlformats.org/spreadsheetml/2006/main" xmlns:r="http://schemas.openxmlformats.org/officeDocument/2006/relationships">
  <commentList sheetStid="1">
    <commentChains s:ref="AH18" rgbClr="FF0000">
      <unresolved>
        <commentChain chainId="56449c85a318e7ca131f8dda25c038f1894bda6a">
          <item id="22fcf31797cdfa33ae8c52bb0e0ba58af0c0dbab" isNormal="1">
            <s:text>
              <s:r>
                <s:t xml:space="preserve">涵盖了角色身体素质和身体控制能力的表现，如跑步、跳跃、攀爬、游泳等。它可以用于跨越障碍，如跳过沟壑、攀爬陡峭的墙壁、在湍急的河流中游泳等。
·例如，你可以进行运动技能检定来判断你能否在密集的人群中挤过而不被阻挠，或者能否成功地跃过一个较高的障碍物。</s:t>
              </s:r>
            </s:text>
          </item>
        </commentChain>
      </unresolved>
      <resolved/>
    </commentChains>
    <commentChains s:ref="AH19" rgbClr="FF0000">
      <unresolved>
        <commentChain chainId="3b17d0e24da697be32631e30aad3ad9668da7451">
          <item id="d8f993aabe2ce8b313cab0a5f37e6a6768dbe497" isNormal="1">
            <s:text>
              <s:r>
                <s:t xml:space="preserve">体现了角色对操纵工具、使用物品的掌握程度。通过该检定，可以判断角色能否熟练地使用某种工具；制造、修理或拆卸某种物品；驾驶各种载具；操纵复杂的机械装置，乃至启动古代墨家机关等。</s:t>
              </s:r>
            </s:text>
          </item>
        </commentChain>
      </unresolved>
      <resolved/>
    </commentChains>
    <commentChains s:ref="AH20" rgbClr="FF0000">
      <unresolved>
        <commentChain chainId="5142cd5ddfb845cee6868cf13f9204054300248e">
          <item id="1ca10d995aa167ae36c2e8544bd48885c22ee071" isNormal="1">
            <s:text>
              <s:r>
                <s:t xml:space="preserve">当角色尝试在不被察觉的情况下行动时，他可以进行隐秘技能检定。这包括隐藏身形、掩盖踪迹、盗取物品、消除线索或者接近目标而不被发现等一系列行为。有时，角色也可以利用环境因素，如阴影、障碍物来隐藏自己。</s:t>
              </s:r>
            </s:text>
          </item>
        </commentChain>
      </unresolved>
      <resolved/>
    </commentChains>
    <commentChains s:ref="AH21" rgbClr="FF0000">
      <unresolved>
        <commentChain chainId="c51a520642ba6af3f6c5b6295e6b86982bd51a61">
          <item id="4cb8c1cfcffc07821084331873b75ed26f5df101" isNormal="1">
            <s:text>
              <s:r>
                <s:t xml:space="preserve">用于收集信息、寻找线索和破解谜团。它可以是单纯地观察周围环境，也可以是仔细检查物体、分析证据。无论哪种方式，当你想要在场景中寻找有用的线索，你都可以进行调查技能检定。此外，当你对收集到的线索进行推理分析时，也可以进行调查。</s:t>
              </s:r>
            </s:text>
          </item>
        </commentChain>
      </unresolved>
      <resolved/>
    </commentChains>
    <commentChains s:ref="AH22" rgbClr="FF0000">
      <unresolved>
        <commentChain chainId="7a640aa297a9c6dd5f4ffe79f95f73a5de634b99">
          <item id="0942d7bd47c2ba35c7690d6713a7744947e4f2ac" isNormal="1">
            <s:text>
              <s:r>
                <s:t xml:space="preserve">代表角色察言观色的能力。通过洞察技能检定，你可以在与他人的交流中，观察他人的表情、语气、肢体语言等细微之处，来感知他人的情绪、察觉他人意图或是判断出他人是否有所隐瞒等。
·比如，通过洞察技能检定来判断你能否发现一个商人在交易中对你有所隐瞒，或是能否看出一个陌生人对你怀有敌意。</s:t>
              </s:r>
            </s:text>
          </item>
        </commentChain>
      </unresolved>
      <resolved/>
    </commentChains>
    <commentChains s:ref="BG22" rgbClr="FF0000">
      <unresolved>
        <commentChain chainId="a8b28c8549af28e0ffc1ea861cf1986bab0bdf81">
          <item id="04318f4542378b13899ee9f916df7b752c6c6248" isNormal="1">
            <s:text>
              <s:r>
                <s:t xml:space="preserve">需要心魂≥6，并消耗4经验锻造</s:t>
              </s:r>
            </s:text>
          </item>
        </commentChain>
      </unresolved>
      <resolved/>
    </commentChains>
    <commentChains s:ref="AH23" rgbClr="FF0000">
      <unresolved>
        <commentChain chainId="72804092794a531fd479954e544b8d0370a03fca">
          <item id="1e104bd2fb5bc427431457e07a6c4883fd4432a3" isNormal="1">
            <s:text>
              <s:r>
                <s:t xml:space="preserve">常用于影响他人的想法或行为。无论是通过威逼、利诱还是劝导，你可以通过说服技能检定，让他人接受你的观点、建议或指示。在与他人互动时，你可以使用说服技能来达成各种目的，如获得帮助、获取信息、避免冲突等等。</s:t>
              </s:r>
            </s:text>
          </item>
        </commentChain>
      </unresolved>
      <resolved/>
    </commentChains>
    <commentChains s:ref="B24" rgbClr="FF0000">
      <unresolved>
        <commentChain chainId="13ed1351016b910c3cecac397161eb76b99041df">
          <item id="840a813d4491d73efdc3d14dfc8aad0256195560" isNormal="1">
            <s:text>
              <s:r>
                <s:t xml:space="preserve">通常不填写，仅供边缘人拓展使用。复数标签以“；”分割</s:t>
              </s:r>
            </s:text>
          </item>
        </commentChain>
      </unresolved>
      <resolved/>
    </commentChains>
    <commentChains s:ref="AH24" rgbClr="FF0000">
      <unresolved>
        <commentChain chainId="62e179af6b61f2d89a93978e19582e0483294d7a">
          <item id="aa4f2689f257d4750d40c7ca165666708954eced" isNormal="1">
            <s:text>
              <s:r>
                <s:t xml:space="preserve">是一种较为特殊的技能，且不与任何属性挂钩。一般而言，你只能通过获取技能点来提升它。狩魂学识涉及对灵魂、超自然力量和神秘学领域的了解和掌握。
·它还包括感知灵魂气息、了解解析法阵、掌握相关的术法或仪式，以及超度无害鬼魂的作用。</s:t>
              </s:r>
            </s:text>
          </item>
        </commentChain>
      </unresolved>
      <resolved/>
    </commentChains>
    <commentChains s:ref="BG24" rgbClr="FF0000">
      <unresolved>
        <commentChain chainId="74d1e2b53bc5ae38bb82a50799c0ab087b39c7a2">
          <item id="eb155222d9c2e4cb205897f5c80cee3884a8e066" isNormal="1">
            <s:text>
              <s:r>
                <s:t xml:space="preserve">需要心魂≥8，并消耗4经验锻造
</s:t>
              </s:r>
            </s:text>
          </item>
        </commentChain>
      </unresolved>
      <resolved/>
    </commentChains>
    <commentChains s:ref="AS26" rgbClr="FF0000">
      <unresolved>
        <commentChain chainId="80b2322f51008df285b862a26c8861d3515d97ca">
          <item id="b0c887f70a4deaa68296479548fec13ee3b0b547" isNormal="1">
            <s:text>
              <s:r>
                <s:t xml:space="preserve">通常不填写，仅供边缘人拓展使用</s:t>
              </s:r>
            </s:text>
          </item>
        </commentChain>
      </unresolved>
      <resolved/>
    </commentChains>
    <commentChains s:ref="Q29" rgbClr="FF0000">
      <unresolved>
        <commentChain chainId="b562a44e086333c214b9dc17bba7acfb91b9696e">
          <item id="329eaddbbb8fcb4f4d0171e7c673b0e7f5cdbda6" isNormal="1">
            <s:text>
              <s:r>
                <s:t xml:space="preserve">进行狩魂学识检定时，可以激活经历标签，一个标签在一次聚会中只能激活一次。</s:t>
              </s:r>
            </s:text>
          </item>
        </commentChain>
      </unresolved>
      <resolved/>
    </commentChains>
    <commentChains s:ref="AH29" rgbClr="FF0000">
      <unresolved>
        <commentChain chainId="691d5d3feb5683051ba3328fdc3a4157633cfd60">
          <item id="b44dc45293bcc4ae3c9710c36aa01d0eedf90e2c" isNormal="1">
            <s:text>
              <s:r>
                <s:t xml:space="preserve">如有需要，填写你的【狩魂道具】，专长【灵兽招来】的具体内容，表格中放不下的武技术法等</s:t>
              </s:r>
            </s:text>
          </item>
        </commentChain>
      </unresolved>
      <resolved/>
    </commentChains>
  </commentList>
</comments>
</file>

<file path=customXml/item3.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Props sheetStid="2" interlineOnOff="0" interlineColor="0" isDbSheet="0" isDashBoardSheet="0" isDbDashBoardSheet="0" isFlexPaperSheet="0">
      <cellprotection/>
      <appEtDbRelations/>
    </woSheetProps>
    <woSheetProps sheetStid="11" interlineOnOff="0" interlineColor="0" isDbSheet="0" isDashBoardSheet="0" isDbDashBoardSheet="0" isFlexPaperSheet="0">
      <cellprotection/>
      <appEtDbRelations/>
    </woSheetProps>
    <woSheetProps sheetStid="13" interlineOnOff="0" interlineColor="0" isDbSheet="0" isDashBoardSheet="0" isDbDashBoardSheet="0" isFlexPaperSheet="0">
      <cellprotection/>
      <appEtDbRelations/>
    </woSheetProps>
    <woSheetProps sheetStid="8" interlineOnOff="0" interlineColor="0" isDbSheet="0" isDashBoardSheet="0" isDbDashBoardSheet="0" isFlexPaperSheet="0">
      <cellprotection/>
      <appEtDbRelations/>
    </woSheetProps>
    <woSheetProps sheetStid="9" interlineOnOff="0" interlineColor="0" isDbSheet="0" isDashBoardSheet="0" isDbDashBoardSheet="0" isFlexPaperSheet="0">
      <cellprotection/>
      <appEtDbRelations/>
    </woSheetProps>
    <woSheetProps sheetStid="5" interlineOnOff="0" interlineColor="0" isDbSheet="0" isDashBoardSheet="0" isDbDashBoardSheet="0" isFlexPaperSheet="0">
      <cellprotection/>
      <appEtDbRelations/>
    </woSheetProps>
    <woSheetProps sheetStid="6" interlineOnOff="0" interlineColor="0" isDbSheet="0" isDashBoardSheet="0" isDbDashBoardSheet="0" isFlexPaperSheet="0">
      <cellprotection/>
      <appEtDbRelations/>
    </woSheetProps>
    <woSheetProps sheetStid="7" interlineOnOff="0" interlineColor="0" isDbSheet="0" isDashBoardSheet="0" isDbDashBoardSheet="0" isFlexPaperSheet="0">
      <cellprotection/>
      <appEtDbRelations/>
    </woSheetProps>
    <woSheetProps sheetStid="14"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sProps>
  <woBookProps>
    <bookSettings fileId="500221828429" isFilterShared="1" woEtMtcEnabled="0" coreConquerUserId="" isAutoUpdatePaused="0" filterType="conn" isMergeTasksAutoUpdate="0" isInserPicAsAttachment="0" supportDbFmlaDisp="0"/>
  </woBookProps>
</woProps>
</file>

<file path=customXml/item4.xml><?xml version="1.0" encoding="utf-8"?>
<pixelators xmlns="https://web.wps.cn/et/2018/main" xmlns:s="http://schemas.openxmlformats.org/spreadsheetml/2006/main">
  <pixelatorList sheetStid="1"/>
  <pixelatorList sheetStid="2"/>
  <pixelatorList sheetStid="11"/>
  <pixelatorList sheetStid="13"/>
  <pixelatorList sheetStid="8"/>
  <pixelatorList sheetStid="9"/>
  <pixelatorList sheetStid="5"/>
  <pixelatorList sheetStid="6"/>
  <pixelatorList sheetStid="7"/>
  <pixelatorList sheetStid="14"/>
  <pixelatorList sheetStid="4"/>
  <pixelatorList sheetStid="15"/>
</pixelators>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WWO_wpscloud_20260304171156-29335b6cb8</Application>
  <HeadingPairs>
    <vt:vector size="2" baseType="variant">
      <vt:variant>
        <vt:lpstr>工作表</vt:lpstr>
      </vt:variant>
      <vt:variant>
        <vt:i4>11</vt:i4>
      </vt:variant>
    </vt:vector>
  </HeadingPairs>
  <TitlesOfParts>
    <vt:vector size="11" baseType="lpstr">
      <vt:lpstr>角色卡</vt:lpstr>
      <vt:lpstr>属性与灵识</vt:lpstr>
      <vt:lpstr>时髦动作</vt:lpstr>
      <vt:lpstr>通用效果</vt:lpstr>
      <vt:lpstr>武技</vt:lpstr>
      <vt:lpstr>术法</vt:lpstr>
      <vt:lpstr>灵能印记</vt:lpstr>
      <vt:lpstr>专长</vt:lpstr>
      <vt:lpstr>绝技</vt:lpstr>
      <vt:lpstr>更新日志</vt:lpstr>
      <vt:lpstr>空白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ALT-AN00</dc:creator>
  <cp:lastModifiedBy>Root</cp:lastModifiedBy>
  <dcterms:created xsi:type="dcterms:W3CDTF">2023-05-11T19:15:00Z</dcterms:created>
  <dcterms:modified xsi:type="dcterms:W3CDTF">2026-03-12T07:07:00Z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2052-12.9.0.25379</vt:lpwstr>
  </property>
  <property fmtid="{D5CDD505-2E9C-101B-9397-08002B2CF9AE}" pid="4" name="ICV">
    <vt:lpwstr>162FBF3323584B03AFA6E193793E461A_13</vt:lpwstr>
  </property>
</Properties>
</file>