
<file path=[Content_Types].xml><?xml version="1.0" encoding="utf-8"?>
<Types xmlns="http://schemas.openxmlformats.org/package/2006/content-types">
  <Default Extension="vml" ContentType="application/vnd.openxmlformats-officedocument.vmlDrawin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5600" windowHeight="10820"/>
  </bookViews>
  <sheets>
    <sheet name="基础信息" sheetId="1" r:id="rId1"/>
    <sheet name="技能栏" sheetId="2" r:id="rId2"/>
    <sheet name="道具栏" sheetId="9" r:id="rId3"/>
    <sheet name="数" sheetId="7" state="hidden" r:id="rId4"/>
    <sheet name="更新文档" sheetId="10" state="hidden" r:id="rId5"/>
    <sheet name="备用" sheetId="3" state="hidden" r:id="rId6"/>
    <sheet name="才能" sheetId="4" state="hidden" r:id="rId7"/>
    <sheet name="装" sheetId="5" state="hidden" r:id="rId8"/>
    <sheet name="武" sheetId="6" state="hidden" r:id="rId9"/>
    <sheet name="神成神器" sheetId="8" state="hidden" r:id="rId10"/>
  </sheets>
  <definedNames>
    <definedName name="_xlnm._FilterDatabase" localSheetId="6" hidden="1">才能!$A$1:$BC$1286</definedName>
    <definedName name="_xlnm._FilterDatabase" localSheetId="7" hidden="1">装!$A$1:$AG$2259</definedName>
    <definedName name="_xlnm._FilterDatabase" localSheetId="5" hidden="1">备用!$AI$413:$AJ$413</definedName>
  </definedNames>
  <calcPr calcId="144525"/>
</workbook>
</file>

<file path=xl/sharedStrings.xml><?xml version="1.0" encoding="utf-8"?>
<sst xmlns="http://schemas.openxmlformats.org/spreadsheetml/2006/main" count="43987" uniqueCount="11398">
  <si>
    <t>配合EXCEL2021以上版本食用</t>
  </si>
  <si>
    <t>武装传奇TRPG</t>
  </si>
  <si>
    <t>神名</t>
  </si>
  <si>
    <t>立绘or头像</t>
  </si>
  <si>
    <t>手动填入→</t>
  </si>
  <si>
    <t>初始金</t>
  </si>
  <si>
    <t>神我狩</t>
  </si>
  <si>
    <t>随意用</t>
  </si>
  <si>
    <t>⚁</t>
  </si>
  <si>
    <t>所持金</t>
  </si>
  <si>
    <t>只需要填浅黄色背景的地方
与等级↑、套装↓</t>
  </si>
  <si>
    <t>玩家名</t>
  </si>
  <si>
    <t>角色名</t>
  </si>
  <si>
    <t>收入</t>
  </si>
  <si>
    <t>探索者套装：</t>
  </si>
  <si>
    <t>幸运型</t>
  </si>
  <si>
    <r>
      <rPr>
        <sz val="36"/>
        <color rgb="FFFFFFFF"/>
        <rFont val="等线"/>
        <charset val="134"/>
      </rPr>
      <t>⚄</t>
    </r>
  </si>
  <si>
    <t>支出</t>
  </si>
  <si>
    <t>种族</t>
  </si>
  <si>
    <t>封神</t>
  </si>
  <si>
    <t>种族奖励</t>
  </si>
  <si>
    <t>血统祖神</t>
  </si>
  <si>
    <t>祖神种族</t>
  </si>
  <si>
    <t>种类</t>
  </si>
  <si>
    <t>参考⯈</t>
  </si>
  <si>
    <t>最终⯈</t>
  </si>
  <si>
    <t>人型</t>
  </si>
  <si>
    <t>能力值</t>
  </si>
  <si>
    <t>主能力值类型⯈</t>
  </si>
  <si>
    <t>魔法</t>
  </si>
  <si>
    <t>表面职业1</t>
  </si>
  <si>
    <t>一般学生□</t>
  </si>
  <si>
    <t>特征⯇</t>
  </si>
  <si>
    <t>简介⯈</t>
  </si>
  <si>
    <t>混血种</t>
  </si>
  <si>
    <t>副种族</t>
  </si>
  <si>
    <t>异乡人</t>
  </si>
  <si>
    <t>混血用能力值类型⯈
（仅在混血种时可选）</t>
  </si>
  <si>
    <t>战士</t>
  </si>
  <si>
    <t>背景简介</t>
  </si>
  <si>
    <t>最终属性</t>
  </si>
  <si>
    <t>注：最终属性下方黄色区域填写表面职业-特征给的加值</t>
  </si>
  <si>
    <t>称号（系统：</t>
  </si>
  <si>
    <t>）</t>
  </si>
  <si>
    <t>类型</t>
  </si>
  <si>
    <t>EXP</t>
  </si>
  <si>
    <t>情感填写</t>
  </si>
  <si>
    <t>①</t>
  </si>
  <si>
    <t>（掷骰时加值）</t>
  </si>
  <si>
    <t>以及【常时】才能给的加值！</t>
  </si>
  <si>
    <t>主要</t>
  </si>
  <si>
    <t>装具魔术师</t>
  </si>
  <si>
    <t>A</t>
  </si>
  <si>
    <t>②</t>
  </si>
  <si>
    <t>个人特性</t>
  </si>
  <si>
    <t>缘由</t>
  </si>
  <si>
    <t>获得断片/成为神我狩的缘由</t>
  </si>
  <si>
    <t>灵纹位置</t>
  </si>
  <si>
    <t>灵纹形状</t>
  </si>
  <si>
    <t>目的</t>
  </si>
  <si>
    <t>HO给的</t>
  </si>
  <si>
    <t>耐力</t>
  </si>
  <si>
    <t>敏捷</t>
  </si>
  <si>
    <t>知性</t>
  </si>
  <si>
    <t>精神</t>
  </si>
  <si>
    <t>幸运</t>
  </si>
  <si>
    <t>破神传承者</t>
  </si>
  <si>
    <t>B</t>
  </si>
  <si>
    <t>组织</t>
  </si>
  <si>
    <t>退魔师协会</t>
  </si>
  <si>
    <t>③</t>
  </si>
  <si>
    <t>灵力使用</t>
  </si>
  <si>
    <t>年龄</t>
  </si>
  <si>
    <t>性别</t>
  </si>
  <si>
    <t>④</t>
  </si>
  <si>
    <t>人设随便写</t>
  </si>
  <si>
    <t>身高</t>
  </si>
  <si>
    <t>体重</t>
  </si>
  <si>
    <t>⑤</t>
  </si>
  <si>
    <t>调整</t>
  </si>
  <si>
    <t>瞳色</t>
  </si>
  <si>
    <t>发色</t>
  </si>
  <si>
    <t>⑥</t>
  </si>
  <si>
    <t>：物理攻击时使用</t>
  </si>
  <si>
    <t>肤色</t>
  </si>
  <si>
    <t>其他</t>
  </si>
  <si>
    <t>⑦</t>
  </si>
  <si>
    <t>命中</t>
  </si>
  <si>
    <t>回避</t>
  </si>
  <si>
    <t>发动</t>
  </si>
  <si>
    <t>抵抗</t>
  </si>
  <si>
    <t>看破</t>
  </si>
  <si>
    <t>：魔法攻击时使用</t>
  </si>
  <si>
    <t>主能力值</t>
  </si>
  <si>
    <t>可分配点数</t>
  </si>
  <si>
    <t>异界特性①（自选）</t>
  </si>
  <si>
    <t>副能力值</t>
  </si>
  <si>
    <t>物D</t>
  </si>
  <si>
    <t>魔D</t>
  </si>
  <si>
    <t>行动值</t>
  </si>
  <si>
    <t>生命力</t>
  </si>
  <si>
    <t>：其他</t>
  </si>
  <si>
    <t>射击※物D</t>
  </si>
  <si>
    <t>装甲</t>
  </si>
  <si>
    <t>结界</t>
  </si>
  <si>
    <t>未计装备
战斗修正</t>
  </si>
  <si>
    <t>+</t>
  </si>
  <si>
    <t>=</t>
  </si>
  <si>
    <t>生命值</t>
  </si>
  <si>
    <t>/</t>
  </si>
  <si>
    <r>
      <rPr>
        <b/>
        <sz val="14"/>
        <color rgb="FFFFFFFF"/>
        <rFont val="仿宋"/>
        <charset val="134"/>
      </rPr>
      <t>移动行为</t>
    </r>
    <r>
      <rPr>
        <b/>
        <sz val="11"/>
        <color rgb="FFFFFFFF"/>
        <rFont val="仿宋"/>
        <charset val="134"/>
      </rPr>
      <t xml:space="preserve">
一回合中任选一个</t>
    </r>
  </si>
  <si>
    <t>本体合计
战斗值</t>
  </si>
  <si>
    <t>起源属性A</t>
  </si>
  <si>
    <t>起源属性B</t>
  </si>
  <si>
    <t>起源属性C</t>
  </si>
  <si>
    <t>起源属性D</t>
  </si>
  <si>
    <t>起源属性E</t>
  </si>
  <si>
    <t>起源属性F</t>
  </si>
  <si>
    <t>灵纹</t>
  </si>
  <si>
    <t>简易移动</t>
  </si>
  <si>
    <t>1格</t>
  </si>
  <si>
    <t>战斗移动</t>
  </si>
  <si>
    <t>全力移动</t>
  </si>
  <si>
    <t>装备中的[道具]</t>
  </si>
  <si>
    <t>（这些是使用《灵力结界》时，可以自动[装备]上去的）</t>
  </si>
  <si>
    <t>与装备合计属性在装备栏下方</t>
  </si>
  <si>
    <t>有对应技能再填</t>
  </si>
  <si>
    <t>持握方式</t>
  </si>
  <si>
    <t>单持</t>
  </si>
  <si>
    <t>是否装备</t>
  </si>
  <si>
    <t>是</t>
  </si>
  <si>
    <t>神成神器</t>
  </si>
  <si>
    <t>☐</t>
  </si>
  <si>
    <t>正确选择持握方式才会显示属性</t>
  </si>
  <si>
    <t>限制开关：</t>
  </si>
  <si>
    <t>开</t>
  </si>
  <si>
    <t>装备使用扩展：</t>
  </si>
  <si>
    <t>全扩</t>
  </si>
  <si>
    <t>价格</t>
  </si>
  <si>
    <t>描述</t>
  </si>
  <si>
    <t>效果</t>
  </si>
  <si>
    <t>出自</t>
  </si>
  <si>
    <t>海豹骰录卡指令</t>
  </si>
  <si>
    <t>武器</t>
  </si>
  <si>
    <t>术式终端</t>
  </si>
  <si>
    <t>注意选择武器形状↓</t>
  </si>
  <si>
    <t>其他修正</t>
  </si>
  <si>
    <t>形状</t>
  </si>
  <si>
    <t>距离</t>
  </si>
  <si>
    <t>目标</t>
  </si>
  <si>
    <t>属性</t>
  </si>
  <si>
    <t>等级</t>
  </si>
  <si>
    <t>限制</t>
  </si>
  <si>
    <t>共通追加</t>
  </si>
  <si>
    <t>材料名称①：</t>
  </si>
  <si>
    <t>稀有度：</t>
  </si>
  <si>
    <t>提升属性</t>
  </si>
  <si>
    <t>数值</t>
  </si>
  <si>
    <t>材料名称②：</t>
  </si>
  <si>
    <t>材料名称③：</t>
  </si>
  <si>
    <t>材料名称④：</t>
  </si>
  <si>
    <t>武装系统①</t>
  </si>
  <si>
    <t>备注</t>
  </si>
  <si>
    <t>赠◇追加：</t>
  </si>
  <si>
    <t>免费</t>
  </si>
  <si>
    <t>追加效果：</t>
  </si>
  <si>
    <t>武器/盾</t>
  </si>
  <si>
    <t>枪</t>
  </si>
  <si>
    <t>武装系统②</t>
  </si>
  <si>
    <t>注意不穿防具受到才能伤害加倍</t>
  </si>
  <si>
    <t>防具</t>
  </si>
  <si>
    <t>提升属性：</t>
  </si>
  <si>
    <t>数值：</t>
  </si>
  <si>
    <t>装饰</t>
  </si>
  <si>
    <t>部位</t>
  </si>
  <si>
    <t>名称</t>
  </si>
  <si>
    <t>时机</t>
  </si>
  <si>
    <t>消耗</t>
  </si>
  <si>
    <t>概要</t>
  </si>
  <si>
    <t>备注栏</t>
  </si>
  <si>
    <t>灵力结界（潜在特性）</t>
  </si>
  <si>
    <t>开始</t>
  </si>
  <si>
    <t>战斗地带</t>
  </si>
  <si>
    <t>无</t>
  </si>
  <si>
    <t>1场战斗中1次。对象将指定的[道具]进行[装备]。另外，对象在1场战斗中，不会[死亡]。《灵力结界》不会消耗时机。</t>
  </si>
  <si>
    <t>灵纹燃烧（潜在特性）</t>
  </si>
  <si>
    <t>特殊</t>
  </si>
  <si>
    <t>使用者</t>
  </si>
  <si>
    <t>[情感]取得数①~：[掷骰]任意+1~3d（追加d份）。④~[解除：气绝]后，【生命力】变为与【体力】同值（2d）。⑦：攻击[等级]+1d（2d）。</t>
  </si>
  <si>
    <t>1级卡填写范围</t>
  </si>
  <si>
    <t>▲</t>
  </si>
  <si>
    <t>共通种族才能</t>
  </si>
  <si>
    <t>※</t>
  </si>
  <si>
    <t>额外</t>
  </si>
  <si>
    <t>套装</t>
  </si>
  <si>
    <t>道具使用扩展：</t>
  </si>
  <si>
    <t>用途</t>
  </si>
  <si>
    <t>数量</t>
  </si>
  <si>
    <t>职业道具</t>
  </si>
  <si>
    <t>表面职业5自选道具</t>
  </si>
  <si>
    <t>常备</t>
  </si>
  <si>
    <t>非卖品</t>
  </si>
  <si>
    <t>购入道具</t>
  </si>
  <si>
    <t>素材包</t>
  </si>
  <si>
    <t>稀有度</t>
  </si>
  <si>
    <t>售价</t>
  </si>
  <si>
    <t>常见</t>
  </si>
  <si>
    <t>行动</t>
  </si>
  <si>
    <t>生命</t>
  </si>
  <si>
    <t>武器1追加</t>
  </si>
  <si>
    <t>武器2追加</t>
  </si>
  <si>
    <t>武器3追加</t>
  </si>
  <si>
    <t>防具追加</t>
  </si>
  <si>
    <t>装饰1追加</t>
  </si>
  <si>
    <t>装饰2追加</t>
  </si>
  <si>
    <t>武器1原生</t>
  </si>
  <si>
    <t>武器2原生</t>
  </si>
  <si>
    <t>武器3原生</t>
  </si>
  <si>
    <t>体力+</t>
  </si>
  <si>
    <t>敏捷+</t>
  </si>
  <si>
    <t>知性+</t>
  </si>
  <si>
    <t>精神+</t>
  </si>
  <si>
    <t>幸运+</t>
  </si>
  <si>
    <t>移动+</t>
  </si>
  <si>
    <t>神成武器追加1</t>
  </si>
  <si>
    <t>神成武器追加2</t>
  </si>
  <si>
    <t>神成铠甲追加</t>
  </si>
  <si>
    <t>神成饰品追加1</t>
  </si>
  <si>
    <t>神成饰品追加2</t>
  </si>
  <si>
    <t>神成武器追加3</t>
  </si>
  <si>
    <t>神器效果</t>
  </si>
  <si>
    <t>辅助区域·神器武器1</t>
  </si>
  <si>
    <t>辅助区域·神器武器2</t>
  </si>
  <si>
    <t>铠甲</t>
  </si>
  <si>
    <t>饰品1</t>
  </si>
  <si>
    <t>饰品2</t>
  </si>
  <si>
    <t>武器3</t>
  </si>
  <si>
    <t>命中+1</t>
  </si>
  <si>
    <t>体力+1</t>
  </si>
  <si>
    <t>物D+2</t>
  </si>
  <si>
    <t>行动+2</t>
  </si>
  <si>
    <t>精神+1</t>
  </si>
  <si>
    <t>知性+1</t>
  </si>
  <si>
    <t>生命+5</t>
  </si>
  <si>
    <t>幸运+1</t>
  </si>
  <si>
    <t>装甲+2</t>
  </si>
  <si>
    <t>结界+2</t>
  </si>
  <si>
    <t>物D+3</t>
  </si>
  <si>
    <t>生命+7</t>
  </si>
  <si>
    <t>敏捷+1</t>
  </si>
  <si>
    <t>回避+1</t>
  </si>
  <si>
    <t>抵抗+1</t>
  </si>
  <si>
    <t>看破+1</t>
  </si>
  <si>
    <t>发动+1</t>
  </si>
  <si>
    <t>魔D+2</t>
  </si>
  <si>
    <t>装甲+3</t>
  </si>
  <si>
    <t>敏捷和幸运+1</t>
  </si>
  <si>
    <t>结界+3</t>
  </si>
  <si>
    <t>行动+3</t>
  </si>
  <si>
    <t>装甲+4</t>
  </si>
  <si>
    <t>精神和幸运+1</t>
  </si>
  <si>
    <t>结界+4</t>
  </si>
  <si>
    <t>知性和精神+1</t>
  </si>
  <si>
    <t>体力和精神+1</t>
  </si>
  <si>
    <t>敏捷+2</t>
  </si>
  <si>
    <t>魔D+3</t>
  </si>
  <si>
    <t>日期</t>
  </si>
  <si>
    <t>内容</t>
  </si>
  <si>
    <t>误</t>
  </si>
  <si>
    <t>正</t>
  </si>
  <si>
    <t>版本号</t>
  </si>
  <si>
    <t>修改人</t>
  </si>
  <si>
    <t>高位-《称号奥义》的描述文本</t>
  </si>
  <si>
    <t>可以取得</t>
  </si>
  <si>
    <t>直接取得</t>
  </si>
  <si>
    <t>鲤鱼</t>
  </si>
  <si>
    <t>√</t>
  </si>
  <si>
    <t>灵气增幅者A-《灵气爆发》</t>
  </si>
  <si>
    <t>魔法攻击</t>
  </si>
  <si>
    <t>魔法伤害</t>
  </si>
  <si>
    <t>道具-大妖怪的革</t>
  </si>
  <si>
    <t>文本串行</t>
  </si>
  <si>
    <t>修好了</t>
  </si>
  <si>
    <t>道具-强化斗篷（強化マント）</t>
  </si>
  <si>
    <t>效果文和数据错误</t>
  </si>
  <si>
    <t>武器追加属性</t>
  </si>
  <si>
    <t>名称重复导致剑数据占位</t>
  </si>
  <si>
    <t>格式修正</t>
  </si>
  <si>
    <t>精神一到描述错误</t>
  </si>
  <si>
    <t>破神烈光</t>
  </si>
  <si>
    <t>破神秘奥</t>
  </si>
  <si>
    <t>才能描述缺漏及名称错误</t>
  </si>
  <si>
    <t>四神做完破神部分</t>
  </si>
  <si>
    <t>进度：称号、种族才能修正完成</t>
  </si>
  <si>
    <t>《基本书》《神魂》《机神》道具数据翻译结束</t>
  </si>
  <si>
    <t>《原初神器》《四神》道具数据翻译结束</t>
  </si>
  <si>
    <t>《炽火》《时空》道具数据翻译结束</t>
  </si>
  <si>
    <t>不小心把道具的发动栏丢了，补上</t>
  </si>
  <si>
    <t>计划在全装备翻译完毕后按价格排序下拉菜单</t>
  </si>
  <si>
    <t>《神机》道具数据翻译结束</t>
  </si>
  <si>
    <t>《神魔的斗争》道具翻译结束</t>
  </si>
  <si>
    <t>除去《混沌神话》之外的内容全部粗翻结束</t>
  </si>
  <si>
    <t>调整了道具栏下拉菜单的顺序</t>
  </si>
  <si>
    <t>系统</t>
  </si>
  <si>
    <t>体力</t>
  </si>
  <si>
    <t>战斗</t>
  </si>
  <si>
    <t>-</t>
  </si>
  <si>
    <t>武器2</t>
  </si>
  <si>
    <t>空手</t>
  </si>
  <si>
    <t>神成武器1</t>
  </si>
  <si>
    <t>LV1</t>
  </si>
  <si>
    <t>神成武器2</t>
  </si>
  <si>
    <t>神成武器3</t>
  </si>
  <si>
    <t>神成防具</t>
  </si>
  <si>
    <t>神成装饰1</t>
  </si>
  <si>
    <t>神成装饰2</t>
  </si>
  <si>
    <t>泛用</t>
  </si>
  <si>
    <t>夜魔</t>
  </si>
  <si>
    <t>龙脉保有体</t>
  </si>
  <si>
    <t>神成武器</t>
  </si>
  <si>
    <t>盾</t>
  </si>
  <si>
    <t>神成装饰</t>
  </si>
  <si>
    <t>剑</t>
  </si>
  <si>
    <t>LV3</t>
  </si>
  <si>
    <t>半妖</t>
  </si>
  <si>
    <t>影狩人</t>
  </si>
  <si>
    <t>LV5</t>
  </si>
  <si>
    <t>魔术师</t>
  </si>
  <si>
    <t>龙王</t>
  </si>
  <si>
    <t>起源使</t>
  </si>
  <si>
    <t>神成盾</t>
  </si>
  <si>
    <t>斧</t>
  </si>
  <si>
    <t>LV7</t>
  </si>
  <si>
    <t>人类</t>
  </si>
  <si>
    <t>魔眼</t>
  </si>
  <si>
    <t>正统魔术师</t>
  </si>
  <si>
    <t>锤</t>
  </si>
  <si>
    <t>LV9</t>
  </si>
  <si>
    <t>射击</t>
  </si>
  <si>
    <t>LV11</t>
  </si>
  <si>
    <t>额外加点：</t>
  </si>
  <si>
    <t>神灵</t>
  </si>
  <si>
    <t>斗神拳士</t>
  </si>
  <si>
    <t>LV13</t>
  </si>
  <si>
    <t>英魂</t>
  </si>
  <si>
    <t>契约者</t>
  </si>
  <si>
    <t>LV15</t>
  </si>
  <si>
    <t>改造人</t>
  </si>
  <si>
    <t>圣言奏者</t>
  </si>
  <si>
    <t>神成剑</t>
  </si>
  <si>
    <t>LV17</t>
  </si>
  <si>
    <t>超越战鬼</t>
  </si>
  <si>
    <t>神成枪</t>
  </si>
  <si>
    <t>LV19</t>
  </si>
  <si>
    <t>限制结算</t>
  </si>
  <si>
    <t>伤害or行动</t>
  </si>
  <si>
    <t>能动or受动</t>
  </si>
  <si>
    <t>神器继承者</t>
  </si>
  <si>
    <t>神成斧</t>
  </si>
  <si>
    <t>武器1</t>
  </si>
  <si>
    <t>幸御魂</t>
  </si>
  <si>
    <t>时空间魔术师</t>
  </si>
  <si>
    <t>神成锤</t>
  </si>
  <si>
    <t>机械人</t>
  </si>
  <si>
    <t>喰魂者</t>
  </si>
  <si>
    <t>神成射击</t>
  </si>
  <si>
    <t>人造人</t>
  </si>
  <si>
    <t>技巧达人</t>
  </si>
  <si>
    <t>神成魔法</t>
  </si>
  <si>
    <t>超能力者</t>
  </si>
  <si>
    <t>炼金魔术师</t>
  </si>
  <si>
    <t>适格者</t>
  </si>
  <si>
    <t>灵气增幅者</t>
  </si>
  <si>
    <t>遗迹探索者</t>
  </si>
  <si>
    <t>共通才能</t>
  </si>
  <si>
    <t>神働术师</t>
  </si>
  <si>
    <t>种族才能1</t>
  </si>
  <si>
    <t>种族才能2</t>
  </si>
  <si>
    <t>种族才能3</t>
  </si>
  <si>
    <t>种族才能4</t>
  </si>
  <si>
    <t>种族才能5</t>
  </si>
  <si>
    <t>种族才能6</t>
  </si>
  <si>
    <t>种族才能7</t>
  </si>
  <si>
    <t>种族才能8</t>
  </si>
  <si>
    <t>种族才能9</t>
  </si>
  <si>
    <t>种族才能10</t>
  </si>
  <si>
    <t>种族才能11</t>
  </si>
  <si>
    <t>种族才能12</t>
  </si>
  <si>
    <t>种族才能13</t>
  </si>
  <si>
    <t>种族才能14</t>
  </si>
  <si>
    <t>种族才能15</t>
  </si>
  <si>
    <t>种族才能16</t>
  </si>
  <si>
    <t>种族才能17</t>
  </si>
  <si>
    <t>种族才能18</t>
  </si>
  <si>
    <t>种族才能19</t>
  </si>
  <si>
    <t>种族才能20</t>
  </si>
  <si>
    <t>种族才能21</t>
  </si>
  <si>
    <t>[封神记忆]：可以取得《种族才能：封神》，可以[装备]写有[限制：封神]条目的[物品]。</t>
  </si>
  <si>
    <t>敏锐一击</t>
  </si>
  <si>
    <t>封神降临</t>
  </si>
  <si>
    <t>九十九神器</t>
  </si>
  <si>
    <t>怪力无双</t>
  </si>
  <si>
    <t>太古记忆</t>
  </si>
  <si>
    <t>神秘威严</t>
  </si>
  <si>
    <t>异能瞳术</t>
  </si>
  <si>
    <t>武技强化</t>
  </si>
  <si>
    <t>斗神灵压</t>
  </si>
  <si>
    <t>封神技</t>
  </si>
  <si>
    <t>封神灵性</t>
  </si>
  <si>
    <t>●神话的一击</t>
  </si>
  <si>
    <t>●天神之业</t>
  </si>
  <si>
    <t>●神力音叉</t>
  </si>
  <si>
    <t>●特殊咏唱</t>
  </si>
  <si>
    <t>●半神异能</t>
  </si>
  <si>
    <t>●禁忌血脉</t>
  </si>
  <si>
    <t>●斗神逆袭</t>
  </si>
  <si>
    <t>●缩地妨碍</t>
  </si>
  <si>
    <t>●封神结界</t>
  </si>
  <si>
    <t>●斗气解放</t>
  </si>
  <si>
    <t>[夜魔末裔]：可以取得《种族才能：夜魔》，可以[装备]写有[限制：夜魔]条目的[物品]。</t>
  </si>
  <si>
    <t>兽魔变身</t>
  </si>
  <si>
    <t>血风之王</t>
  </si>
  <si>
    <t>魅惑魔力</t>
  </si>
  <si>
    <t>夜魔的妖眼</t>
  </si>
  <si>
    <t>夜魔的臂力</t>
  </si>
  <si>
    <t>兽魔疾走</t>
  </si>
  <si>
    <t>壁面步行</t>
  </si>
  <si>
    <t>雾散变异</t>
  </si>
  <si>
    <t>夜魔的一击</t>
  </si>
  <si>
    <t>魂魄剥夺</t>
  </si>
  <si>
    <t>怪力移动</t>
  </si>
  <si>
    <t>●灵力吸收</t>
  </si>
  <si>
    <t>●迅雷疾驱</t>
  </si>
  <si>
    <t>●邪眼</t>
  </si>
  <si>
    <t>●异能战斗</t>
  </si>
  <si>
    <t>●近战抗性</t>
  </si>
  <si>
    <t>●真祖因子</t>
  </si>
  <si>
    <t>●超常威力</t>
  </si>
  <si>
    <t>●夜魔的肉体</t>
  </si>
  <si>
    <t>●夜魔的血脉</t>
  </si>
  <si>
    <t>●黄泉归还</t>
  </si>
  <si>
    <t>[妖魔之血]：可以取得《种族才能：半妖》，可以[装备]写有[限制：半妖]条目的[物品]。</t>
  </si>
  <si>
    <t>飞翔</t>
  </si>
  <si>
    <t>太刀风</t>
  </si>
  <si>
    <t>黄金招来</t>
  </si>
  <si>
    <t>动物沟通</t>
  </si>
  <si>
    <t>次元间隙</t>
  </si>
  <si>
    <t>好运招来</t>
  </si>
  <si>
    <t>改运</t>
  </si>
  <si>
    <t>肉体变化</t>
  </si>
  <si>
    <t>妖力发现</t>
  </si>
  <si>
    <t>解咒牵引</t>
  </si>
  <si>
    <t>妖力看破</t>
  </si>
  <si>
    <t>●转祸为福</t>
  </si>
  <si>
    <t>●命运干涉</t>
  </si>
  <si>
    <t>●恰好的偶然</t>
  </si>
  <si>
    <t>●机会强化</t>
  </si>
  <si>
    <t>●幸神的眷族</t>
  </si>
  <si>
    <t>●风神岚</t>
  </si>
  <si>
    <t>●妖力循环</t>
  </si>
  <si>
    <t>●护法结界</t>
  </si>
  <si>
    <t>●武运长久</t>
  </si>
  <si>
    <t>●妖力解放</t>
  </si>
  <si>
    <t>[魔术家族]：可以取得《种族才能：魔术师》，可以[装备]写有[限制：魔术师]条目的[物品]。</t>
  </si>
  <si>
    <t>攻击魔术</t>
  </si>
  <si>
    <t>治愈魔术</t>
  </si>
  <si>
    <t>魔术暗示</t>
  </si>
  <si>
    <t>飞行媒介</t>
  </si>
  <si>
    <t>魔术调查</t>
  </si>
  <si>
    <t>魔术世家</t>
  </si>
  <si>
    <t>使魔操控</t>
  </si>
  <si>
    <t>炼金术</t>
  </si>
  <si>
    <t>亚空间跳跃</t>
  </si>
  <si>
    <t>术式扩张</t>
  </si>
  <si>
    <t>变身魔术</t>
  </si>
  <si>
    <t>●介质燃烧</t>
  </si>
  <si>
    <t>●虫操控</t>
  </si>
  <si>
    <t>●身体强化赋予</t>
  </si>
  <si>
    <t>●属性适应</t>
  </si>
  <si>
    <t>●武器重量操纵</t>
  </si>
  <si>
    <t>●防具重量操纵</t>
  </si>
  <si>
    <t>●灵威冲破</t>
  </si>
  <si>
    <t>●决斗圣句</t>
  </si>
  <si>
    <t>●独创防御术式</t>
  </si>
  <si>
    <t>●凶兆观测</t>
  </si>
  <si>
    <t>[适应进化]：可以取得《种族才能：人类》，可以[装备]写有[限制：人类]条目的[物品]。</t>
  </si>
  <si>
    <t>灵力操作</t>
  </si>
  <si>
    <t>一瞬的光明</t>
  </si>
  <si>
    <t>人生经验</t>
  </si>
  <si>
    <t>泛用能力</t>
  </si>
  <si>
    <t>适应能力</t>
  </si>
  <si>
    <t>秘奥取得</t>
  </si>
  <si>
    <t>白刃熟练</t>
  </si>
  <si>
    <t>术式熟练</t>
  </si>
  <si>
    <t>极限体术</t>
  </si>
  <si>
    <t>专心一意</t>
  </si>
  <si>
    <t>异能感觉</t>
  </si>
  <si>
    <t>●精妙佯攻</t>
  </si>
  <si>
    <t>●致命回避</t>
  </si>
  <si>
    <t>●适应强化</t>
  </si>
  <si>
    <t>●秘奥熟练</t>
  </si>
  <si>
    <t>●武器操控</t>
  </si>
  <si>
    <t>●对魔力</t>
  </si>
  <si>
    <t>●通感</t>
  </si>
  <si>
    <t>●同时行动</t>
  </si>
  <si>
    <t>●直感记忆</t>
  </si>
  <si>
    <t>●异能色觉</t>
  </si>
  <si>
    <t>[龙的血脉]：可以取得《种族才能：龙王》，可以[装备]写有[限制：龙王]条目的[物品]。</t>
  </si>
  <si>
    <t>倾国美貌</t>
  </si>
  <si>
    <t>龙脉破</t>
  </si>
  <si>
    <t>龙脉刃</t>
  </si>
  <si>
    <t>龙脉集束</t>
  </si>
  <si>
    <t>龙脉异变</t>
  </si>
  <si>
    <t>龙王加护</t>
  </si>
  <si>
    <t>龙王之鳞</t>
  </si>
  <si>
    <t>起源龙之力</t>
  </si>
  <si>
    <t>龙翼飞翔</t>
  </si>
  <si>
    <t>龙之神性</t>
  </si>
  <si>
    <t>龙吼闪</t>
  </si>
  <si>
    <t>●龙神斗气</t>
  </si>
  <si>
    <t>●龙血解放</t>
  </si>
  <si>
    <t>●龙王之瞳</t>
  </si>
  <si>
    <t>●龙王之铠</t>
  </si>
  <si>
    <t>●龙王重压</t>
  </si>
  <si>
    <t>●龙脉之王</t>
  </si>
  <si>
    <t>●祖龙显现</t>
  </si>
  <si>
    <t>●龙神灵威</t>
  </si>
  <si>
    <t>●逆鳞具现</t>
  </si>
  <si>
    <t>●龙血灵力</t>
  </si>
  <si>
    <t>[神通力]：可以取得《种族才能：神灵》，可以[装备]写有[限制：神灵]条目的[物品]。[种类]变更为幻兽。</t>
  </si>
  <si>
    <t>神力操纵</t>
  </si>
  <si>
    <t>灵力清净</t>
  </si>
  <si>
    <t>神灵天眼</t>
  </si>
  <si>
    <t>神灵天耳</t>
  </si>
  <si>
    <t>神足通</t>
  </si>
  <si>
    <t>病魔退散</t>
  </si>
  <si>
    <t>神力苏生</t>
  </si>
  <si>
    <t>保食神</t>
  </si>
  <si>
    <t>凶神之威</t>
  </si>
  <si>
    <t>神托</t>
  </si>
  <si>
    <t>武神</t>
  </si>
  <si>
    <t>●天候神</t>
  </si>
  <si>
    <t>●要石</t>
  </si>
  <si>
    <t>●神器创造</t>
  </si>
  <si>
    <t>●神力宿命</t>
  </si>
  <si>
    <t>●治愈灵威</t>
  </si>
  <si>
    <t>●神力漏尽</t>
  </si>
  <si>
    <t>●圣域化</t>
  </si>
  <si>
    <t>●本性显现</t>
  </si>
  <si>
    <t>●灵验强化</t>
  </si>
  <si>
    <t>●高位神使</t>
  </si>
  <si>
    <t>[传承所得的异能]：可以取得《种族才能：英魂》，可以[装备]写有[限制：英魂]条目的[物品]。[种类]变更为[不死]。</t>
  </si>
  <si>
    <t>气息遮断</t>
  </si>
  <si>
    <t>英魂的一击</t>
  </si>
  <si>
    <t>炼金大师</t>
  </si>
  <si>
    <t>灵力化</t>
  </si>
  <si>
    <t>异能耐性</t>
  </si>
  <si>
    <t>据点创造</t>
  </si>
  <si>
    <t>乘骑特性</t>
  </si>
  <si>
    <t>传承宝具</t>
  </si>
  <si>
    <t>狂战士</t>
  </si>
  <si>
    <t>传说的财宝</t>
  </si>
  <si>
    <t>威压的灵威</t>
  </si>
  <si>
    <t>●自我领域</t>
  </si>
  <si>
    <t>●对空间能力</t>
  </si>
  <si>
    <t>●伟业回想</t>
  </si>
  <si>
    <t>●变革历史的一击</t>
  </si>
  <si>
    <t>●异能耐性强化</t>
  </si>
  <si>
    <t>●屠戮者</t>
  </si>
  <si>
    <t>●异能肉体</t>
  </si>
  <si>
    <t>●英魂奥义</t>
  </si>
  <si>
    <t>●神性解放</t>
  </si>
  <si>
    <t>●灵威隐蔽</t>
  </si>
  <si>
    <t>[特殊义体]：可以取得《种族才能：改造人》，可以[装备]写有[限制：改造人]条目的[物品]。[种类]变更为[机械]。</t>
  </si>
  <si>
    <t>加速机能</t>
  </si>
  <si>
    <t>收纳兵器</t>
  </si>
  <si>
    <t>高出力器官</t>
  </si>
  <si>
    <t>急速演算</t>
  </si>
  <si>
    <t>精密补正</t>
  </si>
  <si>
    <t>皮肤装甲</t>
  </si>
  <si>
    <t>对冲击机能</t>
  </si>
  <si>
    <t>极限局域演算</t>
  </si>
  <si>
    <t>减震系统</t>
  </si>
  <si>
    <t>加速模式</t>
  </si>
  <si>
    <t>武器收纳系统</t>
  </si>
  <si>
    <t>●歼灭模式</t>
  </si>
  <si>
    <t>●全金属爆发</t>
  </si>
  <si>
    <t>●虐杀机能</t>
  </si>
  <si>
    <t>●防御突破</t>
  </si>
  <si>
    <t>●弹道解析</t>
  </si>
  <si>
    <t>●高性能灵力机关</t>
  </si>
  <si>
    <t>●光学迷彩</t>
  </si>
  <si>
    <t>●战术义眼</t>
  </si>
  <si>
    <t>●极限改造</t>
  </si>
  <si>
    <t>●强化反射神经</t>
  </si>
  <si>
    <t>[神威之瞳]：可以取得《种族才能：魔眼》，可以[装备]写有[限制：魔眼]条目的[物品]。</t>
  </si>
  <si>
    <t>破灭魔眼</t>
  </si>
  <si>
    <t>幻惑魔眼</t>
  </si>
  <si>
    <t>催眠瞳术</t>
  </si>
  <si>
    <t>时流延迟</t>
  </si>
  <si>
    <t>轨道看破</t>
  </si>
  <si>
    <t>死线魔眼</t>
  </si>
  <si>
    <t>千里眼</t>
  </si>
  <si>
    <t>死神之瞳</t>
  </si>
  <si>
    <t>迟缓邪视</t>
  </si>
  <si>
    <t>虚脱邪视</t>
  </si>
  <si>
    <t>束缚邪视</t>
  </si>
  <si>
    <t>●即死魔眼</t>
  </si>
  <si>
    <t>●石化魔眼</t>
  </si>
  <si>
    <t>●全方位视界</t>
  </si>
  <si>
    <t>●未来视</t>
  </si>
  <si>
    <t>●过去视</t>
  </si>
  <si>
    <t>●龙眼束缚</t>
  </si>
  <si>
    <t>●诅咒邪视</t>
  </si>
  <si>
    <t>●弱点看破</t>
  </si>
  <si>
    <t>●破邪神眼</t>
  </si>
  <si>
    <t>●不动束缚</t>
  </si>
  <si>
    <t>[法则破坏者]：可以取得《种族才能：异乡人》，可以[装备]写有[限制：异乡人]条目的[物品]。任选一个[种类]决定。</t>
  </si>
  <si>
    <t>魔王的斗气</t>
  </si>
  <si>
    <t>异界战技</t>
  </si>
  <si>
    <t>异界魔法</t>
  </si>
  <si>
    <t>记忆浑浊</t>
  </si>
  <si>
    <t>满溢的灵力</t>
  </si>
  <si>
    <t>禁断的知识</t>
  </si>
  <si>
    <t>形态超越</t>
  </si>
  <si>
    <t>异界特性</t>
  </si>
  <si>
    <t>加速咒文</t>
  </si>
  <si>
    <t>强化法力</t>
  </si>
  <si>
    <t>防御魔法</t>
  </si>
  <si>
    <t>●勇者的回廊</t>
  </si>
  <si>
    <t>●虚空击</t>
  </si>
  <si>
    <t>●高次元再生</t>
  </si>
  <si>
    <t>●极大奥义</t>
  </si>
  <si>
    <t>●魔王结界</t>
  </si>
  <si>
    <t>●被选中之人</t>
  </si>
  <si>
    <t>●异能加护</t>
  </si>
  <si>
    <t>●勇者的灵威</t>
  </si>
  <si>
    <t>●勇者的祈祷</t>
  </si>
  <si>
    <t>●历战勇者</t>
  </si>
  <si>
    <t>[妖怪变化]：可以取得《种族才能：幸御魂》，可以[装备]写有[限制：神灵]条目的[物品]。任选一个[种类]决定。</t>
  </si>
  <si>
    <t>妖力疾走</t>
  </si>
  <si>
    <t>妖力击破</t>
  </si>
  <si>
    <t>魔境化</t>
  </si>
  <si>
    <t>妖力转移</t>
  </si>
  <si>
    <t>巨大</t>
  </si>
  <si>
    <t>微小</t>
  </si>
  <si>
    <t>血统的祖神</t>
  </si>
  <si>
    <t>妖力秘奥</t>
  </si>
  <si>
    <t>●妖力扫射</t>
  </si>
  <si>
    <t>●灵魂捕食</t>
  </si>
  <si>
    <t>●全力的妖力</t>
  </si>
  <si>
    <t>●领域视界</t>
  </si>
  <si>
    <t>●妖力的化身</t>
  </si>
  <si>
    <t>●神域化</t>
  </si>
  <si>
    <t>[技术奇点到来]：可以取得《种族才能：机械人》，可以[装备]写有[限制：改造人]条目的[物品]。[种类]变更为[机械]。</t>
  </si>
  <si>
    <t>内藏火器</t>
  </si>
  <si>
    <t>特殊合金躯体</t>
  </si>
  <si>
    <t>球形关节</t>
  </si>
  <si>
    <t>钢环</t>
  </si>
  <si>
    <t>高速运算</t>
  </si>
  <si>
    <t>反射加速</t>
  </si>
  <si>
    <t>加速追击</t>
  </si>
  <si>
    <t>加速移动</t>
  </si>
  <si>
    <t>灵力转换机关</t>
  </si>
  <si>
    <t>灵壁展开</t>
  </si>
  <si>
    <t>以太分析</t>
  </si>
  <si>
    <t>●对灵威机关</t>
  </si>
  <si>
    <t>●自我修复机关</t>
  </si>
  <si>
    <t>●超高速机动</t>
  </si>
  <si>
    <t>●立体机动</t>
  </si>
  <si>
    <t>●对冲击机关</t>
  </si>
  <si>
    <t>●人造神器化</t>
  </si>
  <si>
    <t>●以太妨碍</t>
  </si>
  <si>
    <t>●导航</t>
  </si>
  <si>
    <t>●自动支援扫射</t>
  </si>
  <si>
    <t>●追加对弹装甲</t>
  </si>
  <si>
    <t>[魔术生命体]：可以取得《种族才能：人造人》，可以[装备]写有[限制：魔术师]条目的[物品]。[种类]变更为[植物]。</t>
  </si>
  <si>
    <t>生命变幻</t>
  </si>
  <si>
    <t>魔力的波动</t>
  </si>
  <si>
    <t>魔力的视线</t>
  </si>
  <si>
    <t>魔力操作</t>
  </si>
  <si>
    <t>魔力浮游</t>
  </si>
  <si>
    <t>无言咏唱</t>
  </si>
  <si>
    <t>与生俱来的知性</t>
  </si>
  <si>
    <t>魔术存在</t>
  </si>
  <si>
    <t>魔力重击</t>
  </si>
  <si>
    <t>术式伸长</t>
  </si>
  <si>
    <t>高次的精神</t>
  </si>
  <si>
    <t>●魔力过滤</t>
  </si>
  <si>
    <t>●残像转移</t>
  </si>
  <si>
    <t>●魔力的奔流</t>
  </si>
  <si>
    <t>●干涉强化</t>
  </si>
  <si>
    <t>●防御魔眼</t>
  </si>
  <si>
    <t>●小规模具现</t>
  </si>
  <si>
    <t>●思念咏唱</t>
  </si>
  <si>
    <t>●防壁突破</t>
  </si>
  <si>
    <t>●灵威烧尽</t>
  </si>
  <si>
    <t>●魔力光条</t>
  </si>
  <si>
    <t>[新人类]：可以取得《种族才能：超能力者》，可以[装备]写有[限制：超能力者]条目的[物品]。</t>
  </si>
  <si>
    <t>浮空</t>
  </si>
  <si>
    <t>心灵爆裂</t>
  </si>
  <si>
    <t>催眠</t>
  </si>
  <si>
    <t>瞬间移动</t>
  </si>
  <si>
    <t>精神强念</t>
  </si>
  <si>
    <t>接触感应</t>
  </si>
  <si>
    <t>长距传送</t>
  </si>
  <si>
    <t>心灵感应</t>
  </si>
  <si>
    <t>●短距传送</t>
  </si>
  <si>
    <t>●心灵毁灭</t>
  </si>
  <si>
    <t>●念力抹消</t>
  </si>
  <si>
    <t>●读心</t>
  </si>
  <si>
    <t>●透视</t>
  </si>
  <si>
    <t>●预知</t>
  </si>
  <si>
    <t>治愈</t>
  </si>
  <si>
    <t>念写</t>
  </si>
  <si>
    <t>心灵护盾</t>
  </si>
  <si>
    <t>●共感</t>
  </si>
  <si>
    <t>●心灵屏障</t>
  </si>
  <si>
    <t>●心灵治疗</t>
  </si>
  <si>
    <t>●心灵力场</t>
  </si>
  <si>
    <t>[经络改造]：可以取得《种族才能：适格者》，可以[装备]写有[限制：适格者]条目的[物品]。[种类]变更为[魔兽·怪虫·植物]。</t>
  </si>
  <si>
    <t>战斗形态</t>
  </si>
  <si>
    <t>恶鬼的咆哮</t>
  </si>
  <si>
    <t>饿虫蹂躏</t>
  </si>
  <si>
    <t>蹴地的异形</t>
  </si>
  <si>
    <t>身体能力解放</t>
  </si>
  <si>
    <t>甲壳展开</t>
  </si>
  <si>
    <t>完全变身</t>
  </si>
  <si>
    <t>秘藏的兽性</t>
  </si>
  <si>
    <t>●经络暴走</t>
  </si>
  <si>
    <t>●恶食的肉体</t>
  </si>
  <si>
    <t>●经络再生</t>
  </si>
  <si>
    <t>●进化形态</t>
  </si>
  <si>
    <t>●恶鬼降临</t>
  </si>
  <si>
    <t>●甲壳兽</t>
  </si>
  <si>
    <t>猛毒生成</t>
  </si>
  <si>
    <t>魔虫复眼</t>
  </si>
  <si>
    <t>变异移动</t>
  </si>
  <si>
    <t>●脑内激素操作</t>
  </si>
  <si>
    <t>●触手扫射</t>
  </si>
  <si>
    <t>●异形防御</t>
  </si>
  <si>
    <t>●经络制御</t>
  </si>
  <si>
    <t>高位才能LV10</t>
  </si>
  <si>
    <t>龙脉胎动</t>
  </si>
  <si>
    <t>常时</t>
  </si>
  <si>
    <t>常时效果。这个《才能》在[世界干涉LV]上升至10时代替《称号奥义》和《称号开花》自动取得。目标[灵力]的最大值+1个（4个[灵力]的话变为5个[灵力]）。</t>
  </si>
  <si>
    <t>潜在才能或锻炼取得了成果，原始的灵力根源——龙脉得到了增幅。</t>
  </si>
  <si>
    <t>《神我狩》</t>
  </si>
  <si>
    <t>称号奥义</t>
  </si>
  <si>
    <t>常时效果。这个《才能》在[世界干涉LV]上升至10时代替《龙脉胎动》和《称号开花》自动取得。目标可以取得1个在[初期作成]时，非[主要称号]的，带有◎标记的《称号才能》。</t>
  </si>
  <si>
    <t>从特殊的断片中激发记忆，能够使用称号的奥义。</t>
  </si>
  <si>
    <t>称号开花</t>
  </si>
  <si>
    <t>常时效果。这个《才能》在[世界干涉LV]上升至10时代替《龙脉胎动》和《称号奥义》自动取得。目标可以取得1个未取得的[称号]（需要从A·B中选择1个类型）。</t>
  </si>
  <si>
    <t>通过积累一定程度的经验，你自动取得了其他称号，可以使用其他称号的术技与能力。</t>
  </si>
  <si>
    <t>称号</t>
  </si>
  <si>
    <t>称号才能1</t>
  </si>
  <si>
    <t>称号才能2</t>
  </si>
  <si>
    <t>称号才能3</t>
  </si>
  <si>
    <t>称号才能4</t>
  </si>
  <si>
    <t>称号才能5</t>
  </si>
  <si>
    <t>称号才能6</t>
  </si>
  <si>
    <t>称号才能7</t>
  </si>
  <si>
    <t>称号才能8</t>
  </si>
  <si>
    <t>称号才能9</t>
  </si>
  <si>
    <t>称号才能10</t>
  </si>
  <si>
    <t>称号才能11</t>
  </si>
  <si>
    <t>称号才能12</t>
  </si>
  <si>
    <t>称号才能13</t>
  </si>
  <si>
    <t>称号才能14</t>
  </si>
  <si>
    <t>称号才能15</t>
  </si>
  <si>
    <t>称号才能16</t>
  </si>
  <si>
    <t>称号才能17</t>
  </si>
  <si>
    <t>称号才能18</t>
  </si>
  <si>
    <t>称号才能19</t>
  </si>
  <si>
    <t>称号才能20</t>
  </si>
  <si>
    <t>称号才能21</t>
  </si>
  <si>
    <t>破神传承者A</t>
  </si>
  <si>
    <t>烈风技</t>
  </si>
  <si>
    <t>闪空技</t>
  </si>
  <si>
    <t>破神裂牙</t>
  </si>
  <si>
    <t>破神灭碎</t>
  </si>
  <si>
    <t>阳式</t>
  </si>
  <si>
    <t>阴式</t>
  </si>
  <si>
    <t>战斗极意</t>
  </si>
  <si>
    <t>●异能心法</t>
  </si>
  <si>
    <t>●活法</t>
  </si>
  <si>
    <t>●杀法</t>
  </si>
  <si>
    <t>●杀技深奥</t>
  </si>
  <si>
    <t>◎灵力断空</t>
  </si>
  <si>
    <t>◎万敌不败</t>
  </si>
  <si>
    <t>破神散华</t>
  </si>
  <si>
    <t>●里奥义</t>
  </si>
  <si>
    <t>●破神深奥</t>
  </si>
  <si>
    <t>●阴阳进退</t>
  </si>
  <si>
    <t>●天地乱星</t>
  </si>
  <si>
    <t>◎乾坤一掷</t>
  </si>
  <si>
    <t>◎精神一到</t>
  </si>
  <si>
    <t>破神传承者B</t>
  </si>
  <si>
    <t>一闪</t>
  </si>
  <si>
    <t>守护神传</t>
  </si>
  <si>
    <t>天舞技</t>
  </si>
  <si>
    <t>残光技</t>
  </si>
  <si>
    <t>古流式</t>
  </si>
  <si>
    <t>零式</t>
  </si>
  <si>
    <t>亚流式</t>
  </si>
  <si>
    <t>●金城汤池</t>
  </si>
  <si>
    <t>●锐闪</t>
  </si>
  <si>
    <t>●破神空旋</t>
  </si>
  <si>
    <t>●极致看破</t>
  </si>
  <si>
    <t>◎纵横无尽</t>
  </si>
  <si>
    <t>◎秘奥传承</t>
  </si>
  <si>
    <t>◎海内无双</t>
  </si>
  <si>
    <t>◎明镜止水</t>
  </si>
  <si>
    <t>一拍子</t>
  </si>
  <si>
    <t>●破神猛攻</t>
  </si>
  <si>
    <t>●空转反击</t>
  </si>
  <si>
    <t>●无明技</t>
  </si>
  <si>
    <t>●坚忍不拔</t>
  </si>
  <si>
    <t>龙脉保有体A</t>
  </si>
  <si>
    <t>结晶变身</t>
  </si>
  <si>
    <t>战斗跳跃</t>
  </si>
  <si>
    <t>火花灭杀</t>
  </si>
  <si>
    <t>射击变换</t>
  </si>
  <si>
    <t>强势重击</t>
  </si>
  <si>
    <t>炸裂重击</t>
  </si>
  <si>
    <t>回旋防御</t>
  </si>
  <si>
    <t>体魄强化</t>
  </si>
  <si>
    <t>●水晶碎击</t>
  </si>
  <si>
    <t>●暴风爆发</t>
  </si>
  <si>
    <t>●贯通结晶</t>
  </si>
  <si>
    <t>●终结之力</t>
  </si>
  <si>
    <t>◎水晶执行者</t>
  </si>
  <si>
    <t>◎二段变身</t>
  </si>
  <si>
    <t>破坏形态</t>
  </si>
  <si>
    <t>●特殊移动</t>
  </si>
  <si>
    <t>●超强化</t>
  </si>
  <si>
    <t>●回转</t>
  </si>
  <si>
    <t>●无需变身</t>
  </si>
  <si>
    <t>◎暴风形态</t>
  </si>
  <si>
    <t>◎龙脉精通</t>
  </si>
  <si>
    <t>龙脉保有体B</t>
  </si>
  <si>
    <t>结晶装着</t>
  </si>
  <si>
    <t>水晶射击</t>
  </si>
  <si>
    <t>防护</t>
  </si>
  <si>
    <t>水晶防御</t>
  </si>
  <si>
    <t>水晶分隔</t>
  </si>
  <si>
    <t>知性强化</t>
  </si>
  <si>
    <t>物质护盾</t>
  </si>
  <si>
    <t>以太护盾</t>
  </si>
  <si>
    <t>●突击防护</t>
  </si>
  <si>
    <t>●结晶强化</t>
  </si>
  <si>
    <t>●水晶城塞</t>
  </si>
  <si>
    <t>●真·结晶装着</t>
  </si>
  <si>
    <t>◎水晶增幅</t>
  </si>
  <si>
    <t>◎究极形态</t>
  </si>
  <si>
    <t>结晶攻击</t>
  </si>
  <si>
    <t>●援护移动</t>
  </si>
  <si>
    <t>●结晶反击</t>
  </si>
  <si>
    <t>●神器迎击</t>
  </si>
  <si>
    <t>●结晶加速</t>
  </si>
  <si>
    <t>◎结界秘技</t>
  </si>
  <si>
    <t>◎结晶进化</t>
  </si>
  <si>
    <t>影狩人A</t>
  </si>
  <si>
    <t>影碎</t>
  </si>
  <si>
    <t>暗具</t>
  </si>
  <si>
    <t>影击</t>
  </si>
  <si>
    <t>影分身</t>
  </si>
  <si>
    <t>影朝阳</t>
  </si>
  <si>
    <t>交叉援护</t>
  </si>
  <si>
    <t>影走自在</t>
  </si>
  <si>
    <t>影走熟练</t>
  </si>
  <si>
    <t>●死杀影技</t>
  </si>
  <si>
    <t>●死角追击</t>
  </si>
  <si>
    <t>●影杀闪</t>
  </si>
  <si>
    <t>●影技深奥</t>
  </si>
  <si>
    <t>◎影法师</t>
  </si>
  <si>
    <t>◎影灭秘奥</t>
  </si>
  <si>
    <t>空转移动</t>
  </si>
  <si>
    <t>●重影</t>
  </si>
  <si>
    <t>●影走填充</t>
  </si>
  <si>
    <t>●幻惑分身</t>
  </si>
  <si>
    <t>●死杀秘奥</t>
  </si>
  <si>
    <t>◎斩术</t>
  </si>
  <si>
    <t>◎影噬</t>
  </si>
  <si>
    <t>影狩人B</t>
  </si>
  <si>
    <t>影门转移</t>
  </si>
  <si>
    <t>影疾风</t>
  </si>
  <si>
    <t>影门跳跃</t>
  </si>
  <si>
    <t>飞影</t>
  </si>
  <si>
    <t>影门灵力</t>
  </si>
  <si>
    <t>影门治愈</t>
  </si>
  <si>
    <t>空蝉</t>
  </si>
  <si>
    <t>暗之探索者</t>
  </si>
  <si>
    <t>●影破</t>
  </si>
  <si>
    <t>●影缚</t>
  </si>
  <si>
    <t>●影门疾驱</t>
  </si>
  <si>
    <t>●影技增幅</t>
  </si>
  <si>
    <t>◎影技应用</t>
  </si>
  <si>
    <t>◎影门交错</t>
  </si>
  <si>
    <t>影门倒技</t>
  </si>
  <si>
    <t>●影门吸收</t>
  </si>
  <si>
    <t>●搅乱影技</t>
  </si>
  <si>
    <t>●影技强袭</t>
  </si>
  <si>
    <t>●影刃疾走</t>
  </si>
  <si>
    <t>◎精密探查</t>
  </si>
  <si>
    <t>◎影门刹那</t>
  </si>
  <si>
    <t>起源使A</t>
  </si>
  <si>
    <t>元素爆发</t>
  </si>
  <si>
    <t>浓缩集中</t>
  </si>
  <si>
    <t>集束强袭</t>
  </si>
  <si>
    <t>灾变</t>
  </si>
  <si>
    <t>插入</t>
  </si>
  <si>
    <t>升压</t>
  </si>
  <si>
    <t>炸裂</t>
  </si>
  <si>
    <t>叠增</t>
  </si>
  <si>
    <t>●元素爆破</t>
  </si>
  <si>
    <t>●元素支援</t>
  </si>
  <si>
    <t>●元素蛇舞</t>
  </si>
  <si>
    <t>●元素突破</t>
  </si>
  <si>
    <t>◎元素精通</t>
  </si>
  <si>
    <t>◎原初之力</t>
  </si>
  <si>
    <t>元素拦截</t>
  </si>
  <si>
    <t>●元素狂怒</t>
  </si>
  <si>
    <t>●削弱</t>
  </si>
  <si>
    <t>●最大化</t>
  </si>
  <si>
    <t>●扩散</t>
  </si>
  <si>
    <t>◎元素终结</t>
  </si>
  <si>
    <t>◎元素爆燃</t>
  </si>
  <si>
    <t>起源使B</t>
  </si>
  <si>
    <t>元素穿着</t>
  </si>
  <si>
    <t>隐形</t>
  </si>
  <si>
    <t>飞行</t>
  </si>
  <si>
    <t>以太之力</t>
  </si>
  <si>
    <t>泉涌</t>
  </si>
  <si>
    <t>护罩</t>
  </si>
  <si>
    <t>元素轮舞</t>
  </si>
  <si>
    <t>连锁元素</t>
  </si>
  <si>
    <t>●元素充能</t>
  </si>
  <si>
    <t>●状态解除</t>
  </si>
  <si>
    <t>●元素反击</t>
  </si>
  <si>
    <t>●低语</t>
  </si>
  <si>
    <t>◎适应元素</t>
  </si>
  <si>
    <t>◎起源掌握</t>
  </si>
  <si>
    <t>元素干扰</t>
  </si>
  <si>
    <t>●潜行</t>
  </si>
  <si>
    <t>●滑翔</t>
  </si>
  <si>
    <t>●爆裂</t>
  </si>
  <si>
    <t>●扰乱</t>
  </si>
  <si>
    <t>◎元素之力</t>
  </si>
  <si>
    <t>◎拟象飞箭</t>
  </si>
  <si>
    <t>正统魔术师A</t>
  </si>
  <si>
    <t>魔导</t>
  </si>
  <si>
    <t>大魔术行使</t>
  </si>
  <si>
    <t>加速魔术</t>
  </si>
  <si>
    <t>瞬间仪式</t>
  </si>
  <si>
    <t>破光魔弹</t>
  </si>
  <si>
    <t>共感杀伤</t>
  </si>
  <si>
    <t>质量操控</t>
  </si>
  <si>
    <t>炸裂魔术</t>
  </si>
  <si>
    <t>妨碍光弹</t>
  </si>
  <si>
    <t>●咒缚魔眼</t>
  </si>
  <si>
    <t>●雾散魔术</t>
  </si>
  <si>
    <t>●速射魔术</t>
  </si>
  <si>
    <t>●幻想具现</t>
  </si>
  <si>
    <t>◎攻击魔术达人</t>
  </si>
  <si>
    <t>◎神秘纹章</t>
  </si>
  <si>
    <t>灵媒魔术</t>
  </si>
  <si>
    <t>●幻惑魔术</t>
  </si>
  <si>
    <t>●特效的诅咒</t>
  </si>
  <si>
    <t>●重力控制</t>
  </si>
  <si>
    <t>●堕天使的魔眼</t>
  </si>
  <si>
    <t>◎仪式咏唱</t>
  </si>
  <si>
    <t>◎诅咒的达人</t>
  </si>
  <si>
    <t>正统魔术师B</t>
  </si>
  <si>
    <t>高位治愈</t>
  </si>
  <si>
    <t>知觉强化</t>
  </si>
  <si>
    <t>战斗强化</t>
  </si>
  <si>
    <t>赋活魔术</t>
  </si>
  <si>
    <t>苏生魔术</t>
  </si>
  <si>
    <t>补正魔术</t>
  </si>
  <si>
    <t>魔术强化</t>
  </si>
  <si>
    <t>灵力流转</t>
  </si>
  <si>
    <t>●障壁魔术</t>
  </si>
  <si>
    <t>●魔术干涉</t>
  </si>
  <si>
    <t>●治愈阻碍</t>
  </si>
  <si>
    <t>●诅咒扩大</t>
  </si>
  <si>
    <t>◎治愈魔术达人</t>
  </si>
  <si>
    <t>◎光辉治愈</t>
  </si>
  <si>
    <t>移动魔术</t>
  </si>
  <si>
    <t>●防护屏障</t>
  </si>
  <si>
    <t>●认识祈念</t>
  </si>
  <si>
    <t>●高位位阶</t>
  </si>
  <si>
    <t>●内阵的魔术师</t>
  </si>
  <si>
    <t>◎究极密仪</t>
  </si>
  <si>
    <t>◎根源的一端</t>
  </si>
  <si>
    <t>装具魔术师A</t>
  </si>
  <si>
    <t>辉煌程序</t>
  </si>
  <si>
    <t>扩展代码</t>
  </si>
  <si>
    <t>引导加速</t>
  </si>
  <si>
    <t>覆写</t>
  </si>
  <si>
    <t>突击模块</t>
  </si>
  <si>
    <t>攻击模块</t>
  </si>
  <si>
    <t>爆发算法</t>
  </si>
  <si>
    <t>战斗译码</t>
  </si>
  <si>
    <t>●效力转储</t>
  </si>
  <si>
    <t>●咒文收束</t>
  </si>
  <si>
    <t>●支援程序</t>
  </si>
  <si>
    <t>●查杀代码</t>
  </si>
  <si>
    <t>◎定制代码</t>
  </si>
  <si>
    <t>◎电子精通</t>
  </si>
  <si>
    <t>动态迭代器</t>
  </si>
  <si>
    <t>●保护代码</t>
  </si>
  <si>
    <t>●电子加载</t>
  </si>
  <si>
    <t>●强力排序</t>
  </si>
  <si>
    <t>●多线编程</t>
  </si>
  <si>
    <t>◎战斗代码</t>
  </si>
  <si>
    <t>◎记录回溯</t>
  </si>
  <si>
    <t>装具魔术师B</t>
  </si>
  <si>
    <t>创形程序</t>
  </si>
  <si>
    <t>程序外壳</t>
  </si>
  <si>
    <t>加速域名</t>
  </si>
  <si>
    <t>治疗程序</t>
  </si>
  <si>
    <t>时钟系统</t>
  </si>
  <si>
    <t>护甲粘贴</t>
  </si>
  <si>
    <t>双程序库</t>
  </si>
  <si>
    <t>技能设备</t>
  </si>
  <si>
    <t>●破解转换</t>
  </si>
  <si>
    <t>●备份</t>
  </si>
  <si>
    <t>●扩散系统</t>
  </si>
  <si>
    <t>●电子域名</t>
  </si>
  <si>
    <t>◎原生域名</t>
  </si>
  <si>
    <t>◎升压程序</t>
  </si>
  <si>
    <t>防御例程</t>
  </si>
  <si>
    <t>●防护域名</t>
  </si>
  <si>
    <t>●超频</t>
  </si>
  <si>
    <t>●壁垒程序</t>
  </si>
  <si>
    <t>●以太宏</t>
  </si>
  <si>
    <t>◎神秘抑制</t>
  </si>
  <si>
    <t>◎以太块</t>
  </si>
  <si>
    <t>斗神拳士A</t>
  </si>
  <si>
    <t>天地功</t>
  </si>
  <si>
    <t>旋风神击</t>
  </si>
  <si>
    <t>神击咬破</t>
  </si>
  <si>
    <t>灵力武具</t>
  </si>
  <si>
    <t>神速技</t>
  </si>
  <si>
    <t>百烈技</t>
  </si>
  <si>
    <t>拳器一体</t>
  </si>
  <si>
    <t>灵纹秘孔</t>
  </si>
  <si>
    <t>发劲</t>
  </si>
  <si>
    <t>●爆发呼吸</t>
  </si>
  <si>
    <t>●刚雷震</t>
  </si>
  <si>
    <t>●裂帛投掷</t>
  </si>
  <si>
    <t>●神器功</t>
  </si>
  <si>
    <t>●先之先</t>
  </si>
  <si>
    <t>●神行法</t>
  </si>
  <si>
    <t>●神击交错</t>
  </si>
  <si>
    <t>●后之先</t>
  </si>
  <si>
    <t>◎绝招</t>
  </si>
  <si>
    <t>◎小周天</t>
  </si>
  <si>
    <t>◎灵威两断</t>
  </si>
  <si>
    <t>◎天地合一</t>
  </si>
  <si>
    <t>斗神拳士B</t>
  </si>
  <si>
    <t>化劲</t>
  </si>
  <si>
    <t>神击龙卷</t>
  </si>
  <si>
    <t>灵力弹头</t>
  </si>
  <si>
    <t>神击下投</t>
  </si>
  <si>
    <t>灵力掌</t>
  </si>
  <si>
    <t>灵力反击</t>
  </si>
  <si>
    <t>神龙护法</t>
  </si>
  <si>
    <t>锻炼功</t>
  </si>
  <si>
    <t>合气</t>
  </si>
  <si>
    <t>●缩地</t>
  </si>
  <si>
    <t>●灵魂固化</t>
  </si>
  <si>
    <t>●死角连击</t>
  </si>
  <si>
    <t>●极铠功</t>
  </si>
  <si>
    <t>●触类旁通</t>
  </si>
  <si>
    <t>●打极乱舞</t>
  </si>
  <si>
    <t>●神击极支</t>
  </si>
  <si>
    <t>●幽体功</t>
  </si>
  <si>
    <t>◎化劲大师</t>
  </si>
  <si>
    <t>◎大周天</t>
  </si>
  <si>
    <t>◎神仙功</t>
  </si>
  <si>
    <t>◎化劲极意</t>
  </si>
  <si>
    <t>契约者A</t>
  </si>
  <si>
    <t>人骑一体</t>
  </si>
  <si>
    <t>异能疾驰</t>
  </si>
  <si>
    <t>突击准备</t>
  </si>
  <si>
    <t>全力突破</t>
  </si>
  <si>
    <t>灵力追逐</t>
  </si>
  <si>
    <t>爆破跳跃</t>
  </si>
  <si>
    <t>乘骑战斗</t>
  </si>
  <si>
    <t>龙骑兵</t>
  </si>
  <si>
    <t>●突进击</t>
  </si>
  <si>
    <t>●旋回封锁</t>
  </si>
  <si>
    <t>●疾风怒涛</t>
  </si>
  <si>
    <t>●战场死神</t>
  </si>
  <si>
    <t>◎英雄突袭</t>
  </si>
  <si>
    <t>◎传说骑士</t>
  </si>
  <si>
    <t>契约者B</t>
  </si>
  <si>
    <t>契约召唤</t>
  </si>
  <si>
    <t>感觉共享</t>
  </si>
  <si>
    <t>灵力烈破</t>
  </si>
  <si>
    <t>灵璧赋予</t>
  </si>
  <si>
    <t>威力吸引</t>
  </si>
  <si>
    <t>人兽一体</t>
  </si>
  <si>
    <t>攻击能力增强</t>
  </si>
  <si>
    <t>共感成长</t>
  </si>
  <si>
    <t>●防御能力强化</t>
  </si>
  <si>
    <t>●人兽奏技</t>
  </si>
  <si>
    <t>●太古存在</t>
  </si>
  <si>
    <t>●超巨大成长</t>
  </si>
  <si>
    <t>◎强制共有</t>
  </si>
  <si>
    <t>◎幻兽召唤</t>
  </si>
  <si>
    <t>圣言奏者A</t>
  </si>
  <si>
    <t>秘传神言</t>
  </si>
  <si>
    <t>起源印</t>
  </si>
  <si>
    <t>具现印</t>
  </si>
  <si>
    <t>当头棒喝</t>
  </si>
  <si>
    <t>神秘古语</t>
  </si>
  <si>
    <t>连发言灵</t>
  </si>
  <si>
    <t>圣言击</t>
  </si>
  <si>
    <t>灵力印</t>
  </si>
  <si>
    <t>●䘠除言灵</t>
  </si>
  <si>
    <t>●咒缚言灵</t>
  </si>
  <si>
    <t>●禁忌言灵</t>
  </si>
  <si>
    <t>●略式印</t>
  </si>
  <si>
    <t>◎言灵真髓</t>
  </si>
  <si>
    <t>◎术印大师</t>
  </si>
  <si>
    <t>圣言奏者B</t>
  </si>
  <si>
    <t>铠装赞歌</t>
  </si>
  <si>
    <t>增幅圣歌</t>
  </si>
  <si>
    <t>歌力奋起</t>
  </si>
  <si>
    <t>赋活圣歌</t>
  </si>
  <si>
    <t>圣歌璧</t>
  </si>
  <si>
    <t>歌力结界</t>
  </si>
  <si>
    <t>治愈增强</t>
  </si>
  <si>
    <t>守护赞歌</t>
  </si>
  <si>
    <t>●败神绝歌</t>
  </si>
  <si>
    <t>●速愈言灵</t>
  </si>
  <si>
    <t>●歌神灵装</t>
  </si>
  <si>
    <t>●速愈祷言</t>
  </si>
  <si>
    <t>◎被祝福的讴歌者</t>
  </si>
  <si>
    <t>◎绝歌唱神</t>
  </si>
  <si>
    <t>超越战鬼A</t>
  </si>
  <si>
    <t>集中攻击</t>
  </si>
  <si>
    <t>目标把握</t>
  </si>
  <si>
    <t>弱点狙击</t>
  </si>
  <si>
    <t>特殊战技</t>
  </si>
  <si>
    <t>战斗机动</t>
  </si>
  <si>
    <t>集中炮火</t>
  </si>
  <si>
    <t>战场格斗</t>
  </si>
  <si>
    <t>战略移动</t>
  </si>
  <si>
    <t>●反击体术</t>
  </si>
  <si>
    <t>●最后底牌</t>
  </si>
  <si>
    <t>●射击精通</t>
  </si>
  <si>
    <t>●杀戮战技</t>
  </si>
  <si>
    <t>◎阿修罗之腕</t>
  </si>
  <si>
    <t>◎万军匹敌</t>
  </si>
  <si>
    <t>超越战鬼B</t>
  </si>
  <si>
    <t>战斗指挥</t>
  </si>
  <si>
    <t>障碍物设置</t>
  </si>
  <si>
    <t>分散指令</t>
  </si>
  <si>
    <t>战术攻击</t>
  </si>
  <si>
    <t>爆破战术</t>
  </si>
  <si>
    <t>完全遮蔽</t>
  </si>
  <si>
    <t>攻防一体</t>
  </si>
  <si>
    <t>强袭援护</t>
  </si>
  <si>
    <t>●阵地构筑</t>
  </si>
  <si>
    <t>●障碍物爆破</t>
  </si>
  <si>
    <t>●区域崩坏</t>
  </si>
  <si>
    <t>●燃烧爆破</t>
  </si>
  <si>
    <t>◎战术大师</t>
  </si>
  <si>
    <t>◎神算鬼谋</t>
  </si>
  <si>
    <t>神器继承者A</t>
  </si>
  <si>
    <t>灵光升华</t>
  </si>
  <si>
    <t>灵力转化</t>
  </si>
  <si>
    <t>幻影闪</t>
  </si>
  <si>
    <t>灵力光芒</t>
  </si>
  <si>
    <t>灵光神器</t>
  </si>
  <si>
    <t>记忆再现</t>
  </si>
  <si>
    <t>崩坏神器</t>
  </si>
  <si>
    <t>雌雄一体</t>
  </si>
  <si>
    <t>●命脉剥夺</t>
  </si>
  <si>
    <t>●灵力逸散</t>
  </si>
  <si>
    <t>●特攻武具</t>
  </si>
  <si>
    <t>●破军神器</t>
  </si>
  <si>
    <t>◎灵炎升腾</t>
  </si>
  <si>
    <t>◎神器觉醒</t>
  </si>
  <si>
    <t>神器继承者B</t>
  </si>
  <si>
    <t>治愈神宝</t>
  </si>
  <si>
    <t>守护神器</t>
  </si>
  <si>
    <t>心魂集结</t>
  </si>
  <si>
    <t>灵光盾</t>
  </si>
  <si>
    <t>神威铠</t>
  </si>
  <si>
    <t>灵光衣</t>
  </si>
  <si>
    <t>生命器皿</t>
  </si>
  <si>
    <t>祭器齐备</t>
  </si>
  <si>
    <t>●守护神祭器</t>
  </si>
  <si>
    <t>●神器精通</t>
  </si>
  <si>
    <t>●生命加护</t>
  </si>
  <si>
    <t>●神成神器化</t>
  </si>
  <si>
    <t>◎云消雾散</t>
  </si>
  <si>
    <t>◎神器咆哮</t>
  </si>
  <si>
    <t>时空间魔术师A</t>
  </si>
  <si>
    <t>时空反叛者</t>
  </si>
  <si>
    <t>空间切断</t>
  </si>
  <si>
    <t>空间崩坏</t>
  </si>
  <si>
    <t>裁断</t>
  </si>
  <si>
    <t>扭曲通道</t>
  </si>
  <si>
    <t>急速规避</t>
  </si>
  <si>
    <t>精确行动</t>
  </si>
  <si>
    <t>急速跳跃</t>
  </si>
  <si>
    <t>●后发先至</t>
  </si>
  <si>
    <t>●二倍速领域</t>
  </si>
  <si>
    <t>●三倍速领域</t>
  </si>
  <si>
    <t>●拉普拉斯暗语</t>
  </si>
  <si>
    <t>●时间截断</t>
  </si>
  <si>
    <t>●时点狙击</t>
  </si>
  <si>
    <t>●时间重置</t>
  </si>
  <si>
    <t>●时间充能</t>
  </si>
  <si>
    <t>◎四倍速领域</t>
  </si>
  <si>
    <t>◎命运粉碎者</t>
  </si>
  <si>
    <t>◎时间增幅</t>
  </si>
  <si>
    <t>◎时空精通</t>
  </si>
  <si>
    <t>时空间魔术师B</t>
  </si>
  <si>
    <t>时间棺柩</t>
  </si>
  <si>
    <t>时流分配</t>
  </si>
  <si>
    <t>时间赠与</t>
  </si>
  <si>
    <t>时光射击</t>
  </si>
  <si>
    <t>时空灾祸</t>
  </si>
  <si>
    <t>时间陷阱</t>
  </si>
  <si>
    <t>能力延滞</t>
  </si>
  <si>
    <t>空间隔离</t>
  </si>
  <si>
    <t>时空移动</t>
  </si>
  <si>
    <t>●时间绑缚</t>
  </si>
  <si>
    <t>●时间冻结</t>
  </si>
  <si>
    <t>●时间回溯</t>
  </si>
  <si>
    <t>●时空轴心</t>
  </si>
  <si>
    <t>●时间护盾</t>
  </si>
  <si>
    <t>●时空撞击</t>
  </si>
  <si>
    <t>●时间捕获</t>
  </si>
  <si>
    <t>●时间破坏</t>
  </si>
  <si>
    <t>◎时空逆转</t>
  </si>
  <si>
    <t>◎时空衰退</t>
  </si>
  <si>
    <t>◎时空突袭</t>
  </si>
  <si>
    <t>◎富余时间</t>
  </si>
  <si>
    <t>喰魂者A</t>
  </si>
  <si>
    <t>喰灵闪</t>
  </si>
  <si>
    <t>喰灵击</t>
  </si>
  <si>
    <t>喰灵破</t>
  </si>
  <si>
    <t>喰灵舞蹈</t>
  </si>
  <si>
    <t>喰灵残像</t>
  </si>
  <si>
    <t>喰灵之棘</t>
  </si>
  <si>
    <t>灵力暴食</t>
  </si>
  <si>
    <t>喰灵之影</t>
  </si>
  <si>
    <t>●喰灵刻印</t>
  </si>
  <si>
    <t>●喰灵切断</t>
  </si>
  <si>
    <t>●喰灵研钻</t>
  </si>
  <si>
    <t>●喰灵爆裂</t>
  </si>
  <si>
    <t>◎喰灵自在</t>
  </si>
  <si>
    <t>◎喰灵的奔流</t>
  </si>
  <si>
    <t>喰灵变异</t>
  </si>
  <si>
    <t>●喰灵两断</t>
  </si>
  <si>
    <t>●喰灵暴走</t>
  </si>
  <si>
    <t>●喰灵魔术</t>
  </si>
  <si>
    <t>●喰灵的牢狱</t>
  </si>
  <si>
    <t>◎喰灵灭却</t>
  </si>
  <si>
    <t>◎喰灵达人</t>
  </si>
  <si>
    <t>喰魂者B</t>
  </si>
  <si>
    <t>喰灵返还</t>
  </si>
  <si>
    <t>喰灵咆哮</t>
  </si>
  <si>
    <t>喰灵反转</t>
  </si>
  <si>
    <t>喰灵圈</t>
  </si>
  <si>
    <t>灵魂看破</t>
  </si>
  <si>
    <t>喰灵飞翔</t>
  </si>
  <si>
    <t>喰灵幻惑</t>
  </si>
  <si>
    <t>喰灵演舞</t>
  </si>
  <si>
    <t>咆哮熟练</t>
  </si>
  <si>
    <t>●喰灵之盾</t>
  </si>
  <si>
    <t>●喰灵龙卷</t>
  </si>
  <si>
    <t>●喰灵闪耀</t>
  </si>
  <si>
    <t>●喰灵要塞</t>
  </si>
  <si>
    <t>●喰灵缚锁</t>
  </si>
  <si>
    <t>●喰灵发散</t>
  </si>
  <si>
    <t>●魂之攻防</t>
  </si>
  <si>
    <t>●喰灵填充</t>
  </si>
  <si>
    <t>◎喰灵逆袭</t>
  </si>
  <si>
    <t>◎喰灵凝缩</t>
  </si>
  <si>
    <t>◎喰灵乱舞</t>
  </si>
  <si>
    <t>◎极限反击</t>
  </si>
  <si>
    <t>技巧达人A</t>
  </si>
  <si>
    <t>裂帛的秘技</t>
  </si>
  <si>
    <t>电光火石</t>
  </si>
  <si>
    <t>虚实自在</t>
  </si>
  <si>
    <t>向死而生</t>
  </si>
  <si>
    <t>异能改良</t>
  </si>
  <si>
    <t>射程改良</t>
  </si>
  <si>
    <t>神秘改良</t>
  </si>
  <si>
    <t>灵力简略</t>
  </si>
  <si>
    <t>肉体改造</t>
  </si>
  <si>
    <t>●肉体锻炼</t>
  </si>
  <si>
    <t>●疾风迅雷</t>
  </si>
  <si>
    <t>●胆大无畏</t>
  </si>
  <si>
    <t>●秘仪强化</t>
  </si>
  <si>
    <t>●六面八臂</t>
  </si>
  <si>
    <t>●精度改良</t>
  </si>
  <si>
    <t>●奥秘升华</t>
  </si>
  <si>
    <t>●游历经验</t>
  </si>
  <si>
    <t>◎异能感悟</t>
  </si>
  <si>
    <t>◎克己的结果</t>
  </si>
  <si>
    <t>◎灵威改良</t>
  </si>
  <si>
    <t>◎奥秘改良</t>
  </si>
  <si>
    <t>技巧达人B</t>
  </si>
  <si>
    <t>技巧防御</t>
  </si>
  <si>
    <t>俊敏击</t>
  </si>
  <si>
    <t>预测挺身</t>
  </si>
  <si>
    <t>当身技</t>
  </si>
  <si>
    <t>达人艺</t>
  </si>
  <si>
    <t>预测封锁</t>
  </si>
  <si>
    <t>受技</t>
  </si>
  <si>
    <t>守护的极意</t>
  </si>
  <si>
    <t>技巧活用</t>
  </si>
  <si>
    <t>●对物防御</t>
  </si>
  <si>
    <t>●预测反击</t>
  </si>
  <si>
    <t>●连续集中</t>
  </si>
  <si>
    <t>●神出鬼没</t>
  </si>
  <si>
    <t>●领域防御</t>
  </si>
  <si>
    <t>●反射追击</t>
  </si>
  <si>
    <t>●身体控制</t>
  </si>
  <si>
    <t>◎灵力转用法</t>
  </si>
  <si>
    <t>◎灵力反射</t>
  </si>
  <si>
    <t>◎护身完成</t>
  </si>
  <si>
    <t>◎全体改良</t>
  </si>
  <si>
    <t>炼金魔术师A</t>
  </si>
  <si>
    <t>灵威精炼</t>
  </si>
  <si>
    <t>神器出现</t>
  </si>
  <si>
    <t>再构成</t>
  </si>
  <si>
    <t>神器扫射</t>
  </si>
  <si>
    <t>咒具解放</t>
  </si>
  <si>
    <t>神衣精炼</t>
  </si>
  <si>
    <t>神器爆破</t>
  </si>
  <si>
    <t>魔力炉</t>
  </si>
  <si>
    <t>黄金精致</t>
  </si>
  <si>
    <t>●神器结界</t>
  </si>
  <si>
    <t>●精炼熟练</t>
  </si>
  <si>
    <t>●炼金泰斗</t>
  </si>
  <si>
    <t>●炼金的深奥</t>
  </si>
  <si>
    <t>●神器光条</t>
  </si>
  <si>
    <t>●武器强化</t>
  </si>
  <si>
    <t>●咒具强化</t>
  </si>
  <si>
    <t>●防具强化</t>
  </si>
  <si>
    <t>◎无限精炼</t>
  </si>
  <si>
    <t>◎精炼达人</t>
  </si>
  <si>
    <t>◎炼金迎击</t>
  </si>
  <si>
    <t>◎神器精炼</t>
  </si>
  <si>
    <t>炼金魔术师B</t>
  </si>
  <si>
    <t>灵具精制</t>
  </si>
  <si>
    <t>灵具投掷</t>
  </si>
  <si>
    <t>治愈灵药</t>
  </si>
  <si>
    <t>猛毒精制</t>
  </si>
  <si>
    <t>重复消费</t>
  </si>
  <si>
    <t>黄金调和</t>
  </si>
  <si>
    <t>违法调和</t>
  </si>
  <si>
    <t>黄金炼成</t>
  </si>
  <si>
    <t>咒无赠与</t>
  </si>
  <si>
    <t>●灵药喷雾</t>
  </si>
  <si>
    <t>●灵具收藏家</t>
  </si>
  <si>
    <t>●炼金改良</t>
  </si>
  <si>
    <t>●特殊调和</t>
  </si>
  <si>
    <t>●灵药增强</t>
  </si>
  <si>
    <t>●灵药胶囊</t>
  </si>
  <si>
    <t>●灵具使</t>
  </si>
  <si>
    <t>●灵药博士</t>
  </si>
  <si>
    <t>◎咒物的专家</t>
  </si>
  <si>
    <t>◎军神的神药</t>
  </si>
  <si>
    <t>◎连续灵具</t>
  </si>
  <si>
    <t>◎不死神药</t>
  </si>
  <si>
    <t>灵气增幅者A</t>
  </si>
  <si>
    <t>灵气重击</t>
  </si>
  <si>
    <t>灵气储存</t>
  </si>
  <si>
    <t>灵气射线</t>
  </si>
  <si>
    <t>灵气打击</t>
  </si>
  <si>
    <t>灵气反射</t>
  </si>
  <si>
    <t>灵气促进</t>
  </si>
  <si>
    <t>灵气转化</t>
  </si>
  <si>
    <t>灵气提升</t>
  </si>
  <si>
    <t>●灵气穿透</t>
  </si>
  <si>
    <t>●灵气防御</t>
  </si>
  <si>
    <t>●灵气控制</t>
  </si>
  <si>
    <t>●灵气集中</t>
  </si>
  <si>
    <t>◎灵气天启</t>
  </si>
  <si>
    <t>◎灵气聚光</t>
  </si>
  <si>
    <t>灵气延伸</t>
  </si>
  <si>
    <t>●灵气巧技</t>
  </si>
  <si>
    <t>●灵气铠甲</t>
  </si>
  <si>
    <t>●灵气爆发</t>
  </si>
  <si>
    <t>●灵气复叠</t>
  </si>
  <si>
    <t>◎灵气运转</t>
  </si>
  <si>
    <t>◎灵气掌握</t>
  </si>
  <si>
    <t>灵气增幅者B</t>
  </si>
  <si>
    <t>灵气坚壁</t>
  </si>
  <si>
    <t>灵气变更</t>
  </si>
  <si>
    <t>灵气交换</t>
  </si>
  <si>
    <t>灵气回应</t>
  </si>
  <si>
    <t>灵气反击</t>
  </si>
  <si>
    <t>灵气真空</t>
  </si>
  <si>
    <t>密封灵气</t>
  </si>
  <si>
    <t>灵气附着</t>
  </si>
  <si>
    <t>●灵气飓风</t>
  </si>
  <si>
    <t>●优化灵气</t>
  </si>
  <si>
    <t>●灵气聚合</t>
  </si>
  <si>
    <t>●灵气增强</t>
  </si>
  <si>
    <t>◎灵气复生</t>
  </si>
  <si>
    <t>◎灵气精通</t>
  </si>
  <si>
    <t>灵气射击</t>
  </si>
  <si>
    <t>●光明灵气</t>
  </si>
  <si>
    <t>●灵气护盾</t>
  </si>
  <si>
    <t>●灵气爆裂</t>
  </si>
  <si>
    <t>●灵气摇摆</t>
  </si>
  <si>
    <t>◎灵气纯熟</t>
  </si>
  <si>
    <t>◎灵气扰乱</t>
  </si>
  <si>
    <t>遗迹探索者A</t>
  </si>
  <si>
    <t>神秘的财宝</t>
  </si>
  <si>
    <t>对怪异攻击</t>
  </si>
  <si>
    <t>对邪神攻击</t>
  </si>
  <si>
    <t>活剧跳跃</t>
  </si>
  <si>
    <t>财宝的光辉</t>
  </si>
  <si>
    <t>直观把握</t>
  </si>
  <si>
    <t>华丽的体术</t>
  </si>
  <si>
    <t>生存</t>
  </si>
  <si>
    <t>●猎人的游击</t>
  </si>
  <si>
    <t>●财宝的加护</t>
  </si>
  <si>
    <t>●耀眼的财宝</t>
  </si>
  <si>
    <t>●财宝的灵威</t>
  </si>
  <si>
    <t>◎秘藏的至宝</t>
  </si>
  <si>
    <t>◎冒险的达人</t>
  </si>
  <si>
    <t>包围突破</t>
  </si>
  <si>
    <t>●连续跳跃</t>
  </si>
  <si>
    <t>●意气轩昂</t>
  </si>
  <si>
    <t>●神魔解体</t>
  </si>
  <si>
    <t>●诅咒察知</t>
  </si>
  <si>
    <t>◎动作熟练</t>
  </si>
  <si>
    <t>◎正确无比</t>
  </si>
  <si>
    <t>遗迹探索者B</t>
  </si>
  <si>
    <t>传说的灵宝</t>
  </si>
  <si>
    <t>灵宝魔术</t>
  </si>
  <si>
    <t>灵宝仪式</t>
  </si>
  <si>
    <t>见闻识别</t>
  </si>
  <si>
    <t>灵宝搅乱</t>
  </si>
  <si>
    <t>灵宝的加护</t>
  </si>
  <si>
    <t>探索经验</t>
  </si>
  <si>
    <t>掠夺者</t>
  </si>
  <si>
    <t>●强夺魔术</t>
  </si>
  <si>
    <t>●生命的灵宝</t>
  </si>
  <si>
    <t>●灵宝伸长</t>
  </si>
  <si>
    <t>●灵宝扩大</t>
  </si>
  <si>
    <t>◎幻之秘宝</t>
  </si>
  <si>
    <t>◎灵宝大师</t>
  </si>
  <si>
    <t>紧急撤退</t>
  </si>
  <si>
    <t>●财宝的魔力</t>
  </si>
  <si>
    <t>●破局策略</t>
  </si>
  <si>
    <t>●素材知识</t>
  </si>
  <si>
    <t>●财宝的记忆</t>
  </si>
  <si>
    <t>◎灵宝升华</t>
  </si>
  <si>
    <t>◎奇技淫巧</t>
  </si>
  <si>
    <t>神働术师A</t>
  </si>
  <si>
    <t>神性降临</t>
  </si>
  <si>
    <t>神威炸裂</t>
  </si>
  <si>
    <t>神性变更</t>
  </si>
  <si>
    <t>神威劝请</t>
  </si>
  <si>
    <t>神威扩大</t>
  </si>
  <si>
    <t>神格波动</t>
  </si>
  <si>
    <t>巨大显现</t>
  </si>
  <si>
    <t>神性强化</t>
  </si>
  <si>
    <t>●传说的神威</t>
  </si>
  <si>
    <t>●神通束缚</t>
  </si>
  <si>
    <t>●神威全开</t>
  </si>
  <si>
    <t>●神威直结</t>
  </si>
  <si>
    <t>◎神智极意</t>
  </si>
  <si>
    <t>◎降临者</t>
  </si>
  <si>
    <t>神性威光</t>
  </si>
  <si>
    <t>●神器内包</t>
  </si>
  <si>
    <t>●常时降临</t>
  </si>
  <si>
    <t>●与众神的契约</t>
  </si>
  <si>
    <t>●与神王的契约</t>
  </si>
  <si>
    <t>◎神性合一</t>
  </si>
  <si>
    <t>◎传说再临</t>
  </si>
  <si>
    <t>神働术师B</t>
  </si>
  <si>
    <t>神性凭依</t>
  </si>
  <si>
    <t>凭依变更</t>
  </si>
  <si>
    <t>神性转移</t>
  </si>
  <si>
    <t>神性治愈</t>
  </si>
  <si>
    <t>神威苏生</t>
  </si>
  <si>
    <t>神格加护</t>
  </si>
  <si>
    <t>神性抱拥</t>
  </si>
  <si>
    <t>神性增强</t>
  </si>
  <si>
    <t>●神性光辉</t>
  </si>
  <si>
    <t>●神性反击</t>
  </si>
  <si>
    <t>●神性再生</t>
  </si>
  <si>
    <t>●神性防御</t>
  </si>
  <si>
    <t>◎内在的神性</t>
  </si>
  <si>
    <t>◎世界灵魂</t>
  </si>
  <si>
    <t>神性的气息</t>
  </si>
  <si>
    <t>●神性祈愿</t>
  </si>
  <si>
    <t>●神性调和</t>
  </si>
  <si>
    <t>●斗神凭依</t>
  </si>
  <si>
    <t>●灵神凭依</t>
  </si>
  <si>
    <t>◎神性统合</t>
  </si>
  <si>
    <t>◎常时凭依</t>
  </si>
  <si>
    <t>种族共通</t>
  </si>
  <si>
    <t>跳跃能力</t>
  </si>
  <si>
    <t>灵威加速</t>
  </si>
  <si>
    <t>空间移动</t>
  </si>
  <si>
    <t>自我修复</t>
  </si>
  <si>
    <t>灵威击</t>
  </si>
  <si>
    <t>灵威魔术</t>
  </si>
  <si>
    <t>超常攻击</t>
  </si>
  <si>
    <t>灵纹赠与</t>
  </si>
  <si>
    <t>灵气律</t>
  </si>
  <si>
    <t>灵力再生</t>
  </si>
  <si>
    <t>灵威放出</t>
  </si>
  <si>
    <t>膂力惊人</t>
  </si>
  <si>
    <t>超体术</t>
  </si>
  <si>
    <t>异常回复</t>
  </si>
  <si>
    <t>●灵夺</t>
  </si>
  <si>
    <t>●过剩灵威</t>
  </si>
  <si>
    <t>●强大的妖气</t>
  </si>
  <si>
    <t>●才能特训</t>
  </si>
  <si>
    <t>●具现强化</t>
  </si>
  <si>
    <t>●灵力高扬</t>
  </si>
  <si>
    <t>●灵旋阵</t>
  </si>
  <si>
    <t>●武运一击</t>
  </si>
  <si>
    <t>灵威机动</t>
  </si>
  <si>
    <t>灵威神眼</t>
  </si>
  <si>
    <t>灵威息吹</t>
  </si>
  <si>
    <t>灵力强打</t>
  </si>
  <si>
    <t>●幸运的引导</t>
  </si>
  <si>
    <t>●金鸢之瞳</t>
  </si>
  <si>
    <t>●灵威粉碎</t>
  </si>
  <si>
    <t>称号共通</t>
  </si>
  <si>
    <t>双武器精通</t>
  </si>
  <si>
    <t>双手武器集中</t>
  </si>
  <si>
    <t>武器娴熟</t>
  </si>
  <si>
    <t>防具娴熟</t>
  </si>
  <si>
    <t>忍耐痛苦</t>
  </si>
  <si>
    <t>战斗反应</t>
  </si>
  <si>
    <t>状态耐性</t>
  </si>
  <si>
    <t>灵力增强</t>
  </si>
  <si>
    <t>灵力疾走</t>
  </si>
  <si>
    <t>灵力疾驱</t>
  </si>
  <si>
    <t>魔术白刃</t>
  </si>
  <si>
    <t>白刃灵力</t>
  </si>
  <si>
    <t>高位状态耐性</t>
  </si>
  <si>
    <t>●灵力强化</t>
  </si>
  <si>
    <t>●战斗熟练</t>
  </si>
  <si>
    <t>●探索熟练</t>
  </si>
  <si>
    <t>●魔法熟练</t>
  </si>
  <si>
    <t>●泛用技能大师</t>
  </si>
  <si>
    <t>●单手武器大师</t>
  </si>
  <si>
    <t>●单双手武器大师</t>
  </si>
  <si>
    <t>●多线程增强</t>
  </si>
  <si>
    <t>●多重防御</t>
  </si>
  <si>
    <t>隐藏的灵药</t>
  </si>
  <si>
    <t>瞬时的转机</t>
  </si>
  <si>
    <t>直觉瞄准</t>
  </si>
  <si>
    <t>疾风击</t>
  </si>
  <si>
    <t>单手武器集中</t>
  </si>
  <si>
    <t>●灵操疾驱</t>
  </si>
  <si>
    <t>●灵威吸收</t>
  </si>
  <si>
    <t>称号高位</t>
  </si>
  <si>
    <t>命中强化</t>
  </si>
  <si>
    <t>回避强化</t>
  </si>
  <si>
    <t>发动强化</t>
  </si>
  <si>
    <t>抵抗强化</t>
  </si>
  <si>
    <t>看破强化</t>
  </si>
  <si>
    <t>连续行动</t>
  </si>
  <si>
    <t>称号取得</t>
  </si>
  <si>
    <t>复合技</t>
  </si>
  <si>
    <t>必杀魔法</t>
  </si>
  <si>
    <t>反击技</t>
  </si>
  <si>
    <t>战斗力强化</t>
  </si>
  <si>
    <t>生命力强化</t>
  </si>
  <si>
    <t>龙脉增加</t>
  </si>
  <si>
    <t>得意技</t>
  </si>
  <si>
    <t>厄运缠身</t>
  </si>
  <si>
    <t>潜在灵力解放</t>
  </si>
  <si>
    <t>生还者</t>
  </si>
  <si>
    <t>全可选才能</t>
  </si>
  <si>
    <t>珍稀</t>
  </si>
  <si>
    <t>赋予</t>
  </si>
  <si>
    <t>减半</t>
  </si>
  <si>
    <t>简称</t>
  </si>
  <si>
    <t>扩展</t>
  </si>
  <si>
    <t>协会</t>
  </si>
  <si>
    <t>是日本中势力最大的超常存在组织。也被称为协会，总部设在京都。其原型自神代时期便存在，但直到奈良时代才开始正式成立组织。它自古以来便是一个跨越了神道教、佛教、阴阳道等各派隔阂的组织，其主要目的为讨伐、封印和隐藏超常存在。八个宗家负责管理协会。以优秀退魔战士世代辈出的御剑家为首，珠辉、镜部、土御门、芦屋、秦、草壁、竹内各家被称为&lt;八部众&gt;，组织的方针由当家共治决定。不过，最近有分家的年轻人反对旧时的支配体系，频繁发生内讧的传闻。</t>
  </si>
  <si>
    <t>知性型</t>
  </si>
  <si>
    <t>灵毛睡袋</t>
  </si>
  <si>
    <t>心灵相机</t>
  </si>
  <si>
    <t>香囊</t>
  </si>
  <si>
    <t>变若水</t>
  </si>
  <si>
    <t>窣罗酒</t>
  </si>
  <si>
    <t>甘露</t>
  </si>
  <si>
    <t>魔法蜡烛*5</t>
  </si>
  <si>
    <t>能量块*5</t>
  </si>
  <si>
    <t>圣水*5</t>
  </si>
  <si>
    <t>圣堂骑士团</t>
  </si>
  <si>
    <t>骑士团</t>
  </si>
  <si>
    <t>圣堂骑士团是世界上最大的宗教组织&lt;教会&gt;引以为豪的国际驱魔机构。也被称为骑士团。总部设在梵蒂冈。目的是回收被确认为圣遗物的碎片和神成神器，并讨伐在组织内被称为恶魔的荒御魂。教会常年将其他组织视为异端并进行镇压·对抗。但自炼狱之夜后，由于荒御魂变得异常活跃，现在已经与各组织缔结了薄冰和平协议，以解决在日本发生的案件为先。此外，圣堂骑士团的团员都是以人外般的战斗力为荣的异能者，其中，上层人员被封予守护圣人的代号。</t>
  </si>
  <si>
    <t>体力型</t>
  </si>
  <si>
    <t>灵力手套</t>
  </si>
  <si>
    <t>金枝之楔*5</t>
  </si>
  <si>
    <t>魔术结社联盟</t>
  </si>
  <si>
    <t>联盟</t>
  </si>
  <si>
    <t>魔法协会联合会是异端魔术师们为了进行互助研究，以及提倡反对对神秘进行隐蔽而设立的组织。也被称为联盟，总部设在伦敦和米兰。联盟招收了许多魔术师，在冠以“西门·马格努斯”“阿波罗尼奥斯”“特里斯墨吉斯忒斯”之名的伟大领袖&lt;三贤者&gt;的领导下，致力于进行魔术研究。目的为为现代魔术师提供支持，寻求神化之誓约，特别以消灭荒御魂为夙愿。自古以来与骑士团水火不容，并且存在长期的孽缘和争执。但是，目前为了提高获得荒御魂碎片的效率，即使不情愿但仍然处于合作当中。</t>
  </si>
  <si>
    <t>《镇魂之神魂安灵曲》</t>
  </si>
  <si>
    <t>精神型</t>
  </si>
  <si>
    <t>咒符</t>
  </si>
  <si>
    <t>五石散</t>
  </si>
  <si>
    <t>魔香*5</t>
  </si>
  <si>
    <t>物D+</t>
  </si>
  <si>
    <t>环境省特别对策室</t>
  </si>
  <si>
    <t>特对</t>
  </si>
  <si>
    <t>环境省特别对策室是日本本土负责处理超常事件的秘密政府组织。也称为特对，总部设在东京。对外是气象环境研究机构，但实际上是专门应对超常存在的公安机构。目的是调查、解决、隐蔽超常事件以及负责组织之间的协商和调解。虽然属于环境省的其中一个部门，但在业务范围内拥有高水平的信息收集力，并承认其法外权力。但是，因神我狩的人才极为稀缺，时常担心缺乏应对超常存在的战力。因此，特对所属人员的主要任务是将超常事件的内容告知给其他组织的所属人员和自由职业者，并以消息的隐蔽和提供法律援助为前提，请求合作解决案件。</t>
  </si>
  <si>
    <t>《悬顶之达摩克里斯机神》</t>
  </si>
  <si>
    <t>敏捷型</t>
  </si>
  <si>
    <t>灵鸟之羽</t>
  </si>
  <si>
    <t>式神符*5</t>
  </si>
  <si>
    <t>魔D+</t>
  </si>
  <si>
    <t>无所属</t>
  </si>
  <si>
    <t>自由者</t>
  </si>
  <si>
    <t>在这个世界上有很多不隶属于任何组织的自由职业神我狩。他们也被称为无所属。那些成为无所属的人各自拥有各种各样的原因和目的。例如被以外卷入战斗。或者在得知荒御魂的存在后决定与其对抗。另外，也有的人曾经隶属于某组织。其中可能有对组织内勾心斗角感到不满的人。也有不满组织规矩死板的人。或者是被逐出组织的人。除此之外，也有偶然间得知碎片和灵力等神秘的人，以及突然觉醒了神我狩能力的原一般民众等等，可能幸运地被能够理解无所属的人收留，成为了他们的助手或弟子。以无所属身份活跃的大多数人或许正因他们没有受到组织的庇护，通常都习惯于实战，有着与年龄无关的过硬实力。</t>
  </si>
  <si>
    <t>《溯时之克洛诺斯原初神器》</t>
  </si>
  <si>
    <t>虎之瞳</t>
  </si>
  <si>
    <t>一次性咒物</t>
  </si>
  <si>
    <t>行动+</t>
  </si>
  <si>
    <t>阿剌克涅材料</t>
  </si>
  <si>
    <t>AM</t>
  </si>
  <si>
    <t>国际性金融企业集团——那就是“阿剌克涅集团”。统帅是被称为“现代炼金王”的欧美财界的巨魁莱奥尼·霍恩海姆。总公司在纽约。表面上是作为金融企业活跃的阿剌克涅集团，但实际上是操纵世界流通的纯金和“愚者的黄金”的供给平衡的神秘相关的企业组织。阿剌克涅集团是对神祇和善良的怪物友好的组织。他们从需要通常的货币和资产的超常存在处购买“愚者的黄金”，并代理这些黄金的变现和资产化业务。</t>
  </si>
  <si>
    <t>《守护者四神之地》</t>
  </si>
  <si>
    <t>生命+</t>
  </si>
  <si>
    <t>阿卡姆大学</t>
  </si>
  <si>
    <t>阿卡姆</t>
  </si>
  <si>
    <t>是位于马萨诸塞州阿卡姆市的名牌大学。与其说是组织，不如说是集团，主要是指大学的文学博士卡罗尔·阿米蒂奇和与其合作的神我狩们。阿卡姆大学的成员对于善良的神我狩和异怪来说是友好的组织。在阿卡姆大学的附属图书馆里，有着原初的神器——&lt;神成神器&gt;相关的古文书，记载着神秘奥秘的文献，收藏了很多足以让理解者失去理智的令人毛骨悚然的魔导书等。</t>
  </si>
  <si>
    <t>《离去神机之救赎》</t>
  </si>
  <si>
    <t>装甲+</t>
  </si>
  <si>
    <t>英知的使徒</t>
  </si>
  <si>
    <t>使徒</t>
  </si>
  <si>
    <t>以现代社会的灭亡和新社会的创造为目的的超常存在恐怖组织——“英知使徒”。对于善良的神我狩和异怪来说，英知使徒敌对组织。其真正的目的、明确的规模、根据地等都不清楚。根据调查判明首领是[英魂]汉尼拔。在其手下有一群被称为“exective”的拥有强大力量的超常存在。exective是指被操纵的称为“成员”的下属们。成员的立场是被在世界各国暗中活动的“头儿”等指挥着行动。现在，他们以“夺取世界各国强有力的‘神成神器’”为主要目的。他们不问手段、牺牲掠夺被封印在遗迹和神域，或者是被特别的一族和众神封印的神成神器。不管怎样，他们为了抢夺神成神器，经常与以封印和守护为目的的人们对立。</t>
  </si>
  <si>
    <t>《燃尽少女的炽火》</t>
  </si>
  <si>
    <t>结界+</t>
  </si>
  <si>
    <t>极东重工</t>
  </si>
  <si>
    <t>极东</t>
  </si>
  <si>
    <t>极东重工不仅在日本国内，在海外也拥有压倒性的市场占有率和技术实力。总公司在大阪，被认为是根据地的巨大的厂房被确认在兵库县的山中。另外，作为特别的研究开发设施，据说拥有濑户内海的几个岛屿。表面上是从事航空、造船、产业机械和机器人的开发、环境设备和成套设备的建造等，但实际上是在秘密进行军事用的无人机、改造人、强化装甲服等的开发。他们的主要目的是通过各种渠道向各国销售无人机和改造人，独占世界军需市场份额。</t>
  </si>
  <si>
    <t>《与混沌神话的接触》</t>
  </si>
  <si>
    <t>西园寺调查所</t>
  </si>
  <si>
    <t>调查所</t>
  </si>
  <si>
    <t>是在日本国内有几家分公司的中型私人调查所。主场设在东京。表面上是平淡无奇的私人调查所，其业务涉及寻找宠物、调查外遇等多方面。但实际上，这是一个专门调查与超常存在相关事件的民间组织。他们以保护踏入神秘世界的普通人和不自觉的神我狩、误入现代社会的普通人和异怪、保护善良的超常存在、对一般社会进行伪装、代理记忆操作等为主。因此，西园寺私人调查所被认为是善良的神我狩和异怪友好的组织。</t>
  </si>
  <si>
    <t>《时空的变奏》</t>
  </si>
  <si>
    <t>PC任意</t>
  </si>
  <si>
    <t>邪神密教团</t>
  </si>
  <si>
    <t>教团</t>
  </si>
  <si>
    <t>信仰、崇拜与多数人类相反的各种邪神的团体统称为“邪神密教团”。邪神密教团对善良的神我狩和异怪来说都是敌对的组织。他们都有独特的宗教观，崇拜各自唯一绝对的神。然后，一边焦急地等待着那个神从微睡中醒来，恢复力量的那一天，一边偷偷地持续着可怕的活动。其中被认为是世界最大的威胁的是信仰黑山羊姬的“丰壤的黑山羊”教团。他们原本不过是祭祀掌管丰产的女神的地方宗教团体。但是几年前，在仪式中黑山羊姬的降临改变了事态。目睹她的“奇迹”的信徒们，瞬间狂热起来，规模急剧扩大。然后，他们吸收了其他的丰壤信仰者和以利益为目的的俗人，瞬间变成了巨大的组织。</t>
  </si>
  <si>
    <t>《神魔的斗争》</t>
  </si>
  <si>
    <t>火炎</t>
  </si>
  <si>
    <t>住塚制药</t>
  </si>
  <si>
    <t>住塚</t>
  </si>
  <si>
    <t>这十几年来，一家新兴的制药公司迅速壮大起来，那就是“住冢制药”。代表理事是石井始。总公司在京都。表面上以医疗用医药品的开发、研究、制造销售为主，最近通过基因工程和生物工程的新药开发取得了相当大的成果。它的真面目，是将神秘的知识利用于医疗和制药技术的神秘相关组织，研究•生产•销售着[变若水]和[五石散]等灵药类。住冢制药对超常存在来说是中立的组织，他们自己也明确表示对各组织是中立的。因此，他们有时会与PC敌对，有时会捕获异怪和抢夺宝物。虽然他们的目的不明，但有传言说这是以人类之手创造神明，其他组织为了筹措灵药而与之接触，同时也监视着其动向。</t>
  </si>
  <si>
    <t>《革新之超神进化》</t>
  </si>
  <si>
    <t>冷气</t>
  </si>
  <si>
    <t>黑鹰集团</t>
  </si>
  <si>
    <t>B.E.G</t>
  </si>
  <si>
    <t>以运输业为主的企业复合体，即黑鹰集团，通称“BEG”。现任首席执行官是被称为“运输王”的帕尔·爱德华·阿莱斯特·黑鹰，总部位于西雅图。在台面上的世界，是拥有顶级实力和收益的运输公司，其实是巧妙利用自己的运输路线，在世界范围内活跃的武器商人。其目的是解析、转用“神成神器”的超技术，开发强大的兵器，大多是被利用在与超常存在的战斗——人造神器的开发上。经营人造神器之类的，是CEO爱德华信赖的儿子们。他们以企业家的身份周游各国，贩卖兵器和人造神器，购买神成神器，有时还进行袭击和劫掠。因此，他们对善良的神我狩和异怪也可以说是中立的立场，不过，与目的不同的&lt;阿卡姆大学&gt;和&lt;魔术结社联盟&gt;等超常存在组织是对立的。</t>
  </si>
  <si>
    <t>电击</t>
  </si>
  <si>
    <t>黑龙</t>
  </si>
  <si>
    <t>以全亚洲为据点的巨大犯罪组织“黑龙”，通过将活用灵力的技能——超常的武术和魔术用于犯罪活动，在地下社会建立起稳固的地位。现在的首领是被称为第四十七代的人物，他的身份和本名无从得知。黑龙的原型早在公元前三世纪以前就存在了，据记载秦始皇也是其中的一员。一直以来的目的都是找到被称为“天帝”的至高神封印的祖先，并将他们释放。但是，根据二十世纪初首领的方针，变成了以打倒现在的王朝为目的的反政府组织，经过几次世界大战，变成了现在的犯罪结社。黑龙旗下有许多超常存在，他们根据第四十七代的命令，执行统率犯罪组织、谍报、破坏工作、暗杀、护卫、诅咒杀人等任务。</t>
  </si>
  <si>
    <t>风压</t>
  </si>
  <si>
    <t>蔷薇骸骨</t>
  </si>
  <si>
    <t>RS</t>
  </si>
  <si>
    <t>“蔷薇骸骨”是以神化之誓约阻止世界改变为目的，不仅与善良的神我狩敌对，还与以神化之誓约和歼灭荒御魂为目的的所有组织敌对的邪恶魔术结社。现在的首领是曾经隶属于“联盟”的伟大魔法师，自称是斯坦尼斯拉夫·德·盖塔侯爵的人物——德·盖塔三世。盖塔侯爵因为某个事件对损害自己名誉的联盟产生了强烈的憎恶，退出了联盟。成立了魔术结社蔷薇骸骨。他以妙语连天的方式接近那些不认可自己研究成果的魔术师、落魄的原血统者，甚至是心怀宏愿梦想的普通人。然后，无偿地借给他们所希望的神秘知识——禁咒、被诅咒的神成神器、邪恶的使魔等，约定对他们的支援。但代价是对象死后，对象所取得的利益和研究成果由他继承。</t>
  </si>
  <si>
    <t>幻觉</t>
  </si>
  <si>
    <t>警察厅魅猎课</t>
  </si>
  <si>
    <t>樒</t>
  </si>
  <si>
    <t>警察厅警备局，也就是设立在公安机关内的专门管制超常存在的绝密部门。组织本身被称为破邪之花“樒”，表面上隶属于警视厅公安部。其实际情况是，为了防止警察和政府所属的超常存在的不正当行为，在“金鵄众”的号召下，原新选组第三队组长齐藤一创设的权力监视机关。“樒”由代代继承“藤田五郎”之名的暗理事官统括，以警备局为掩护，暗中调查各个组织。另外，他们利用公安警官的权限，除了警察和官员以外，还秘密调查自卫队、政治家、其他危险人物和超常存在，根据情况进行逮捕和讨伐。为此，与“特对”、“超环防”、“CIA”保持着既合作又监视的紧张关系，对除此之外的海外谍报组织也进行警戒。</t>
  </si>
  <si>
    <t>魔毒</t>
  </si>
  <si>
    <t>超常环境防护课程</t>
  </si>
  <si>
    <t>超环防</t>
  </si>
  <si>
    <t>这是在自卫队教育机关“小平学校”进行的教育课程之一，是研究在难以设想的环境下的战斗的预备研修机关。总部位于东京都小平，简称“超环防”。其实际情况是，选拔自卫队内存在的稀少的“神我狩”进行教育，在事件发生时保卫国土的对超常存在特殊任务部队——通称“超警备员”。在一部分自卫队驻扎地附近设置了秘密基地，分配了数名“神我狩”队员和协助支援人员。“超环防”是陆军中野学校的原教官，也是小平学校的创立者的陆将补，和某作家一起为了保护日本不受超常存在的威胁而设立的。由于陆军中野学校时代的残留，退魔忍者的修炼过程也存在。“超环保”主要是接受总理大臣的特命出动，偶尔也会响应“特对”和“樒”的要求。</t>
  </si>
  <si>
    <t>磁力</t>
  </si>
  <si>
    <t>美国中央情报局</t>
  </si>
  <si>
    <t>CIA</t>
  </si>
  <si>
    <t>为了美国的安全和国家利益，作为世界上最大的谍报机关，同时也是超常规调查机关的国家组织——那就是“CIA”。是这个世界上最强大的国立组织，拥有运用最尖端科学的情报收集能力，丰富的装备和优秀的人才的执行力，能在世界上组织并执行各种各样的作战。“CIA”的前身是第二次世界大战期间成立的战略事务局，经过多次改组，最终形成了现在的组织形态。另外，由于设立之初和“CIA”改组时的年代与洛杉矶空袭事件和罗斯威尔事件相吻合，因此有传言说，CIA是以这些超常事件为契机成立的组织。“CIA”在察觉到威胁本国的超常事件时，与美国特殊作战军联手，派遣第一特殊部队超常作战分队，通称“DFC”的对超常存在部队，以武力镇压超常事件。</t>
  </si>
  <si>
    <t>闪光</t>
  </si>
  <si>
    <t>美国联邦调查局</t>
  </si>
  <si>
    <t>FBI</t>
  </si>
  <si>
    <t>联邦调查局，通称“FBI”，负责管制美国各州的广域案件、重大犯罪、组织犯罪等。本部门在华盛顿。由于搜查官的能力和最尖端的调查技术等，作为世界顶峰的搜查机关闻名于世。其历史悠久，前身诞生于1908年左右。从1840年左右开始的移民流入时期，需要一个特别的搜查机关来讨伐同时入侵的邪恶的超常存在，并应对不断增加的凶恶犯罪。操纵着欧洲传来的魔术和美洲印第安人的秘术，调查能力和战斗能力也出色的“FBI”的“神我狩”搜查官们，接二连三地解决国内的凶恶犯罪和超常事件，为维持国内治安做出了贡献。现在，“FBI”不仅与CIA有联系，还与“阿剌克涅集团”和“阿卡姆大学”有往来，有时还会进行联合调查。</t>
  </si>
  <si>
    <t>GM任意</t>
  </si>
  <si>
    <t>俄国联邦保安厅</t>
  </si>
  <si>
    <t>FSB</t>
  </si>
  <si>
    <t>作为前苏联的谍报组织克格勃的后身设立的是俄罗斯联邦保安厅，通称“FSB”。根据地仍不明朗。在克格勃出身的现任总统的支持下，这个庞大的谍报组织让西欧各国为之震惊。表面上是军属的谍报机关，其实是以搜索“神化誓约”和夺取神秘为目的的超常存在机关。他们利用“神成神器”和“神化誓约”的神秘，试图让俄罗斯再次成为超级大国。任务达成至上，被认为擅长收买和洗脑，擅长侵蚀敌对组织的潜入支配等。另外，“FSB”拥有由超常存在形成的特殊部队“龙卷风”，其战斗能力令各国的谍报机关和特种部队都感到畏惧。而且，据说“FSB”继承了旧克格勃时代得到的纳粹的神秘技术，正在推进人工制造“神我狩”的研究。</t>
  </si>
  <si>
    <t>英国秘密情报部</t>
  </si>
  <si>
    <t>SIS</t>
  </si>
  <si>
    <t>曾经支撑大英帝国的英联邦王国的情报机关——那就是英国秘密情报部，通称“SIS”。根据地在伦敦。以前被称为“MI6”，因为某部“神我狩”的自传体剧电影而闻名世界。他们贯彻着彻底的保密主义，情报部成员都用代号来称呼，历代的长官也都自称“M”。作为政府情报机关中最资深的组织，神秘学专门部门“MIO”中有很多协助人员。精锐的“神我狩”被称为“〇〇〇”，是拥有可以独断专行抹杀对象的“杀人(神)许可书”的超法规性存在。“〇〇〇”在“M”的直接指挥下，从事极其困难的任务(主要是解决超常事件)，但每次任务都能在世界范围内得到“MIO”的异想天开但性能卓越的人造神器支援。“SIS”的目的是阻止神秘的滥用，最终目的是阻止“破灭的具现”诞生。</t>
  </si>
  <si>
    <t>以色列谍报特务厅</t>
  </si>
  <si>
    <t>摩萨德</t>
  </si>
  <si>
    <t>被誉为世界最强的以色列国情报机关……那就是以国谍报特务厅“摩萨德”。摩萨德在世界上拥有名为“赛亚尼”的协助者，与超常存在化的旧纳粹的幸存者，以及想要仇视自己国家的邪恶超常存在日夜战斗着。“摩萨德”的“神我狩”队员不仅拥有高超的谍报能力，还拥有卡巴拉魔术和近代战斗技巧，他们都是具有国家存亡危机意识和使命感的极其优秀的人才。另外，与“摩萨德”协同作战执行特殊任务的，是国防军参谋本部谍报局所属的秘密超常存在部队，通称“萨耶勒·舍维特”。因摩西的哥哥“亚伦”的魔杖而得名的舍维特与其他超常存在国家组织的不同之处在于，他不仅能与超常存在交战，还能与邪恶的协助者积极交战。</t>
  </si>
  <si>
    <t>表面职业2</t>
  </si>
  <si>
    <t>人民解放军总参二部</t>
  </si>
  <si>
    <t>解放军</t>
  </si>
  <si>
    <t>日本人写的太傻逼了，还是自己随便写随便用吧</t>
  </si>
  <si>
    <t>表面职业3</t>
  </si>
  <si>
    <t>光莲宗</t>
  </si>
  <si>
    <t>京都有大大小小的神社佛阁超过4000座。其中，以太秦广隆寺为据点的佛教系退魔集团“光莲宗”是京都特有的超常存在组织之一。广隆寺始建于7世纪前半叶，是京都最古老的寺院。广隆寺拥有强大的灵脉和众多的僧兵，在京城内拥有连“协会”也刮目相看的影响力。同时也是活跃在关西一带的“自由职业者退魔忍者集团-太秦众”的上位组织。他们视圣德太子为如来，不愿与其他宗派来往。为此，各派超越藩篱结成了“不认同协会的思想，以独自的方针觉悟”——&lt;神化之誓约&gt;。现在担任指导者的人物真罗羯磨，对京都的团体“协会”的影响力之高感到不满，每当两组织发生超常事件时就会发生小冲突，这在京都府内并不少见。</t>
  </si>
  <si>
    <t>表面职业4</t>
  </si>
  <si>
    <t>朱雀学园新选组</t>
  </si>
  <si>
    <t>新选组</t>
  </si>
  <si>
    <t>近年来，为了保护京都免受市内频发的超常事件的影响，聚集了年轻的异能者，创立了秘密组织……那就是朱雀学园新选组。创立者是作为[英魂]出现在现代的原新选组局长近藤勇。近藤现在是位于南区的公立高中府立朱雀学园的临时体育教师近藤勇将指导学生们。但实际上，他秘密招募了拥有正义之心和异能之力的学园内外的年轻人，以同好会为掩护，成立了朱雀学园新选组。与曾领导的同名组织不同，并非政府的机构，而是招募有志之士成立的小规模超常组织。虽然是创立才几年的年轻组织，但由于近藤的超凡魅力和队士们的气势，近年来势力不断壮大。他们定期在夜间巡查京都，一旦发现威胁治安的超常存在，就立即进行讨伐。</t>
  </si>
  <si>
    <t>表面职业5</t>
  </si>
  <si>
    <t>小锻冶众</t>
  </si>
  <si>
    <t>以京都东山三条镇座的粟田神社为中心聚集的人造神器专门锻冶工匠集团，就是小锻冶众。其历史悠久，据说是以锻造出传说中的名刀“三日月宗近”和“小狐丸”的刀匠三条宗近为中心聚集起来的刀匠伙伴们成为了它的起源。三条原本是铁匠聚集的地区，因为这片土地的灵脉适合制作人造神器，所以聚集了更多专门制作锻鍊的工匠。粟田神社的宫司•三条法政是灵脉的管理者，同时也兼任领导小锻冶众。属于小锻冶众的工匠们除了可以优先利用神社的灵脉作为人造神器制造的设施之外，还可以得到工作介绍、材料供应等各种便利。小锻冶众的工匠们根据此地的灵力和各家族流传的秘术，个人拥有程度的工房也能大量制造神器。总是贯彻中立的立埸。</t>
  </si>
  <si>
    <t>表面职业6</t>
  </si>
  <si>
    <t>百鬼夜行</t>
  </si>
  <si>
    <t>“百鬼夜行”是由住在京都的鬼、妖怪、付丧神等人组成的自卫组织。原本是一群善良的异怪聚集在一起形成的自然形成的集体，并没有特别组织的活动。但是,平安京的时候,都城越来越大,引发麻烦或人类们的争执事件激增,因此在平安京一带最强的主人黄龙神使的鵺、鵺比壳命令下形成组织。成员几乎都是妖魔，偶尔也会有神灵和幸御魂等所属。现在，他们的根据地是异怪们居住的京都里侧——[神域:里洛中]。但是，作为异怪的他们在人类社会中行动受到限制，所以经常向外部的神我狩寻求协助调查。</t>
  </si>
  <si>
    <t>表面职业7</t>
  </si>
  <si>
    <t>职业行数</t>
  </si>
  <si>
    <t>随处可见的普通学生。玩家和GM商议决定小学、中学或大学生。普通学生能够取得[持久力]的[特征]，获得以下[道具]。</t>
  </si>
  <si>
    <t>[持久力]</t>
  </si>
  <si>
    <t>效果：【体力】判定的达成值+2，【精神】判定的达成值+1</t>
  </si>
  <si>
    <t>移动通讯设备</t>
  </si>
  <si>
    <t>住宅</t>
  </si>
  <si>
    <t>急救套装</t>
  </si>
  <si>
    <t>二轮机车</t>
  </si>
  <si>
    <t>小包</t>
  </si>
  <si>
    <t>土地神</t>
  </si>
  <si>
    <t>在种种经历下成为了某片土地的土地神的神灵。平时的姿态各式各样，偶尔也有着以人类姿态适应现代社会的人。</t>
  </si>
  <si>
    <t>[信仰的贡品]</t>
  </si>
  <si>
    <t>效果：[剧本开始]之际，可以入手1个[价格：200G]以下的[道具：消耗品]</t>
  </si>
  <si>
    <t>休息领域</t>
  </si>
  <si>
    <t>灵力转移</t>
  </si>
  <si>
    <t>灵光放出</t>
  </si>
  <si>
    <t>英雄</t>
  </si>
  <si>
    <t>过去在历史或神话中活跃的英雄。高洁的君王与骑士，或是传说中的战士及剑豪即属于英雄。</t>
  </si>
  <si>
    <t>[大力勇猛]</t>
  </si>
  <si>
    <t>效果：【体力】判定的达成值+3</t>
  </si>
  <si>
    <t>灵威冲击（常备）</t>
  </si>
  <si>
    <t>超战士</t>
  </si>
  <si>
    <t>在异界被称呼为勇者或魔王，超人般的战士。</t>
  </si>
  <si>
    <t>[恐怖的战士]</t>
  </si>
  <si>
    <t>效果：【体力】判定的达成值+2，【知性】判定的达成值+2</t>
  </si>
  <si>
    <t>幻影能力</t>
  </si>
  <si>
    <t>转移能力</t>
  </si>
  <si>
    <t>大规模结界</t>
  </si>
  <si>
    <t>妖怪</t>
  </si>
  <si>
    <t>因某种理由而成为妖怪——精怪的存在。姿态虽各式各样，但多数为异形。在魔境外会变为动物或人类的姿态来活动。</t>
  </si>
  <si>
    <t>[发挥本领]</t>
  </si>
  <si>
    <t>效果：展现自己的正体，发挥从前的战斗能力。对象【行动值】+2</t>
  </si>
  <si>
    <t>战斗型□</t>
  </si>
  <si>
    <t>特化于对超常存在战斗的仿生人。</t>
  </si>
  <si>
    <t>[战斗改造]</t>
  </si>
  <si>
    <t>效果：[伤害算出]+1</t>
  </si>
  <si>
    <t>通信装置</t>
  </si>
  <si>
    <t>整备场</t>
  </si>
  <si>
    <t>护身魔弹铳</t>
  </si>
  <si>
    <t>护卫种□</t>
  </si>
  <si>
    <t>为守护创造者或解决超常事件而调整为战斗用的人造人。</t>
  </si>
  <si>
    <t>[战斗的才能]</t>
  </si>
  <si>
    <t>效果：[主动判定]的达成值+1</t>
  </si>
  <si>
    <t>念话的宝石</t>
  </si>
  <si>
    <t>独自工房</t>
  </si>
  <si>
    <t>优等生□</t>
  </si>
  <si>
    <t>成绩尚为优秀的优等生。玩家和GM商议决定小学、中学或大学生。优等生能够取得[品行方正]的[特征]，获得以下[道具]。</t>
  </si>
  <si>
    <t>[品行方正]</t>
  </si>
  <si>
    <t>效果：【敏捷】【知性】【幸运】判定的达成值+1</t>
  </si>
  <si>
    <t>时髦的衣服</t>
  </si>
  <si>
    <t>备用衣服</t>
  </si>
  <si>
    <t>守护神</t>
  </si>
  <si>
    <t>与特定组织或族群交换盟约，以崇拜自己为条件来守护某片土地、族群或是特定事物的守护神。</t>
  </si>
  <si>
    <t>[守护神]</t>
  </si>
  <si>
    <t>效果：【敏捷】和【精神】判定的达成值+2</t>
  </si>
  <si>
    <t>灵气感知</t>
  </si>
  <si>
    <t>指导者</t>
  </si>
  <si>
    <t>过去在历史或神话中引领人们的领导者或领袖人物。被歌颂为名君的王或宗教的教主即属于指导者。</t>
  </si>
  <si>
    <t>[神授]</t>
  </si>
  <si>
    <t>效果：【精神】判定的达成值+3</t>
  </si>
  <si>
    <t>屠龙者</t>
  </si>
  <si>
    <t>在异界曾打倒过龙的战士、探索者或魔法使。</t>
  </si>
  <si>
    <t>[特级讨伐者]</t>
  </si>
  <si>
    <t>效果：【敏捷】【知性】【精神】【幸运】判定的达成值+1</t>
  </si>
  <si>
    <t>浮游能力</t>
  </si>
  <si>
    <t>精灵</t>
  </si>
  <si>
    <t>寄宿于各种物体的超自然存在，即是精灵。容貌虽与人类相似，但身为异形这点并无改变，在魔境外会变为动物的姿态。</t>
  </si>
  <si>
    <t>[超自然存在]</t>
  </si>
  <si>
    <t>效果：利用灵力构成的肉体，展现超越常人难以想象的耐久力。对象的【生命力】最大值+4</t>
  </si>
  <si>
    <t>防御型□</t>
  </si>
  <si>
    <t>特化于守护创造者的保镳型仿生人。</t>
  </si>
  <si>
    <t>[防御机能]</t>
  </si>
  <si>
    <t>效果：[装甲]和[结界]+1</t>
  </si>
  <si>
    <t>防御用式神</t>
  </si>
  <si>
    <t>灵脉种□</t>
  </si>
  <si>
    <t>被用来作为灵脉替代品的灵力特化人造人。</t>
  </si>
  <si>
    <t>[灵脉机能]</t>
  </si>
  <si>
    <t>效果：【生命力】的最大值+4</t>
  </si>
  <si>
    <t>不良学生□</t>
  </si>
  <si>
    <t>品行堪忧的学生。玩家和GM商议决定小学、中学或大学生。不良学生能够取得[不良之心得]的[特征]，获得以下[道具]。</t>
  </si>
  <si>
    <t>[不良之心得]</t>
  </si>
  <si>
    <t>效果：【体力】判定的达成值+1，【敏捷】判定的达成值+2</t>
  </si>
  <si>
    <t>大妖怪</t>
  </si>
  <si>
    <t>达到神灵领域的强大妖怪。其真面目是经历了长久年月的动物或植物。</t>
  </si>
  <si>
    <t>[上位存在]</t>
  </si>
  <si>
    <t>效果：【体力】和【知性】判定的达成值+2</t>
  </si>
  <si>
    <t>军神</t>
  </si>
  <si>
    <t>过去在历史或神话中有着惊人战果的将军或战士。在历史留名的战役中取胜的名将或救国的英雄即属于军神。过去历史的战争中活跃的名将或救国的英雄即是军神。</t>
  </si>
  <si>
    <t>[异能的战术眼]</t>
  </si>
  <si>
    <t>效果：【幸运】判定的达成值+3</t>
  </si>
  <si>
    <t>冒险者</t>
  </si>
  <si>
    <t>在异界承接着各种委托，被称为冒险者的存在。</t>
  </si>
  <si>
    <t>[冒险]</t>
  </si>
  <si>
    <t>效果：【敏捷】判定的达成值+2，【知性】【幸运】判定的达成值+1</t>
  </si>
  <si>
    <t>神使</t>
  </si>
  <si>
    <t>侍奉于高等的神灵或幸御魂等神格、魔境之主的神使。其容貌为穿着衣物，与人同大的动物，在魔境外多会变为人类姿态来活动。</t>
  </si>
  <si>
    <t>[主的加护]</t>
  </si>
  <si>
    <t>效果：从自己的主之处获得加护，发挥出优秀的防御能力。对象的[装甲]和[结界]+1</t>
  </si>
  <si>
    <t>侦查型□</t>
  </si>
  <si>
    <t>特化于调查、侦查超常事件的侦查型仿生人。</t>
  </si>
  <si>
    <t>[侦查机能]</t>
  </si>
  <si>
    <t>效果：【幸运】判定的达成值+2</t>
  </si>
  <si>
    <t>网络智能</t>
  </si>
  <si>
    <t>侍奉种□</t>
  </si>
  <si>
    <t>为照料创造者日常起居而特化的侍从、侍女型人造人。</t>
  </si>
  <si>
    <t>[侍奉的心得]</t>
  </si>
  <si>
    <t>效果：【主能力值】判定的达成值+1</t>
  </si>
  <si>
    <t>隶属人造人</t>
  </si>
  <si>
    <t>特工□</t>
  </si>
  <si>
    <t>所属国家或特定权力组织的特殊公务员或工作人员。环境省特别对策室的职员便适用于此职业。特工能够取得[特殊训练]的[特征]，获得以下[道具]。</t>
  </si>
  <si>
    <t>[特殊训练]</t>
  </si>
  <si>
    <t>效果：【体力】判定的达成值+2，【知性】判定的达成值+1</t>
  </si>
  <si>
    <t>机动车</t>
  </si>
  <si>
    <t>化身</t>
  </si>
  <si>
    <t>经历了长久年月而获得神格的存在。其真面目是经历了长久年月的道具、机械等无机物。</t>
  </si>
  <si>
    <t>[永劫存在]</t>
  </si>
  <si>
    <t>效果：【知性】和【幸运】判定的达成值+2</t>
  </si>
  <si>
    <t>大魔术师</t>
  </si>
  <si>
    <t>登场于过去的历史或神话中，使用着强大魔术及咒术的伟大魔术师或咒术师。使用法力或神通力的术者及预言者也包含在此。</t>
  </si>
  <si>
    <t>[魔导的英知]</t>
  </si>
  <si>
    <t>效果：【知性】判定的达成值+3</t>
  </si>
  <si>
    <t>魔法研究者</t>
  </si>
  <si>
    <t>在异界研究着高强魔法的伟大魔法使。</t>
  </si>
  <si>
    <t>[魔法研究]</t>
  </si>
  <si>
    <t>效果：【知性】判定的达成值+2，【精神】【幸运】判定的达成值+1</t>
  </si>
  <si>
    <t>付丧神</t>
  </si>
  <si>
    <t>经历长久年月的机械或物品精怪化的存在，即是付丧神。实际面貌是带有灵力的物品，在魔境外会变为原本的物品或人类姿态来活动。</t>
  </si>
  <si>
    <t>[神威放魂]</t>
  </si>
  <si>
    <t>效果：从自己本体的物品中引出庞大的神威。对象[伤害算出]+1</t>
  </si>
  <si>
    <t>秘书型□</t>
  </si>
  <si>
    <t>作为创造者的秘书负责照料日常生活、协助处理事务的特化型仿生人。</t>
  </si>
  <si>
    <t>[多重任务]</t>
  </si>
  <si>
    <t>灵药一式</t>
  </si>
  <si>
    <t>媒介种□</t>
  </si>
  <si>
    <t>为援护创造者行使魔术而调整而成的人造人。</t>
  </si>
  <si>
    <t>[媒介化]</t>
  </si>
  <si>
    <t>效果：[魔法伤害]+2</t>
  </si>
  <si>
    <t>侦探□</t>
  </si>
  <si>
    <t>以调查各种各样的案件为饭碗的侦探。玩家与GM商议决定是否拥有个人事务所，或是在兴信所工作。能够取得[调查]的[特征]，获得以下[道具]。</t>
  </si>
  <si>
    <t>[调查]</t>
  </si>
  <si>
    <t>效果：【体力】【精神】【幸运】判定的达成值+1</t>
  </si>
  <si>
    <t>照相机</t>
  </si>
  <si>
    <t>架空存在</t>
  </si>
  <si>
    <t>虽有记载于传说或书籍里，但无法确定是否真实存在的神祕存在或都市传说。</t>
  </si>
  <si>
    <t>[架空的异能]</t>
  </si>
  <si>
    <t>效果：【体力】【敏捷】【知性】【幸运】判定的达成值+1</t>
  </si>
  <si>
    <t>怪物△</t>
  </si>
  <si>
    <t>在传说中被称为怪物的存在。圣域的守护者、被视为怪物的英雄、怪人或魔人即属于怪物。</t>
  </si>
  <si>
    <t>[怪物之证]</t>
  </si>
  <si>
    <t>效果：【敏捷】判定的达成值+3</t>
  </si>
  <si>
    <t>魔法犯罪者△</t>
  </si>
  <si>
    <t>掌握了禁忌的魔法，在异界犯下大罪的高等魔术师。</t>
  </si>
  <si>
    <t>[禁断的知识]</t>
  </si>
  <si>
    <t>效果：【知性】判定的达成值+3，【精神】判定的达成值+1</t>
  </si>
  <si>
    <t>守护灵</t>
  </si>
  <si>
    <t>为守护特定人物或其血亲而精怪化的存在，即是守护灵。实际的容貌各式各样，在魔境外会变为动物或人类的姿态来活动。</t>
  </si>
  <si>
    <t>[想象的神威]</t>
  </si>
  <si>
    <t>效果：1剧本中1回，对象宣言《才能》时消耗3个【灵纹】可以获得1个[超越灵力]</t>
  </si>
  <si>
    <t>拟态型</t>
  </si>
  <si>
    <t>遵照创造者的命令，拟态为一般人来生活的仿生人。</t>
  </si>
  <si>
    <t>从［表职业1］里选择1项，记为［拟态型：○○］（○○为表职业的名称）。</t>
  </si>
  <si>
    <t>效果：同所选的表职业</t>
  </si>
  <si>
    <t>代用种</t>
  </si>
  <si>
    <t>遵照创造者的命令，拟态为一般人来生活的人造人。</t>
  </si>
  <si>
    <t>从［表职业1］里选择1项，记为［代用种：○○］（○○为表职业的名称）。</t>
  </si>
  <si>
    <t>刑警□</t>
  </si>
  <si>
    <t>调查事件的刑警。调查能力优秀，利用经验和直觉将犯人逼到绝路。刑警能够取得[刑警直觉]的[特征]，获得以下[道具]。</t>
  </si>
  <si>
    <t>[刑警直觉]</t>
  </si>
  <si>
    <t>效果：【知性】判定的达成值+1，【幸运】判定的达成值+2</t>
  </si>
  <si>
    <t>原创△</t>
  </si>
  <si>
    <t>玩家自身原创的[表面职业]。此时能够取得的[特征]，可从「表面职业表1」一览的[表面职业]能够取得的[特征]和[道具]中，各选择与原创职业相符的任意1种。</t>
  </si>
  <si>
    <t>灵能者□</t>
  </si>
  <si>
    <t>拥有真正的灵能力，出于善意接受委托，调查解决超常事件。灵能者能够取得[灵能力]的[特征]，获得以下[道具]。</t>
  </si>
  <si>
    <t>[灵能力]</t>
  </si>
  <si>
    <t>效果：【精神】判定的达成值+1，【幸运】判定的达成值+2</t>
  </si>
  <si>
    <t>设施</t>
  </si>
  <si>
    <t>宗教家□</t>
  </si>
  <si>
    <t>僧侣或神父等宗教家。信仰者任意的神明，若为神明附体之神，邪神等则会对你产生忌讳。宗教家能够取得[意志力]的[特征]，获得以下[道具]。</t>
  </si>
  <si>
    <t>[意志力]</t>
  </si>
  <si>
    <t>效果：【精神】判定的达成值+2，【幸运】判定的达成值+1</t>
  </si>
  <si>
    <t>教师</t>
  </si>
  <si>
    <t>在学校或者专门学校工作的教师。拥有学生、家长和其他教师的特定关系网。教师能够取得[学校情报]的[特征]，获得以下[道具]。</t>
  </si>
  <si>
    <t>[学校情报]</t>
  </si>
  <si>
    <t>效果：【敏捷】【知性】【精神】判定的达成值+1</t>
  </si>
  <si>
    <t>作家</t>
  </si>
  <si>
    <t>漫画家或小说家，创作任意出版物的作家。作家能够取得[创造力]的[特征]，获得以下[道具]。</t>
  </si>
  <si>
    <t>[创造力]</t>
  </si>
  <si>
    <t>效果：【知性】判定的达成值+2，【幸运】判定的达成值+1</t>
  </si>
  <si>
    <t>记者</t>
  </si>
  <si>
    <t>新闻记者或者摄影师，播报员或者通讯员一类的记者。记者能够取得[探听]的[特征]，获得以下[道具]。</t>
  </si>
  <si>
    <t>[探听]</t>
  </si>
  <si>
    <t>效果：【敏捷】判定的达成值+1，【知性】判定的达成值+2</t>
  </si>
  <si>
    <t>医生</t>
  </si>
  <si>
    <t>拥有行医执照的医生。玩家与GM商议决定是否经营私人诊疗所，或在特定的医院工作。医生能够取得[医术]的[特征]，获得以下[道具]。</t>
  </si>
  <si>
    <t>[医术]</t>
  </si>
  <si>
    <t>效果：仅能在[战斗外]使用。1部分中1回，可使[场景]中任意角色的【生命力】[回复]10。</t>
  </si>
  <si>
    <t>律师</t>
  </si>
  <si>
    <t>通过司法考试，获得执照的律师。律师能够取得[信赖]的[特征]，获得以下[道具]。</t>
  </si>
  <si>
    <t>[信赖]</t>
  </si>
  <si>
    <t>效果：【敏捷】【精神】【幸运】判定的达成值+1</t>
  </si>
  <si>
    <t>高级住宅</t>
  </si>
  <si>
    <t>隐居之处</t>
  </si>
  <si>
    <t>企业家</t>
  </si>
  <si>
    <t>优良企业白手起家，或是从父母手中继承的企业家。企业家能够取得[秘书]的[特征]，获得以下[道具]。</t>
  </si>
  <si>
    <t>[秘书]</t>
  </si>
  <si>
    <t>效果：仅能在[战斗外]使用。1剧本1回，可与[场景]中任意角色进行[道具]的交易。</t>
  </si>
  <si>
    <t>名仕</t>
  </si>
  <si>
    <t>你是当地的名门贵族，或者历史悠久的名门望族的家主或其直系亲属、亲戚。名士能够取得[地位]的[特征]，获得以下[道具]。</t>
  </si>
  <si>
    <t>[地位]</t>
  </si>
  <si>
    <t>效果：【体力】【敏捷】【精神】判定的达成值+1</t>
  </si>
  <si>
    <t>富豪</t>
  </si>
  <si>
    <t>因某些缘由成为富豪的人，或者其亲戚。富豪能够取得[帝王学]的[特征]，获得以下[道具]。</t>
  </si>
  <si>
    <t>[帝王学]</t>
  </si>
  <si>
    <t>效果：任意选择2个[行为]（→p154），其[行为]的判定的达成值+2</t>
  </si>
  <si>
    <t>运动员△</t>
  </si>
  <si>
    <t>在专门领域活跃的职业运动员。有着极高的运动能力。运动员能够取得[爆发力]的[特征]，获得以下[道具]。</t>
  </si>
  <si>
    <t>[爆发力]</t>
  </si>
  <si>
    <t>效果：【体力】判定的达成值+2，【敏捷】判定的达成值+1</t>
  </si>
  <si>
    <t>匠人△</t>
  </si>
  <si>
    <t>制作某些物品为生的专业匠人。匠人能够取得[精密作业]的[特征]，获得以下[道具]。</t>
  </si>
  <si>
    <t>[精密作业]</t>
  </si>
  <si>
    <t>效果：【敏捷】判定的达成值+2，【知性】判定的达成值+1</t>
  </si>
  <si>
    <t>上班族△</t>
  </si>
  <si>
    <t>在商社工作的职员。在社内所属与特定的部门，处理与其相关的业务。上班族能够取得[业界关系]的[特征]，获得以下[道具]。</t>
  </si>
  <si>
    <t>[业界关系]</t>
  </si>
  <si>
    <t>效果：【知性】判定的达成值+1，【精神】判定的达成值+2</t>
  </si>
  <si>
    <t>研究员△</t>
  </si>
  <si>
    <t>进行某种研究的研究员。多半隶属于企业的研究所，每日每夜进行研究。研究员能够取得[专业知识]的[特征]，获得以下[道具]。</t>
  </si>
  <si>
    <t>[专业知识]</t>
  </si>
  <si>
    <t>效果：【知性】【精神】【幸运】判定的达成值+1</t>
  </si>
  <si>
    <t>艺人△</t>
  </si>
  <si>
    <t>演员或歌手等艺人。知名度请玩家与GM协商决定。艺人能够取得[艺能]的[特征]，获得以下[道具]。</t>
  </si>
  <si>
    <t>[艺能]</t>
  </si>
  <si>
    <t>效果：【敏捷】判定的达成值+1，【精神】判定的达成值+2</t>
  </si>
  <si>
    <t>政治家△</t>
  </si>
  <si>
    <t>在政界活跃的政治家，或现在依然手握部分权利的原政治家。政治家能够取得[权力行使]的[特征]，获得以下[道具]。</t>
  </si>
  <si>
    <t>[权力行使]</t>
  </si>
  <si>
    <t>效果：仅能在[战斗外]使用。1部分中1回，能够隐蔽1个与超常事件相关的事实（详情与GM协商决定）。</t>
  </si>
  <si>
    <t>业余爱好者□</t>
  </si>
  <si>
    <t>以兴趣维生的爱好家。在各种领域上都有着不浅的造诣，有着一般人所没有的技术。</t>
  </si>
  <si>
    <t>[引发兴趣]</t>
  </si>
  <si>
    <t>效果：【体力】判定的达成值+2，【幸运】判定的达成值+1</t>
  </si>
  <si>
    <t>教授□</t>
  </si>
  <si>
    <t>就职于大学的教授。仅限于特定领域，有着无与伦比的博学知识。</t>
  </si>
  <si>
    <t>[鉴定眼]</t>
  </si>
  <si>
    <t>效果：【知性】判定的达成值+2，【精神】判定的达成值+1</t>
  </si>
  <si>
    <t>保镖</t>
  </si>
  <si>
    <t>高官、政治家或财界人士为了保护自己而雇用的保镳。</t>
  </si>
  <si>
    <t>[周边把握]</t>
  </si>
  <si>
    <t>效果：【体力】【知性】【幸运】判定的达成值+1</t>
  </si>
  <si>
    <t>司机</t>
  </si>
  <si>
    <t>出租车司机、卡车司机，或专业的骑士及驾驶员等，以驾驶维生的人。</t>
  </si>
  <si>
    <t>[驾驶技术]</t>
  </si>
  <si>
    <t>效果：对譬如四轮车或两轮车等载具进行操作的【主能力值】的判定的达成值+3（详情与GM协商决定）。</t>
  </si>
  <si>
    <t>流氓△</t>
  </si>
  <si>
    <t>身处于里社会的黑道或暴力团员。表面上伪装成一般企业，实际上却在背地里干着违法行为。</t>
  </si>
  <si>
    <t>[不合法]</t>
  </si>
  <si>
    <t>效果：【敏捷】判定的达成值+2，【精神】判定的达成值+1</t>
  </si>
  <si>
    <t>逃亡者△</t>
  </si>
  <si>
    <t>从知晓超常存在的制药公司或巨大企业的研究设施中逃出的实验体。又或者是有罪之身却不断逃亡的逃犯。</t>
  </si>
  <si>
    <t>[逃亡之术]</t>
  </si>
  <si>
    <t>效果：【敏捷】判定的达成值+2，【幸运】判定的达成值+2</t>
  </si>
  <si>
    <t>魔女的灵药</t>
  </si>
  <si>
    <t>自由撰稿人□</t>
  </si>
  <si>
    <t>撰写小说或散文的自由作家。</t>
  </si>
  <si>
    <t>[见闻]</t>
  </si>
  <si>
    <t>录音机</t>
  </si>
  <si>
    <t>摄影师□</t>
  </si>
  <si>
    <t>拍摄照片或是录下影片的摄影师。</t>
  </si>
  <si>
    <t>[观察眼]</t>
  </si>
  <si>
    <t>企业士兵□</t>
  </si>
  <si>
    <t>所属于企业的老练战斗员。</t>
  </si>
  <si>
    <t>[战斗经验]</t>
  </si>
  <si>
    <t>间谍用具</t>
  </si>
  <si>
    <t>特殊车辆</t>
  </si>
  <si>
    <t>学生特工□</t>
  </si>
  <si>
    <t>伪装成学生，属于特对或其他组织的特工。学年的小中高大需与GM讨论来决定。</t>
  </si>
  <si>
    <t>效果：【敏捷】判定的达成值+2，【幸运】判定的达成值+1</t>
  </si>
  <si>
    <t>化妆道具</t>
  </si>
  <si>
    <t>特别搜查官□</t>
  </si>
  <si>
    <t>拥有警察的地位。如能介入超常事件的＂特对＂搜查官。</t>
  </si>
  <si>
    <t>[搜查官]</t>
  </si>
  <si>
    <t>军人</t>
  </si>
  <si>
    <t>所属于国家的军人。也包含了因为特别任务而所属于＂特对＂的自卫官。</t>
  </si>
  <si>
    <t>[军事训练]</t>
  </si>
  <si>
    <t>效果：【体力】判定的达成值+1，【幸运】判定的达成值+2</t>
  </si>
  <si>
    <t>佣兵</t>
  </si>
  <si>
    <t>与国家、企业或组织签下雇用契约的佣兵。</t>
  </si>
  <si>
    <t>[佣兵的直觉]</t>
  </si>
  <si>
    <t>效果：【敏捷】判定的达成值+1，【幸运】判定的达成值+2</t>
  </si>
  <si>
    <t>企业间谍</t>
  </si>
  <si>
    <t>所属于企业的特殊工作员。</t>
  </si>
  <si>
    <t>[企业工作]</t>
  </si>
  <si>
    <t>佣人△</t>
  </si>
  <si>
    <t>任职于宅邸的佣人。</t>
  </si>
  <si>
    <t>[家务]</t>
  </si>
  <si>
    <t>执事△</t>
  </si>
  <si>
    <t>管理着佣人们的管家或家令。</t>
  </si>
  <si>
    <t>[执行任务]</t>
  </si>
  <si>
    <t>组织干部△</t>
  </si>
  <si>
    <t>国家、企业或组织的干部。所属于哪需与GM讨论来决定。</t>
  </si>
  <si>
    <t>[指挥官]</t>
  </si>
  <si>
    <t>官僚△</t>
  </si>
  <si>
    <t>高等的国家公务员。详细情形需与GM讨论来决定。</t>
  </si>
  <si>
    <t>[特定权限]</t>
  </si>
  <si>
    <t>出处</t>
  </si>
  <si>
    <t>计算技能数量</t>
  </si>
  <si>
    <t>新卡追加</t>
  </si>
  <si>
    <t>道具行数</t>
  </si>
  <si>
    <t>道具高度</t>
  </si>
  <si>
    <t>攻击</t>
  </si>
  <si>
    <t>物品</t>
  </si>
  <si>
    <t>1体</t>
  </si>
  <si>
    <t>奇</t>
  </si>
  <si>
    <t>物理攻击。使用者使用[形状：剑·射击]中任一武器进行[物理攻击]，在[伤害算出]时+「使用者任意【主能力值】」的修正。</t>
  </si>
  <si>
    <t>以裂帛之势将特定的武器的性能发挥到最大限度。</t>
  </si>
  <si>
    <t>◇</t>
  </si>
  <si>
    <t>[登场判定]时使用。无视目标[判定]的结果。[登场判定]视为成功。这时，使用者可以将1个[灵力]的出目变更为任意值。这个《才能》在1剧本中只能使用3次。</t>
  </si>
  <si>
    <t>使用灵力跨越距离与空间，显现在同伴面前。</t>
  </si>
  <si>
    <t>特殊效果。在[主动判定]前使用，目标的[攻击行动]的[距离/目标]变为[6格/1体]。这个《才能》在1轮中只能使用1次。</t>
  </si>
  <si>
    <t>用灵力暂时具现化出各式各样的神器，对目标进行足以匹敌机关炮的扫射攻击。</t>
  </si>
  <si>
    <t>偶</t>
  </si>
  <si>
    <t>【体力】判定时使用。无视目标[判定]的结果。【体力】判定视为成功。这时，使用者可以将1个[灵力]的出目变更为任意值。这个《才能》在1剧本中只能使用3次。</t>
  </si>
  <si>
    <t>使用灵力，发挥出恐怖的怪力。</t>
  </si>
  <si>
    <t>【知性】判定时使用。无视目标[判定]的结果。【知性】判定视为成功。这时，使用者可以将1个[灵力]的出目变更为任意值。这个《才能》在1剧本中只能使用3次。</t>
  </si>
  <si>
    <t>回忆起被隐藏起来的记忆，发挥出远超常人的才智。</t>
  </si>
  <si>
    <t>【精神】判定时使用。无视目标[判定]的结果。【精神】判定视为成功。这时，使用者可以将1个[灵力]的出目变更为任意值。这个《才能》在1剧本中只能使用3次。</t>
  </si>
  <si>
    <t>释放神秘的威严，让交涉等行为变得更加有利、发挥出惊人的意志力。</t>
  </si>
  <si>
    <t>常时效果。目标的[伤害算出]获得+2修正。同时，目标可以使用 [行为：评价（【体力】判定）]代替[行为：识别（【知性】判定）]进行判定，这时[行为：评价]的达成值视为[行为：识别]的达成值。而且，这个这个代替[行为]无视其他的[进行]和[限制]。</t>
  </si>
  <si>
    <t>掌握了利用灵力的瞳术，能即刻测算出对方的能力。</t>
  </si>
  <si>
    <t>常时效果。需要取得《太古记忆》。目标的[效果类别：物理攻击]的《才能》在[伤害算出]时[等级]+1。</t>
  </si>
  <si>
    <t>体悟到了传说中的武技，完全提高威力。</t>
  </si>
  <si>
    <t>伤害算出时使用。目标进行[目标值：10]的【体力】或【知性】判定（可以使用《怪力无双》或《太古记忆》）。这个判定成功的话，强制使最少受到了1点[伤害]的[目标]向任意方向移动1格（这个移动无视[近接状态]）。这个《才能》在1轮（场景）中只能使用1次。</t>
  </si>
  <si>
    <t>攻击时，散发出封神特有的灵威，无视质量限制将敌人吹飞。</t>
  </si>
  <si>
    <t>主动判定时使用。目标[主动判定]的达成值获得+1修正。这个《才能》在1轮（场景）中只能使用1次。</t>
  </si>
  <si>
    <t>操纵封神特有的灵力，飞跃性地提升武技和魔术的精度。</t>
  </si>
  <si>
    <t>高位才能LV5</t>
  </si>
  <si>
    <t>常时效果。目标使用《灵纹燃烧》进行[概念破坏]时，「[等级]+1D」的出目获得+1修正（即出目为「1」时，视为[等级]上升「2」。但是不会使1D的出目变为「7」）。</t>
  </si>
  <si>
    <t>作为封印神明者的血脉，解放自己的灵性，将破坏概念的灵力激发到极限。</t>
  </si>
  <si>
    <t>●</t>
  </si>
  <si>
    <t>神话的一击</t>
  </si>
  <si>
    <t>伤害算出时使用。需要取得《怪力无双》。目标使用[肉弹武器]进行[物理攻击]时，[伤害算出]+「使用者任意【主能力值】」作为修正。这个《才能》在1轮中只能使用1次。</t>
  </si>
  <si>
    <t>以神秘之力重现传说中的神技，打出强大的一击。</t>
  </si>
  <si>
    <t>高位才能LV15</t>
  </si>
  <si>
    <t>天神之业</t>
  </si>
  <si>
    <t>伤害算出时使用。需要取得《异能瞳术》。目标使用[射击武器·魔法武器]进行[攻击行动]时，[伤害算出]+「使用者任意【主能力值】」作为修正。这个《才能》在1轮中只能使用1次。</t>
  </si>
  <si>
    <t>从瞳术中引出异能之力，提高射击武器或是魔法武器的威力。</t>
  </si>
  <si>
    <t>高位才能LV20</t>
  </si>
  <si>
    <t>神力音叉</t>
  </si>
  <si>
    <t>特殊效果。[主动判定]前使用。目标[攻击行动]的[目标]变更为[范围]。如果不为[目标：N体]的话，则在[伤害算出]时+1[等级]。这个《才能》在1轮中只能使用1次。</t>
  </si>
  <si>
    <t>击打武器或以振动提高灵力，发出特殊的声音进而扩大术技的范围。</t>
  </si>
  <si>
    <t>特殊咏唱</t>
  </si>
  <si>
    <t>常时效果。目标的[物理伤害]获得+5修正。同时，目标的【发动】判定使用【命中】代为判定，即【命中】的判定的达成值视为【发动】的判定的达成值。</t>
  </si>
  <si>
    <t>觉醒了隐藏的力量，以意识编织魔术，发挥效果。</t>
  </si>
  <si>
    <t>半神异能</t>
  </si>
  <si>
    <t>常时效果。目标的[魔法伤害]获得+5修正。同时，目标的【命中】判定使用【发动】代为判定，即【发动】的判定的达成值视为【命中】的判定的达成值。</t>
  </si>
  <si>
    <t>觉醒了隐藏的力量，将魔术之力转化为体能用于近战。</t>
  </si>
  <si>
    <t>禁忌血脉</t>
  </si>
  <si>
    <t>常时效果。需要取得《神秘威严》。目标取得的效果中不含“1剧本中只能使用N次”的[种族：封神/时机：特殊]的《种族才能》变为1轮中能够使用2次。</t>
  </si>
  <si>
    <t>作为身为被诅咒的血脉的证明，你能够使用独特的异能，以惊人的速度使用术技。</t>
  </si>
  <si>
    <t>斗神逆袭</t>
  </si>
  <si>
    <t>防御</t>
  </si>
  <si>
    <t>连号</t>
  </si>
  <si>
    <t>【回避】判定时使用。目标【回避】判定的达成值获得+1修正。同时，目标【回避】判定成功时，可以对[目标：1体]进行1次[武器攻击]。</t>
  </si>
  <si>
    <t>在驱使超常的体术进行回避的同时，出于本能反应做出反击。</t>
  </si>
  <si>
    <t>缩地妨碍</t>
  </si>
  <si>
    <t>特殊效果。目标宣言[移动行为]或因《才能》的效果移动或[设置]后使用。目标从当前格进行的移动或[设置]的距离变为[1格]。同时，目标进行[移动行为]或[设置]后，将使用者自身[设置]在可以与目标变成[近接状态]的格子内。这个《才能》在1轮（场景）中只能使用1次。</t>
  </si>
  <si>
    <t>以封神特有的灵力和体术在一定距离内瞬间移动到对象的面前，妨碍其移动。</t>
  </si>
  <si>
    <t>封神结界</t>
  </si>
  <si>
    <t>伤害减少时使用。目标进行[目标值：12]的【精神】判定（可以使用《神秘威严》）。这个判定成功的话，目标受到的[魔法伤害][减半]。这个《才能》在1轮（场景）中只能使用1次。</t>
  </si>
  <si>
    <t>驱使封神特有的灵力，展开坚固的防御结界，将受到的物理攻击减半。</t>
  </si>
  <si>
    <t>斗气解放</t>
  </si>
  <si>
    <t>常时效果。需要取得《封神降临》。目标使用《灵纹燃烧》进行[生命燃烧]后，直到[战斗终了]前在[灵力操作]后的[伤害计算]时适用的「[判定]的出目」的最低值视为「5」（实际的出目为「1」的话也视为「5」。[等级4]的话，伤害为4*5=20。伤害为3D的话，伤害为3*5=15）。</t>
  </si>
  <si>
    <t>在性命受到危机时，解放秘藏的灵力，让自身的技能威力飞跃性地上升。</t>
  </si>
  <si>
    <t>对子</t>
  </si>
  <si>
    <t>特殊效果。目标在该场战斗中，[类别]变更为[类别：魔兽]，并获得下述效果中的一个。
1：[物理等级]+1
2：[魔法等级]+1</t>
  </si>
  <si>
    <t>觉醒沉睡在血脉之中的夜魔之力，变身为半兽半人的模样，从而发挥出无与伦比的战斗能力。</t>
  </si>
  <si>
    <t>特殊效果。目标在该场战斗中，[类别]变更为[类别：不死]，并获得下述效果中的一个
1：[装甲]+3
2：[结界]+3</t>
  </si>
  <si>
    <t>将灵力扩散至全身，随同血液一起循环，化为自由操控血液的夜魔之王。</t>
  </si>
  <si>
    <t>特殊效果。只能在[战斗外]使用。使用者可将[场景]中存在着的普通人的记忆或意识消去，或是进行修改（详细由GM决定）。</t>
  </si>
  <si>
    <t>从视线中释放特殊的灵力，操纵目标的意识或消除其记忆。</t>
  </si>
  <si>
    <t>10格</t>
  </si>
  <si>
    <t>魔法攻击。对目标造成[属性：幻觉]、[等级：2]的[魔法伤害]（抵抗成功[减半]）。</t>
  </si>
  <si>
    <t>从双眼中散发出夜魔特殊的力量，瞬间伤害目标。</t>
  </si>
  <si>
    <t>作为夜魔一族的后裔，你可以发挥出超越人类的怪力与灵力。</t>
  </si>
  <si>
    <t>常时效果。目标的【生命力】获得+5修正。同时，目标无视[全力移动]和[脱离]的惩罚。</t>
  </si>
  <si>
    <t>在全力奔跑之时，肉体化为魔狼、妖狐等野兽的姿态，打消不利的效果。</t>
  </si>
  <si>
    <t>常时效果。目标[攀登]时，目标无视[投骰]结果，[判定]直接视为成功。并且目标在[战斗移动]时无视[近接状态]。</t>
  </si>
  <si>
    <t>使用夜魔的力量摆脱重力的束缚，游走于墙壁或天花板之上。</t>
  </si>
  <si>
    <t>常时效果。目标[被动判定]成功时，可以无视[接近状态]向任意方向移动2格。同时目标可以在任意时机变成任意动物的形态（视为[行为：伪装/达成值20]）。</t>
  </si>
  <si>
    <t>使用夜魔的力量，将身体变为雾、飞虫、蝙蝠群或动物等。</t>
  </si>
  <si>
    <t>物理攻击。使用进行[伤害算出]时，[物理等级]+1。同时，强制使最少受到了1点[伤害]的[目标]向任意方向移动1格（这个移动无视[近接状态]）。</t>
  </si>
  <si>
    <t>利用夜魔特有的惊异的臂力，将对象扔出或者用强力的灵力将其击飞。</t>
  </si>
  <si>
    <t>特殊效果。受到目标所造成[伤害]的[目标]变为[状态变化]后使用。目标获得1个[超越灵力]。即便[目标]为复数也只能获得1个[超越灵力]。这个《才能》在1轮（场景）中只能使用1次。</t>
  </si>
  <si>
    <t>打倒超常存在，或者在给予对象不利的状态变化的同时剥夺对方体内的灵力。</t>
  </si>
  <si>
    <t>特殊效果。消耗任一[时机：准备·攻击]后使用。目标进行[目标值：12]的【体力】判定（可以使用《夜魔的臂力》）。这个判定成功的话，可以无视[近接状态]的3格移动。这个《才能》在1轮（场景）中只能使用1次。</t>
  </si>
  <si>
    <t>发挥夜魔特有的怪力，在粉碎地面或墙壁的同时进行超越物理法则的移动。</t>
  </si>
  <si>
    <t>灵力吸收</t>
  </si>
  <si>
    <t>近接状态</t>
  </si>
  <si>
    <t>伤害减少时使用。使用者[回复]「目标受到的[生命力伤害]」点【生命力】。这个《才能》在1场战斗中只能使用1次。</t>
  </si>
  <si>
    <t>使用夜魔特有的能力，最大限度地吸收目标的灵力，转换为自己的生命力。</t>
  </si>
  <si>
    <t>迅雷疾驱</t>
  </si>
  <si>
    <t>特殊效果。可以在任意时机使用。目标直到那轮的[时机：结束]前，【行动值】都获得+2D修正。这个《才能》在1轮中只能使用1次。</t>
  </si>
  <si>
    <t>解放可以完全能称为半神半魔的夜魔之力，以自身无法控制的超高速瞬间在战场上疾驰。</t>
  </si>
  <si>
    <t>邪眼</t>
  </si>
  <si>
    <t>常时效果。需要取得《夜魔的妖眼》。目标《夜魔的妖瞳》的[目标]变为[4体]。同时《夜魔的妖瞳》效果追加「对[名称]记载有[*N体]的异怪（即复数视为一体的异怪）直接赋予[状态变化：死亡]」的效果（适用于《杀技深奥》等的效果）。</t>
  </si>
  <si>
    <t>你的凝视中蕴含着强大的力量，可以瞬间扼杀目标的灵魂。</t>
  </si>
  <si>
    <t>异能战斗</t>
  </si>
  <si>
    <t>常时效果。目标处于《兽魔变身》或《血风之王》的效果中时，[伤害算出]时获得+5修正。</t>
  </si>
  <si>
    <t>唤醒夜魔之力，在身体变化时发挥出无与伦比的力量。</t>
  </si>
  <si>
    <t>近战抗性</t>
  </si>
  <si>
    <t>常时效果。目标处于《兽魔变身》或《血风之王》的效果中时，受到的由[肉弹武器]造成的[物理伤害][减半]。</t>
  </si>
  <si>
    <t>觉醒了夜魔一族的特殊力量，获得了对肉搏攻击的无与伦比的抗性。</t>
  </si>
  <si>
    <t>真祖因子</t>
  </si>
  <si>
    <t>常时效果。目标的【生命力】获得+15修正。</t>
  </si>
  <si>
    <t>你继承了一切夜魔的先祖“真祖”的力量，有着纯正的血统因子。持有这份因子的人，寿命是通常的五倍。</t>
  </si>
  <si>
    <t>超常威力</t>
  </si>
  <si>
    <t>伤害算出时使用。目标进行[目标值：12]的【体力】判定（可以使用《夜魔的臂力》）。这个判定成功的话，[时机：攻击]的《才能》所造成的[伤害算出]+「使用者的任意【主能力值】」作为修正。这个《才能》在1轮（场景）中只能使用1次。</t>
  </si>
  <si>
    <t>驱使夜魔特有的怪力或灵威，让技能的威力飞跃性提高。</t>
  </si>
  <si>
    <t>夜魔的肉体</t>
  </si>
  <si>
    <t>特殊效果。可以在任意时机使用。目标受到的[伤害]-5。同时，目标可以[解除][气绝·战斗不能·死亡]以外的任意一个[状态变化]。这个《才能》在1轮（场景）中只能使用1次。</t>
  </si>
  <si>
    <t>你具备夜魔特有的极为强韧的肉体，对负伤、毒和不适都有较高的耐性。</t>
  </si>
  <si>
    <t>夜魔的血脉</t>
  </si>
  <si>
    <t>常时效果。需要取得《兽魔变身》或《血风之王》。目标处于《兽魔变身》或《血风之王》的效果中时，[装甲]和[结界]都获得+5修正。</t>
  </si>
  <si>
    <t>让秘藏在夜魔之血内的特殊灵力觉醒，通过变身发挥强大的战斗力。</t>
  </si>
  <si>
    <t>黄泉归还</t>
  </si>
  <si>
    <t>常时效果。目标在1场战斗中，使用《灵纹燃烧》进行[生命燃烧]的次数+1（即[生命燃烧]变为可以在1场战斗中使用2次。但是【灵纹】需要正常消耗）。</t>
  </si>
  <si>
    <t>在面临生命危机时，解放秘藏的灵力，让自身的生命力剧烈地活性化。</t>
  </si>
  <si>
    <t>奇·奇</t>
  </si>
  <si>
    <t>特殊效果。目标在1场战斗中或1场景中获得[状态变化：飞行]。</t>
  </si>
  <si>
    <t>将异能发挥到最大限度，细致地操控灵力，在空中飞翔。</t>
  </si>
  <si>
    <t>6格</t>
  </si>
  <si>
    <t>物理攻击。对目标进行[特殊攻击]，并且使用者进行[伤害算出]时[等级]+1。这个《才能》在1轮中只能使用1次。</t>
  </si>
  <si>
    <t>操控灵力形成风刃缠绕在武器或子弹上，将敌人切成碎片。</t>
  </si>
  <si>
    <t>特殊效果。可以在任意时机使用。目标立即获得[500G]。这个《才能》在1剧本中只能使用一次。</t>
  </si>
  <si>
    <t>操控灵力来获得周边地区内的一定数量的愚者黄金。</t>
  </si>
  <si>
    <t>【主能力值】判定时使用。无视目标[判定]的结果。【主能力值】判定视为成功。这时，使用者可以将1个[灵力]的出目变更为任意值。这个《才能》在1剧本中只能使用1次。</t>
  </si>
  <si>
    <t>你能与动物互相沟通，获得来自它们的各种帮助。</t>
  </si>
  <si>
    <t>特殊效果。在目标消耗[时机：准备]前后使用。目标无视[接近状态]将自己[设置]在3格内的任意位置。这个《才能》在1轮中只能使用1次。</t>
  </si>
  <si>
    <t>操纵灵力来扭曲空间，瞬间到达目的地。</t>
  </si>
  <si>
    <t>特殊效果。在目标进行[灵力操作]前使用。重投目标的[判定]结果（不包括[大成功]和[大失败]）。这个效果可以被拒绝。重投后也能进行[灵力操作]。这个《才能》在1轮或者1场景中只能使用1次。</t>
  </si>
  <si>
    <t>使用半妖之力，为眼前的行为招来好运。</t>
  </si>
  <si>
    <t>常时效果。目标以外的角色【幸运】判定的达成值获得+1修正、目标的[结界]获得+2修正。</t>
  </si>
  <si>
    <t>你的存在能为周围带来好运。</t>
  </si>
  <si>
    <t>常时效果。目标的【行动值】获得+2修正。同时，目标可以在任意时机变为任意动物的形态（视为[行为：伪装/达成值20]）。</t>
  </si>
  <si>
    <t>使用半妖之力瞬间变为任意动物的形态，或是显现为本体的姿态。</t>
  </si>
  <si>
    <t>魔法攻击。对目标进行[特殊攻击]，造成[等级：2]的[魔法伤害]。使用【看破】对《妖力发现》进行[被动判定]成功后可以把这个效果[无效化]。这个《才能》在1轮（场景）中只能使用1次。</t>
  </si>
  <si>
    <t>发现自己继承的身为妖怪的灵力——妖力，对敌人进行强力的魔法攻击。</t>
  </si>
  <si>
    <t>特殊效果。[消去]判定后使用。目标的[消去]判定的达成值每-1，可以使参加了[消去]判定的[目标：1体]的[消去]判定的达成值+1（最大+2）。这个《才能》在1轮（场景）中只能使用1次。</t>
  </si>
  <si>
    <t>活用自己体内的神性，在解除大规模的诅咒时，可以牵引其他人的解咒。</t>
  </si>
  <si>
    <t>特殊效果。目标受到有利[状态变化]时，[解除]1个目标受到的有利的[状态变化]。这个《才能》在1轮（场景）中只能使用1次。</t>
  </si>
  <si>
    <t>操纵体内的妖力，看破对象的灵力，让效果消失。</t>
  </si>
  <si>
    <t>转祸为福</t>
  </si>
  <si>
    <t>特殊效果。在目标[判定]发生[大失败]时使用。将目标的[大失败]变更为[大成功]。不过[达成值]视为10。这个《才能》在1场战斗或者1场景中只能使用1次。</t>
  </si>
  <si>
    <t>在最恶的事故发生之时，使用半妖之力，逆转因果。</t>
  </si>
  <si>
    <t>命运干涉</t>
  </si>
  <si>
    <t>特殊效果。在目标进行[灵力操作]前使用。强制性的重投目标的[判定]结果（包括[大成功]和[大失败]）（重投后也可以进行灵力操作）。这个《才能》在1场战斗或者1场景中只能使用1次。</t>
  </si>
  <si>
    <t>驱使异能之力，干涉对方的因果律。</t>
  </si>
  <si>
    <t>恰好的偶然</t>
  </si>
  <si>
    <t>特殊效果。在目标进行[判定]后使用，对目标[判定]的出目中的1个数字进行±2的调整（调整后不能为0或0以下、7或7以上，这个效果会引发[大成功]或[大失败]）。这个《才能》在1场战斗或者1场景中只能使用1次。</t>
  </si>
  <si>
    <t>将自身强大的运气集中到一点，诱发出那恰好的偶然。</t>
  </si>
  <si>
    <t>机会强化</t>
  </si>
  <si>
    <t>特殊效果。在目标进行[判定]前使用。目标进行[判定]时的骰子数+1。这个《才能》在1场战斗或者1场景中只能使用1次。</t>
  </si>
  <si>
    <t>行动的瞬间操控灵力，增加目标的运气。</t>
  </si>
  <si>
    <t>幸神的眷族</t>
  </si>
  <si>
    <t>常时效果。目标的【行动值】获得+2修正。同时目标和目标指定的任意角色【幸运】判定的达成值获得+2修正。</t>
  </si>
  <si>
    <t>因为继承了来自幸运神的血脉，拥有了和周围格格不入的强大幸运。</t>
  </si>
  <si>
    <t>风神岚</t>
  </si>
  <si>
    <t>常时效果。需要取得《太刀风》。目标的《太刀风》可以[消耗：奇·奇]进行使用。且[消耗：奇·奇]的情况下，[距离/目标]都变为[战斗地带]。</t>
  </si>
  <si>
    <t>解放力量，将周围的灵力卷起形成龙卷风，席卷周围。</t>
  </si>
  <si>
    <t>妖力循环</t>
  </si>
  <si>
    <t>7格</t>
  </si>
  <si>
    <t>特殊效果。可以在任意时机使用。使用者和目标相互交换1个[灵力]。这个《才能》在1轮（场景）中只能使用1次。</t>
  </si>
  <si>
    <t>发挥自身的妖力，暂时性地共享灵力。</t>
  </si>
  <si>
    <t>护法结界</t>
  </si>
  <si>
    <t>伤害减少时使用。目标受到的[伤害]-「使用者的【看破】」。</t>
  </si>
  <si>
    <t>瞬间展开特殊的结界，将自身血脉内的加护的灵力赠与对象。</t>
  </si>
  <si>
    <t>武运长久</t>
  </si>
  <si>
    <t>常时效果。目标使用[时机：准备]进行1次[行动②：不进行行动]（基本p165）时，直到那轮[终了]前，[伤害算出]时+「使用者的任意【主能力值】」作为修正（可以与不消耗[准备]的《才能》或者[简易移动]一起使用。但是这个效果不适用于[武器攻击]）。</t>
  </si>
  <si>
    <t>准备行动时进行使用妖力的祈祷，提高自身的武运，强化战斗能力。</t>
  </si>
  <si>
    <t>妖力解放</t>
  </si>
  <si>
    <t>常时效果。需要取得《妖力发现》。目标的《妖力发现》也可以[消耗：偶·偶]进行使用，[消耗：偶·偶]进行使用时，[距离/目标]变为[战斗地带]。</t>
  </si>
  <si>
    <t>解放自身体内的妖力，将灵威扩散到整个地域。</t>
  </si>
  <si>
    <t>2体</t>
  </si>
  <si>
    <t>魔法攻击。对目标造成[等级：2]的[魔法伤害]（抵抗成功[减半]）。</t>
  </si>
  <si>
    <t>用自己擅长的各种各样的攻击魔术对目标发起攻击。</t>
  </si>
  <si>
    <t>魔法攻击。[回复]目标[等级：1]的[魔法伤害]点【生命力】。</t>
  </si>
  <si>
    <t>使用带有治愈效果的魔术，令目标的伤口立即愈合。</t>
  </si>
  <si>
    <t>使用魔术催眠目标后，任意修改其记忆与意识。</t>
  </si>
  <si>
    <t>拥有能够飞行的魔杖或者幻兽等，进行瞬间的移动。</t>
  </si>
  <si>
    <t>【知性】【精神】判定时使用。无视目标[判定]的结果。【知性】【精神】判定视为成功。这时，使用者可以将1个[灵力]的出目变更为任意值。这个《才能》在1剧本中只能使用2次。</t>
  </si>
  <si>
    <t>使用魔术或占卜术，调查出事件的情报或者解决办法。</t>
  </si>
  <si>
    <t>常时效果。目标的[魔法伤害]获得+3修正。</t>
  </si>
  <si>
    <t>继承了来自祖上的魔术师的研究成果，对魔术有着优秀的适应性。</t>
  </si>
  <si>
    <t>常时效果。目标的【知性】【精神】【幸运】【发动】判定获得+1修正。</t>
  </si>
  <si>
    <t>可以操控特定的小动物或灵魂，对使用魔术、调查进行支援。</t>
  </si>
  <si>
    <t>常时效果。目标[登场]中且[战斗外]时。可以[购入][物品：消耗品]。</t>
  </si>
  <si>
    <t>擅长于灵药或魔法生物制造的炼金魔术，并拥有专门的设施和器材。</t>
  </si>
  <si>
    <t>特殊效果。目标进行[目标值：12]的[登场判定]（可以使用《飞行媒介》）。这个判定成功的话，可以将自己[设置]在距离自身所在格3格以内的任意1格内。这个《才能》不消耗[开始]时机，且在1轮（场景）中只能使用1次。</t>
  </si>
  <si>
    <t>行使独创的魔术，瞬间跳跃空间。</t>
  </si>
  <si>
    <t>特殊效果。[主动判定]前使用。目标[时机：攻击]的《才能》的[目标]+1体。不为[目标：N体]的话，[伤害算出]+2。这个《才能》1轮中只能使用1次。</t>
  </si>
  <si>
    <t>操纵独创的术式，将魔术的对象范围扩大。</t>
  </si>
  <si>
    <t>常时效果。目标的【行动值】获得+2修正。同时，目标可以在任意时机变为视线内的任意一个人物的样子（视为[行为：伪装/达成值：20]或使[行为：伪装]的达成值+10）。</t>
  </si>
  <si>
    <t>驱使特殊的魔术，将自己的容貌变成他人的容貌。</t>
  </si>
  <si>
    <t>介质燃烧</t>
  </si>
  <si>
    <t>伤害算出时使用。目标消耗1~3个[所持]的[物品：消耗]（以[*n]表示的只能视为一个），然后根据[价格（价格以上也可）]对应的数值对[伤害算出]进行相应的修正。这个《才能》1轮中只能使用1次。[价格：50]：+1（最大+3）；[价格：100]：+2（最大+6）；[价格：200]：+3（最大+9）；[价格：300]：+4（最大+12）</t>
  </si>
  <si>
    <t>大量消耗灵药或秘药，让魔术的威力获得飞跃般的提高。</t>
  </si>
  <si>
    <t>虫操控</t>
  </si>
  <si>
    <t>特殊效果。需要取得《使魔操控》。可以在任意时机使用。使用者取得《虫操控》时[类别]变更为[怪虫]。在使用《虫操控》时获得下述效果中的1个。这个《才能》1轮中只能使用1次。1：目标的[伤害]±2D；2：目标【判定】的达成值+1</t>
  </si>
  <si>
    <t>学会了禁断的魔术，变得能够操控各式各样的虫或改造生物等，发挥出更高的战斗力。</t>
  </si>
  <si>
    <t>身体强化赋予</t>
  </si>
  <si>
    <t>常时效果。目标的[伤害算出]获得+5修正。同时，目标使用【发动】代替【命中】进行判定，即【发动】的判定的达成值视为【命中】的判定的达成值。</t>
  </si>
  <si>
    <t>将全身使用魔术进行强化，从而让白刃战的能力获得飞跃般的提高。</t>
  </si>
  <si>
    <t>属性适应</t>
  </si>
  <si>
    <t>常时效果。目标进行赋予了[属性]的[攻击行动]时，[主动判定]的达成值+1、[伤害算出]时[等级]获得+1修正。</t>
  </si>
  <si>
    <t>擅长于使用带有属性的魔术或技艺，发挥出优秀的效果。</t>
  </si>
  <si>
    <t>武器重量操纵</t>
  </si>
  <si>
    <t>物品。需要取得《魔术世家》。目标选择的1个[物品：武器]的[行动]条目变更为[行动：+2]。</t>
  </si>
  <si>
    <t>用高超的魔术技巧对特定的武器的重量进行操控，使武器变得像羽毛一样轻。</t>
  </si>
  <si>
    <t>防具重量操纵</t>
  </si>
  <si>
    <t>物品。需要取得《炼金术》。目标选择的1个[物品：防具]的[行动]条目变更为[行动：+2]。</t>
  </si>
  <si>
    <t>用高超的魔术技巧对特定的防具的重量进行操控，使防具变得像羽毛一样轻。</t>
  </si>
  <si>
    <t>灵威冲破</t>
  </si>
  <si>
    <t>特殊效果。当前为使用者的[行动顺序]的话，可以在任意时机使用。将目标从现在的所在格[设置]到距离使用者2格内的任意位置。目标不能抵抗这个效果。这个《才能》在不能进行[设置]时无法发挥效果，且在1轮（场景）中只能使用1次。</t>
  </si>
  <si>
    <t>驱使独创的魔术，将对象吹飞到一定距离，或强制令其移动。</t>
  </si>
  <si>
    <t>决斗圣句</t>
  </si>
  <si>
    <t>特殊效果。宣言[战斗开始]后的[识别]时使用。目标自身的[知名度]变为2，然后在该场战斗（场景）中，[攻击行动]的[等级]+1。这个《才能》在1场战斗（场景）中只能使用1次。</t>
  </si>
  <si>
    <t>宣言自己所属的位阶，对自己施加强力的自我暗示，这是魔术师特有的强化能力。</t>
  </si>
  <si>
    <t>独创防御术式</t>
  </si>
  <si>
    <t>伤害减少时使用。目标进行[目标值：12]的【精神】判定（可以使用《魔术调查》）。这个判定成功的话，目标受到的[物理伤害][减半]。这个《才能》在1轮（场景）中只能使用1次。</t>
  </si>
  <si>
    <t>发动独创的强力防御魔术，将对象受到的物理攻击减半。</t>
  </si>
  <si>
    <t>凶兆观测</t>
  </si>
  <si>
    <t>特殊效果。需要取得《魔术调查》。目标宣言使用《灵纹燃烧》进行[概念破坏]时使用。目标的「[等级]+1D」的出目的最低值视为「3」（[概念破坏]时的1D的出目为「1」或「2」时，也视为[等级]上升「3」）。这个《才能》1轮中只能使用1次。</t>
  </si>
  <si>
    <t>使用特殊的占卜，给敌人带来致命的结果。</t>
  </si>
  <si>
    <t>特殊效果。可以在任意时机使用。对目标1个[灵力]的出目进行±1的调整（调整后不能为0或0以下、7或7以上）。这个《才能》在1轮中只能使用1次。</t>
  </si>
  <si>
    <t>使用特殊的技巧，瞬间对体内的灵力进行细微的调整。</t>
  </si>
  <si>
    <t>特殊效果。可以在任意时机使用。使目标获得1个[超过灵力]。这个《才能》在1场战斗中只能使用1次。</t>
  </si>
  <si>
    <t>经过特殊的训练，能抓住时机准确提取灵力。</t>
  </si>
  <si>
    <t>常时效果。目标任意选择3个不同名的[行为]，这些[行为]的达成值都获得+2修正。</t>
  </si>
  <si>
    <t>出于丰富的人生经验而对特定情况有极高的技能，知道详细的处理办法。</t>
  </si>
  <si>
    <t>常时效果。目标的【主能力值】判定达成值获得+1修正。</t>
  </si>
  <si>
    <t>身为人类，能对各种状况发挥极高的泛用性。</t>
  </si>
  <si>
    <t>常时效果。目标选择2个【主能力值】分别+1（不能令一个[【主能力值】+2）。因为该效果【战斗值】也会发生变化。</t>
  </si>
  <si>
    <t>身为繁盛于这个时代的人类，拥有极高的适应能力。</t>
  </si>
  <si>
    <t>常时效果。目标从已取得的[称号]中习得1个无※●◎符号标记《才能》。</t>
  </si>
  <si>
    <t>短时间内发挥出优秀的学习能力，习得特定的技艺或魔术。</t>
  </si>
  <si>
    <t>常时效果。目标的【命中】判定达成值获得+1修正、[物理伤害]获得+2修正。</t>
  </si>
  <si>
    <t>积累了近战中的经验，能在近战中发挥优秀的实力。</t>
  </si>
  <si>
    <t>常时效果。目标的【发动】判定达成值获得+1修正、[魔法伤害]获得+2修正。</t>
  </si>
  <si>
    <t>积累了魔术战中的经验，能在魔术战中发挥优秀的实力。</t>
  </si>
  <si>
    <t>开始/特殊</t>
  </si>
  <si>
    <t>特殊效果。目标获得下述对应[时机]的效果。这个《才能》在1轮（场景）中只能使用1次。
[开始]：目标无视[近接状态]与[距离：1格/目标：1体]相互交换位置进行[设置]（例如：使用者A1、目标A2→使用者A2、目标A1。目标无法抵抗）。
[特殊]：目标受到的[下落伤害]变更为0。</t>
  </si>
  <si>
    <t>以锻炼中修炼出的体术发挥超人的行动。</t>
  </si>
  <si>
    <t>判定时使用。目标指定「任意1个【主能力值】」「主动判定」「被动判定」中的1项，目标直到该轮（场景）[终了]之前，被指定的判定的达成值都获得+2修正。但是未被目标指定的判定的达成值都受到-2惩罚。这个《才能》在1轮（场景）中只能使用1次。</t>
  </si>
  <si>
    <t>以惊人的集中力特化特定的作业，取得成果。</t>
  </si>
  <si>
    <t>常时效果。目标的[被动判定]的达成值获得+1修正。同时，目标常时获得[解除：黑暗]，并无视[极端黑暗场景]带来的惩罚（基本p152）。</t>
  </si>
  <si>
    <t>依靠听觉或触觉，以视觉以上的精度把握周围的状况。</t>
  </si>
  <si>
    <t>精妙佯攻</t>
  </si>
  <si>
    <t>判定时使用。目标的达成值变更为1。这个《才能》的效果可以取消[大失败]带来的影响。这个《才能》在1轮中只能使用1次。</t>
  </si>
  <si>
    <t>感知战斗中的微小变动，让行动错开，取得成功。</t>
  </si>
  <si>
    <t>致命回避</t>
  </si>
  <si>
    <t>伤害减少时使用。需要取得《人生经验》。目标受到的[生命力伤害]变更为10。这个《才能》在1场战斗中只能使用1次。</t>
  </si>
  <si>
    <t>用丰富的战斗经验创造出独特的回避法，瞬间避开致命伤。</t>
  </si>
  <si>
    <t>适应强化</t>
  </si>
  <si>
    <t>常时效果。目标选择3个【主能力值】分别+1（不能令一个[【主能力值】+2或+3）。因为这个效果【战斗值】也会发生变化。</t>
  </si>
  <si>
    <t>将肉体或精神锻炼到极致，适应力到达极限。</t>
  </si>
  <si>
    <t>秘奥熟练</t>
  </si>
  <si>
    <t>常时效果。需要取得《泛用能力》。目标从已取得的[称号]中习得1个带有●标记的《才能》。</t>
  </si>
  <si>
    <t>短时间内发挥优秀的学习能力，学得更强大的技艺或是魔术。</t>
  </si>
  <si>
    <t>武器操控</t>
  </si>
  <si>
    <t>常时效果。需要取得《白刃熟练》。目标指定1个[武器]的[形状]。这时《才能》的名称记为《武器操控：XX》（XX为选择的[形状]）。目标可以无视[限制][装备]这个[形状]的[武器]。</t>
  </si>
  <si>
    <t>出于丰富的战斗经验，擅长操控某种武器。</t>
  </si>
  <si>
    <t>对魔力</t>
  </si>
  <si>
    <t>常时效果。需要取得《术式熟练》。目标的[结界]获得+7修正。</t>
  </si>
  <si>
    <t>对术式进行了深入的研究，对魔术获得了极高的耐性。</t>
  </si>
  <si>
    <t>通感</t>
  </si>
  <si>
    <t>判定时使用。目标任意判定的达成值获得+2修正。这个《才能》在1轮（场景）中只能使用1次。</t>
  </si>
  <si>
    <t>同时以复数的感官进行知觉、认识，对各种行动都能发挥出惊人的效果。</t>
  </si>
  <si>
    <t>同时行动</t>
  </si>
  <si>
    <t>特殊效果。需要取得《极限体术》。在目标进行[时机：准备]之前使用。轮到目标[行动顺序]时获得的[时机]可以由[准备·攻击]变为[准备·准备]或是[攻击·攻击]。这个《才能》在1剧本中只能使用1次。</t>
  </si>
  <si>
    <t>完美地掌握、认知并同时进行特定的作业。</t>
  </si>
  <si>
    <t>直感记忆</t>
  </si>
  <si>
    <t>特殊效果，需要取得《专心一意》。可以在任意时机进行使用。使用者可以使用1个[距离：战斗地带/目标：1体]在[战斗中]使用过的[时机：特殊]的《才能》，[消耗]视为已消耗（无视限制，包含《Boss才能》。1○○中N次等视为未使用状态）。这个《才能》在1剧本中只能使用1次。</t>
  </si>
  <si>
    <t>完美地记忆特定行动的流程，使用自己的灵力将其完全再现。</t>
  </si>
  <si>
    <t>异能色觉</t>
  </si>
  <si>
    <t>常时效果。目标的[主动判定]的达成值获得+1修正。同时，目标变得可以指定[状态变化：隐秘]的[目标]进行[N体]的[物理攻击]，且对[行为：伪装]进行的[对决]判定的达成值获得+10修正。</t>
  </si>
  <si>
    <t>具备能够认知特殊颜色信息的光谱，能够看到通常看不到的东西。</t>
  </si>
  <si>
    <t>使用带有魔力的魔性的美貌，在一定程度上支配对象的精神。</t>
  </si>
  <si>
    <t>主动行动时使用。对目标进行下述[攻击行为]中的一个。
[物理攻击]：使用者的[等级]+1
[魔法攻击]：对目标造成[等级：2]的[魔法伤害]（抵抗成功[减半]）。</t>
  </si>
  <si>
    <t>在武器、子弹、手掌或手指、以及轻微的吐息上附着龙脉所形成的能量，在命中时粉碎敌人。</t>
  </si>
  <si>
    <t>5格</t>
  </si>
  <si>
    <t>范围</t>
  </si>
  <si>
    <t>偶·奇</t>
  </si>
  <si>
    <t>主动行动时使用。对目标进行下述[攻击行为]中的一个。
[物理攻击]：使用者的【命中】判定+1
[魔法攻击]：对目标造成[等级：1]的[魔法伤害]（抵抗成功[无效]）。</t>
  </si>
  <si>
    <t>释放出龙脉形成的刀刃，切碎敌人。</t>
  </si>
  <si>
    <t>特殊效果。在目标进行[灵力操作]前使用。目标[投骰]后的出目都能进行[灵力操作]（2D的话2个，3D的话3个）。这个《才能》在1场战斗（场景）中只能使用一次。</t>
  </si>
  <si>
    <t>使用龙王的力量，集中自己的龙脉，将其变化为庞大的灵力。</t>
  </si>
  <si>
    <t>特殊效果。目标的1个[灵力]的出目进行±1的修正（无法修正为0或0以下、7或7以上）。这个《才能》在1轮（场景）中只能使用1次。</t>
  </si>
  <si>
    <t>通过操纵龙脉，立刻变化自身持有的灵力的性质。</t>
  </si>
  <si>
    <t>特殊效果。必须以使用者以外的角色作为目标。任何时机都能使用。目标获得1个[超过灵力]。这个《才能》1场战斗（场景）中只能使用1次。</t>
  </si>
  <si>
    <t>引发出身为龙王的神格，将其加护授予给对象。</t>
  </si>
  <si>
    <t>伤害减少时使用。目标的[结界]获得+5修正。</t>
  </si>
  <si>
    <t>在魔法的命中处包裹将龙脉结晶化的鳞状外骨骼，防御住攻击。</t>
  </si>
  <si>
    <t>常时效果。目标取得《起源龙之力》时指定1个[属性]（以后称该被指定的[属性]为[起源属性C]）。目标在使用[时机：攻击]的《才能》时，在[伤害算出]时赋予[起源属性C]。</t>
  </si>
  <si>
    <t>表明你是火龙或水龙等持有特定的起源属性的龙的眷属。</t>
  </si>
  <si>
    <t>特殊效果。[登场判定]时使用。无视目标[判定]的结果。[登场判定]视为成功。同时，在[魔境讨伐]时使用的话，可以让PC全员以1个[挑战完成]的[区域]为目标进行[区域移动]（神魂p9）。这个《才能》在1剧本中只能使用一次。</t>
  </si>
  <si>
    <t>从背后显现出灵光形成的巨大龙翼，包裹住自身或同伴，瞬间移动到特定的地点。</t>
  </si>
  <si>
    <t>常时效果。目标的【行动值】获得+2修正。同时，目标取得《龙之神性》时选择1个【主能力值】，之后这个判定的达成值都获得+2修正。</t>
  </si>
  <si>
    <t>从自身体内的龙之因子中激发灵力，发挥优秀的能力。</t>
  </si>
  <si>
    <t>常时效果。需要取得《龙脉破》或者《龙脉刃》。目标使用《龙脉破》或《龙脉刃》时，追加「对目标进行[伤害算出]时，[等级]再+1」这一效果。</t>
  </si>
  <si>
    <t>将作为血脉之祖的龙神的灵力提高，进而升华自己所体悟到的异能力。</t>
  </si>
  <si>
    <t>龙神斗气</t>
  </si>
  <si>
    <t>特殊效果。目标从1~5的数值中选择1个数值，上升该数值点[物理伤害]和[装甲]，同时减少等值的【行动值】（无法将【行动值】降低到0或0以下）。例如指定的数值为2的情况：[物理伤害]和[装甲]+2、【行动值】-2。</t>
  </si>
  <si>
    <t>解放出沉睡在肉体内的龙之力，在一定时间内发挥出强大的物理战斗力。</t>
  </si>
  <si>
    <t>龙血解放</t>
  </si>
  <si>
    <t>特殊效果。目标从1~5的数值中选择1个数值，上升该数值点[魔法伤害]和[结界]，同时减少等值的【行动值】（无法将【行动值】降低到0或0以下）。例如指定的数值为2的情况：[魔法伤害]和[结界]+2、【行动值】-2。</t>
  </si>
  <si>
    <t>解放出沉睡在肉体内的龙之力，在一定时间内发挥出强大的魔法战斗力。</t>
  </si>
  <si>
    <t>龙王之瞳</t>
  </si>
  <si>
    <t>伤害减少时使用。需要取得《倾国美貌》。无效化目标全部的[伤害-N]的效果。这个《才能》在1场战斗中只能使用一次。</t>
  </si>
  <si>
    <t>使用看穿一切的龙之瞳力，看穿敌人的弱点。</t>
  </si>
  <si>
    <t>龙王之铠</t>
  </si>
  <si>
    <t>常时效果。需要取得《起源龙之力》。目标的[装甲]和[结界]获得+3修正。同时目标受到的[起源属性C]的[伤害][减半]。</t>
  </si>
  <si>
    <t>在战斗开始时将龙脉结晶化，变为覆盖全身的豪华铠甲。</t>
  </si>
  <si>
    <t>龙王重压</t>
  </si>
  <si>
    <t>特殊效果。这个《才能》只能将[状态变化：飞行]或[移动：飞行]中的角色作为目标。任何时机都能使用。对目标进行1次[等级：2]的[魔法攻击]（抵抗[减半]）。这个《才能》在1轮中只能使用1次。</t>
  </si>
  <si>
    <t>只需要注视飞行中的敌人或是做出用手握住的动作，就能让龙脉的力量压毁敌人。</t>
  </si>
  <si>
    <t>龙脉之王</t>
  </si>
  <si>
    <t>常时效果。需要取得《龙王加护》。目标的《龙王加护》在战斗（场景）中变为能够使用3次。</t>
  </si>
  <si>
    <t>觉醒出高位龙王的力量，以灵力的形式自由地操纵龙脉的力量。</t>
  </si>
  <si>
    <t>祖龙显现</t>
  </si>
  <si>
    <t>特殊效果。目标从1·2·3中选择任意一个数值，【行动值】-「选择的值*3」点（无法减少到0或0以下）。之后，目标在1场战斗中，[体型]+「选择的值」，[装甲]和[结界]+「选择的值*3」（例如：选择2时，【行动值】-6，[体型]+2，[装甲]和[结界]+6）。这个《才能》不消耗[开始]时机，且在1剧本中只能使用一次。</t>
  </si>
  <si>
    <t>让龙之因子觉醒，暂时变身为祖神之龙的形态。</t>
  </si>
  <si>
    <t>龙神灵威</t>
  </si>
  <si>
    <t>特殊效果。只能在[战斗外]使用。无视目标[判定]的结果，【主能力值】判定视为成功。这时，[登场]中的PC全员可以任意更改1个[灵力]的出目。这个《才能》在1剧本中只能使用一次。</t>
  </si>
  <si>
    <t>你身为高位的龙神，能够自由地操作一定区域内的天候。</t>
  </si>
  <si>
    <t>逆鳞具现</t>
  </si>
  <si>
    <t>特殊效果。可以在任意时机进行使用。目标从1·2·3中选择任意一个数值，直到本轮[结束]为止[装甲]和[结界]-「选择的值*3」点（无法减少到0或0以下）。之后，目标直到本轮[结束]为止，判定的达成值获得「选择的值」作为修正（例如：选择3时，[装甲]和[结界]-9，判定的达成值+3）。这个《才能》在1剧本中只能使用一次。</t>
  </si>
  <si>
    <t>将灵魂的断片变为被称作逆鳞的灵力吸引器官，在一定时间内飞跃性地提升自己的能力。</t>
  </si>
  <si>
    <t>龙血灵力</t>
  </si>
  <si>
    <t>常时效果。需要取得《龙王之鳞》。目标无视[难以行走的场所·水中]（基本p152）带来的惩罚。同时，目标的《龙王之鳞》的效果变更为「目标的[装甲]与[结界]都获得+5修正。这个《才能》不消耗[防御]时机」。</t>
  </si>
  <si>
    <t>从自身体内流动的龙血的灵力中，获得钢铁般的防御力和特殊的灵威。</t>
  </si>
  <si>
    <t>特殊效果。在[战斗外]使用的情况：目标可以变身为任意姿态（视为[行为：伪装/达成值：20]）。在[战斗中]使用的情况：目标变为[状态变化：飞行]。《神力操纵》的效果持续到那轮（场景）的[终了]为止。</t>
  </si>
  <si>
    <t>任意变换容貌，又或者是操纵灵力漂浮在空中。</t>
  </si>
  <si>
    <t>特殊效果。只能在[战斗外]使用。被使用者指定[登场]中的[目标：2体]角色可以相互交换1个[灵力]。这个《才能》在1场景中只能使用1次。</t>
  </si>
  <si>
    <t>身为强大的神灵，只要存在就能让所在之处的灵力流向得到净化。</t>
  </si>
  <si>
    <t>通过视线相交，能够直达对象的内心，操作对象的意识和记忆。</t>
  </si>
  <si>
    <t>特殊效果。只能在[战斗外]使用。无视使用者的[判定]结果，将任意【主能力值】的判定结果变为成功。这时，使用者可以将1个[灵力]的出目变更为任意值。这个《才能》在1剧本中只能使用1次。</t>
  </si>
  <si>
    <t>可以与动物交流，从它们那里获得各种情报和协助。</t>
  </si>
  <si>
    <t>[登场判定]时使用。无视使用者[判定]结果。[登场判定]视为成功。这时，使用者可以将1个[灵力]的出目变更为任意值。这个《才能》在1剧本中只能使用3次。</t>
  </si>
  <si>
    <t>将肉体与灵力同化，瞬间移动到特定的场所。</t>
  </si>
  <si>
    <t>魔法攻击。[解除]下述目标身上存在着的1个[状态变化]。
1：[状态变化：黑暗]  2：[状态变化：猛毒]  3：[状态变化：苦痛]  4：[状态变化：麻痹]</t>
  </si>
  <si>
    <t>使用神通力快速治愈侵蚀对象身体的病魔和伤口。</t>
  </si>
  <si>
    <t>魔法攻击。[解除]目标的[状态变化：气绝]，【生命力】的值变为1。目标可以拒绝这个效果。</t>
  </si>
  <si>
    <t>以神通力让失去意识的对象恢复意识。</t>
  </si>
  <si>
    <t>4格</t>
  </si>
  <si>
    <t>魔法攻击。使目标[回复][等级：1]的[魔法伤害]点【生命力】。</t>
  </si>
  <si>
    <t>播撒散发辉光的灵水，同时回复对象的营养状态和伤病。</t>
  </si>
  <si>
    <t>具现化独特的神威，对敌人释放出强大的灵力攻击。</t>
  </si>
  <si>
    <t>神讬</t>
  </si>
  <si>
    <t>特殊效果。使用以外的角色进行【主能力值】判定时使用。目标的【主能力值】判定的达成值获得+2修正。这个《才能》在1剧本中只能使用2次。</t>
  </si>
  <si>
    <t>身为神灵，可以进行宣告或神谕，引导同伴。</t>
  </si>
  <si>
    <t>常时效果。目标的【生命力】获得+10修正。同时，目标选择2个不一样的【主能力值】-2，然后选择另外2个不一样的【主能力值】+2（例如：【体力】和【幸运】各-2，【知性】和【精神】各+2，并重新计算【副能力值】和【战斗值】。不能使同一个【主能力值】-4或+4）。此《才能》不能被[特殊]的效果失效。</t>
  </si>
  <si>
    <t>表示你是明王或神人等善于战斗的神格。</t>
  </si>
  <si>
    <t>天候神</t>
  </si>
  <si>
    <t>特殊效果。只能在[战斗外]使用。无视使用者的[判定]结果，将任意【主能力值】的判定结果变为成功。这时，[登场]中的PC全员可以将1个[灵力]的出目变更为任意值。这个《才能》在1剧本中只能使用1次。</t>
  </si>
  <si>
    <t>身为司掌天候的神，能够自由地操作一定区域内的天候和灵力。</t>
  </si>
  <si>
    <t>要石</t>
  </si>
  <si>
    <t>1体（1格）</t>
  </si>
  <si>
    <t>魔法攻击。使用者将1个「巨大的石柱或者铁门」相当的[障碍物]设置在[距离]内的格子内。这个《才能》在1轮（场景）中只能使用一次。</t>
  </si>
  <si>
    <t>使用神通力，在地面上显现出要石或者巨石阵。除非受到破坏或使用者解除效果，否则出现的巨石不会消失。</t>
  </si>
  <si>
    <t>神器创造</t>
  </si>
  <si>
    <t>特殊效果。只能在[战斗外]使用。[登场]中的PC在使用了《神器创造》的那个场景中可以进行购买[物品]（无法卖出）的行动。这个《才能》在1剧本中只能使用1次。</t>
  </si>
  <si>
    <t>使用创造物品的神通力，当场创造神器等物品。</t>
  </si>
  <si>
    <t>神力宿命</t>
  </si>
  <si>
    <t>常时效果。目标取得《神力宿命》时，选择1个任意行为，目标的那个[行为]的达成值和[伤害算出]和【行动值】都获得+3修正。</t>
  </si>
  <si>
    <t>能够了解自身或他人的前世，引出相关的知识，借此来使用特殊的技能。</t>
  </si>
  <si>
    <t>治愈灵威</t>
  </si>
  <si>
    <t>常时效果。目标[回复]【生命力】的[时机：攻击]的《才能》的效果额外获得「使用者的任意【主能力值】」点修正。</t>
  </si>
  <si>
    <t>表示你是擅长治愈的神通力的神明。</t>
  </si>
  <si>
    <t>神力漏尽</t>
  </si>
  <si>
    <t>常时效果。这个《才能》即便在目标处于[战斗不能·死亡]状态时依然能发挥效果。在目标[登场]中的场景中1体[荒御魂][死亡]时，[登场]中的PC全员[回复]1D条【灵纹】。有复数取得《神力漏尽》的角色时能够[回复]的【灵纹】也只有1D条。</t>
  </si>
  <si>
    <t>通过打倒荒御魂来解放污秽，再以其反作用力修复周围的魂魄。</t>
  </si>
  <si>
    <t>圣域化</t>
  </si>
  <si>
    <t>特殊效果。目标直到该轮的[终了]之前，都能无视[近接状态]进行[移动行动]。这个《才能》不消耗[开始]时机，且在1剧本中只能使用1次。</t>
  </si>
  <si>
    <t>全力激发神威，用其改写灵力结界，在一定时间内创造出对自身有利的圣域。</t>
  </si>
  <si>
    <t>本性显现</t>
  </si>
  <si>
    <t>特殊效果。目标取得《本性显现》时选择任意1个[类别]（基本p214）。目标在1场战斗中，[类别]变为选择的并获得下述效果中的1个。这个《才能》不消耗[开始]时机，且在1剧本中只能使用1次。
1：[物理伤害]和[装甲]+5
2：[魔法伤害]和[结界]+5</t>
  </si>
  <si>
    <t>变回善狐或神木等原本的神性。</t>
  </si>
  <si>
    <t>灵验强化</t>
  </si>
  <si>
    <t>常时效果。目标使用不造成[伤害]的[时机：攻击]的《才能》（例如：《病魔退散》、《神力苏生》、《保食神》）时，效果追加「再[回复]目标10点【生命力】」（如果是《保食神》等原本就带有[回复]效果的话，则是[回复]效果在+10）。</t>
  </si>
  <si>
    <t>操纵灵力，特化自己身为神的灵验，飞跃性地提高自己的神威。</t>
  </si>
  <si>
    <t>高位神使</t>
  </si>
  <si>
    <t>常时效果。目标的【主能力值】判定的达成值获得+1修正。同时，目标使用[时机：攻击]的《才能》时，[伤害算出]获得+5修正。</t>
  </si>
  <si>
    <t>让小城市的土地神级别的神格作为神使从属于你，在各种场合辅助自己。</t>
  </si>
  <si>
    <t>特殊效果。目标在1轮（场景）中，即便周围没有存在有[障碍物]的格子也能变为[状态变化：隐秘]（行为：隐身/达成值：30）。</t>
  </si>
  <si>
    <t>使用英魂的特性，特化让自己气息消失的能力，让眼前的普通人等认知不到自己。</t>
  </si>
  <si>
    <t>身为强大的英魂，能够使出曾经擅长的必杀技或魔术。</t>
  </si>
  <si>
    <t>特殊效果。只能在[战斗外]使用。[登场]中的PC在使用了《炼金大师》的那个场景中可以进行购买[物品]（无法卖出）的行动。这个《才能》在1剧本中只能使用1次。</t>
  </si>
  <si>
    <t>使用英魂的特性，立刻创造出人造神器。</t>
  </si>
  <si>
    <t>瞬间将肉体与灵力同化，进行长距离的移动。</t>
  </si>
  <si>
    <t>伤害减少时使用。目标受到的[魔法伤害][减半]。这个《才能》在1轮中只能使用1次。</t>
  </si>
  <si>
    <t>拥有与邪恶的魔术师或恶魔、龙或精灵、妖怪等战斗的传奇，对于魔术和异能力有强大的耐性。</t>
  </si>
  <si>
    <t>常时效果。目标的[伤害伤害]算出获得+2修正。同时目标仅限在[战斗外]可以购入[物品：消耗品]（无法卖出）。</t>
  </si>
  <si>
    <t>使用英魂的特性，持有作为据点的城池或工房的《灵力结界》，以此来强化灵力的具现。</t>
  </si>
  <si>
    <t>常时效果。目标可以无视[限制][装备][距离：移动N格]的[武器]。同时目标取得了[称号：契约者]时，[距离：移动N格]的[武器]的[伤害算出]获得+2修正。</t>
  </si>
  <si>
    <t>身为强烈地接触着世界的记忆的英魂，能够自由地操纵强大的契约兽或现代的车辆。</t>
  </si>
  <si>
    <t>物品。目标在[剧本准备]时选择1个[武器]，目标在[装备]这个[武器]时，【知性】的判定达成值和[伤害算出]都获得+3修正。</t>
  </si>
  <si>
    <t>身为英魂，具备传说中的强力武器以及与之相随的知识。</t>
  </si>
  <si>
    <t>特殊效果。目标在1场战斗中，[被动判定]获得-3惩罚，[伤害算出]+「使用者的任意【主能力值】」作为修正（这个效果不适用于[武器攻击]）。这个《才能》不消耗[开始]时机，且在1剧本中只能使用1次。</t>
  </si>
  <si>
    <t>让过去的悔恨之心等遮蔽灵魂，在一定时间内狂化。</t>
  </si>
  <si>
    <t>获得自己曾经所持有的一部分财宝。</t>
  </si>
  <si>
    <t>判定时使用。目标的判定达成值获得-1惩罚。[战斗外]使用的话，可以在任意时机使用，使普通人无力化或是气绝（详细由GM进行设定）。这个《才能》在1轮（场景）中只能使用1次。</t>
  </si>
  <si>
    <t>释放出自己的灵威，给予对象强烈的重压。</t>
  </si>
  <si>
    <t>自我领域</t>
  </si>
  <si>
    <t>偶·偶</t>
  </si>
  <si>
    <t>特殊效果。需要取得《据点创造》。在1场战斗中，赋予目标下述效果中的一个。这个《才能》不消耗[开始]时机。
①【命中】判定的达成值和[物理等级]+1
②【发动】判定的达成值和[魔法等级]+1</t>
  </si>
  <si>
    <t>在灵力结界中显现曾经作为阵地的城塞或军略中擅长的地形。</t>
  </si>
  <si>
    <t>对空间能力</t>
  </si>
  <si>
    <t>特殊效果。需要取得《炼金大师》。任何时机都能使用。目标的[时机：攻击]的《才能》的[距离/目标]变更为[战斗地带]。这个《才能》在1场战斗中只能使用1次。</t>
  </si>
  <si>
    <t>身为率领大军的将领，又或者是以一敌军的异能者，能够具现化自己的部下或宝物，压倒空间内的敌人。</t>
  </si>
  <si>
    <t>伟业回想</t>
  </si>
  <si>
    <t>特殊效果。需要取得《灵力化》。任何时机都能使用。目标可以将3个[灵力]的出目变更为任意值。这个《才能》在1剧本中只能使用一次。</t>
  </si>
  <si>
    <t>将自己的意识回归到达成伟业的时间点，借此从体内放出灵力。</t>
  </si>
  <si>
    <t>变革历史的一击</t>
  </si>
  <si>
    <t>伤害算出时使用。需要取得《气息遮断》。目标的[伤害算出]获得「使用者的任意【主能力值】」点修正。这个《才能》在1轮（场景）中只能使用1次。</t>
  </si>
  <si>
    <t>打出曾经改变历史的传说之技、魔术、暗杀的一击。</t>
  </si>
  <si>
    <t>异能耐性强化</t>
  </si>
  <si>
    <t>常时效果。需要取得《异能耐性》。目标的《异能耐性》的效果变得也能适用于[物理伤害]。</t>
  </si>
  <si>
    <t>使用英魂的特性，发挥对各种攻击的强大耐性。</t>
  </si>
  <si>
    <t>屠戮者</t>
  </si>
  <si>
    <t>常时效果。目标取得《屠戮者》时指定1个物怪的[类别]。目标对被指定[类别]的物怪进行[伤害算出]时，[等级]+1。如果赋予[伤害]的[目标]为[名称以「*N」记载的物怪（即复数体视为1体的物怪）]时，无视[类别]，将该物怪变为[状态变化：死亡]。</t>
  </si>
  <si>
    <t>身为打倒了传说中的存在的人，对特定的种族或万物能够发挥出高超的战斗能力。</t>
  </si>
  <si>
    <t>异能肉体</t>
  </si>
  <si>
    <t>特殊效果。目标获得下述效果中的1个。同时，这个《才能》不消耗[防御]时机。
①伤害减少时使用。目标的[装甲]和[结界]+5
②受到不良的[状态变化]时使用。[解除：摔倒·黑暗·苦痛·麻痹]中的1个。</t>
  </si>
  <si>
    <t>由于在龙血中沐浴或浸泡在冥府之河等原因，你具备有威胁性的肉体。</t>
  </si>
  <si>
    <t>英魂奥义</t>
  </si>
  <si>
    <t>特殊效果。需要取得《英魂的一击》。目标使用《英魂的一击》时获得下述效果中的1个。这个《才能》在1轮（场景）中只能使用1次。
①[距离]+2格
②[目标]变为[范围]
③[伤害算出]+「使用者的任意【主能力值】」</t>
  </si>
  <si>
    <t>将自身的伟业或传承升华到异能的领域，将其作为秘奥或魔术使用。</t>
  </si>
  <si>
    <t>神性解放</t>
  </si>
  <si>
    <t>特殊效果。目标受到[时机：特殊]的《才能》的效果时使用。选择1个目标受到的[时机：特殊]的《才能》的效果无效化。这个《才能》在1场战斗（场景）中只能使用1次。</t>
  </si>
  <si>
    <t>暂时性地解放自己作为英魂或神之子的神性，让受到的技能效果消散。</t>
  </si>
  <si>
    <t>灵威隐蔽</t>
  </si>
  <si>
    <t>常时效果。目标的[知名度]变更为30。同时，目标可以使[战斗地带]（场景）中[目标]的[行为：隐身·伪装]的达成值-15（最低1）。</t>
  </si>
  <si>
    <t>操纵灵威，隐藏自己的神名或特性。也可以操作灵威，看穿他人所隐匿的东西。</t>
  </si>
  <si>
    <t>特殊效果。目标按照对应的[时机]可以获得不同的效果。这个《才能》在1轮（场景）内只能使用1次。
[开始]：目标可以无视[接近状态]移动2格。
[特殊]：判定时使用。目标的判定的达成值+2。</t>
  </si>
  <si>
    <t>启动加速装置，暂时性地进行超加速。</t>
  </si>
  <si>
    <t>主动行动时使用。目标进行[攻击行动]，并获得下述内容中的对应效果。
[物理攻击]：使用者的[等级]+1。
[魔法攻击]：对目标造成[等级：2]的[魔法伤害]（抵抗：减半）。</t>
  </si>
  <si>
    <t>在腕部、肩膀、背部收纳了枪械或小型导弹发射器等武器，增强自己的攻击。</t>
  </si>
  <si>
    <t>【体力】【敏捷】判定时使用。目标无视[投骰]结果，【体力】【敏捷】判定直接视为成功。同时目标可以任意变更1个[灵力]的出目结果。这个《才能》1剧本中只能使用2次。</t>
  </si>
  <si>
    <t>使用进行过特殊改造的高性能义肢，发挥出压倒性的力量和速度。</t>
  </si>
  <si>
    <t>【知性】【精神】判定时使用。目标无视[投骰]结果，【知性】【精神】判定直接视为成功。同时目标可以任意变更1个[灵力]的出目结果。这个《才能》1剧本中只能使用2次。</t>
  </si>
  <si>
    <t>搭载了超小型量子计算机，瞬间进行侵入，获得情报或从卫星处接受援护。</t>
  </si>
  <si>
    <t>伤害算出时使用。目标在[伤害算出]时[等级]+1。这个《才能》在1轮（场景）内只能使用1次。</t>
  </si>
  <si>
    <t>在进行特定的攻击时义体进行补正，以最快的速度发挥最大的效果，使威力飞跃性地上升。</t>
  </si>
  <si>
    <t>伤害减少时使用。目标受到的[物理伤害][减半]。这个《才能》在1轮内只能使用1次。</t>
  </si>
  <si>
    <t>皮肤施加了防弹、防护、防爆处理，能够发挥出惊人的物理防御力。</t>
  </si>
  <si>
    <t>常时效果。目标的[装甲]获得+2修正。同时，目标受到的‘向任意方向强制移动N格’的效果可以任意的-1~-2格（最低为0）。例如被强制移动2格时，可以随意的变更为移动1格或0格。移动0格的情况下，视为不受到强制的移动效果的影响。</t>
  </si>
  <si>
    <t>利用推进装置等，缓和受到的冲击。</t>
  </si>
  <si>
    <t>常时效果。目标的【行动值】获得+2修正。同时，目标无视[障碍地形]带来的惩罚。并且能在[战斗外]使用与[机车]相同的速度进行移动。</t>
  </si>
  <si>
    <t>搭载了特殊演算装置，能够在进行跑酷、特技的同时以相当于机动车的速度疾走。</t>
  </si>
  <si>
    <t>特殊效果。目标获得下述效果中的1个。这个《才能》在1轮（场景）中只能使用1次。
①伤害减少时使用。目标受到的[伤害]-5（如果是[下落伤害]，则变为0）
②受到[状态变化：跌倒]时使用。目标获得[解除：跌倒]</t>
  </si>
  <si>
    <t>出于惊人的冲击吸收功能，能够减少因摔倒或冲击受到的效果。</t>
  </si>
  <si>
    <t>特殊效果。可以在任意时机进行使用。目标直到该轮[终了]之前，【行动值】+「使用者的任意【主能力值】」点。这个《才能》在1轮（场景）中只能使用1次。</t>
  </si>
  <si>
    <t>让义体与演算装置联动，暂时地超加速反应速度。</t>
  </si>
  <si>
    <t>常时效果。目标使用[时机：攻击]的《才能》时，伤害算出获得+2修正。同时，目标在1轮（场景）中有1次机会，可以在[攻击行动]前将[装备]中的1个[武器]和[所持]中的任意1个[武器]进行交换并立即[装备]。</t>
  </si>
  <si>
    <t>改造义体，让其收纳更多人造神器，可以随状况换装，以此提高战斗力。</t>
  </si>
  <si>
    <t>歼灭模式</t>
  </si>
  <si>
    <t>特殊效果。需要取得《加速机能》。目标可以无视【行动值】关系进行[行动]。这个《才能》不消耗[开始]时机，1场战斗（场景）内只能使用1次。</t>
  </si>
  <si>
    <t>解除灵力驱动机关的限制器，进行超越界限的超加速。发动者的周围看起来就像停止了一样。</t>
  </si>
  <si>
    <t>全金属爆发</t>
  </si>
  <si>
    <t>主动行动时使用。目标进行[攻击行动]，无视目标全部的在[伤害减少]时的[减半]效果，并获得下述内容中的对应效果。
[物理攻击]：使用者的[等级]+1。
[魔法攻击]：赋予目标[等级：2]的[魔法伤害]（抵抗：消灭）。</t>
  </si>
  <si>
    <t>提高灵力驱动机关的出力，在武器或子弹上附加灵力，发挥出强大的破坏力。</t>
  </si>
  <si>
    <t>虐杀机能</t>
  </si>
  <si>
    <t>伤害算出时使用。目标任选下述的①②中的一个效果并获得之。这个《才能》在1轮（场景）内只能使用1次。
①[伤害算出]+「使用者的任意【主能力值】」
②受到目标所造成的[伤害]的[名称以「*N」记载的物怪]全部[状态变化：死亡]。</t>
  </si>
  <si>
    <t>将整个义体的功能暂时特化为战斗专用，飞跃性地提高歼灭的效率。</t>
  </si>
  <si>
    <t>防御突破</t>
  </si>
  <si>
    <t>目标宣言《才能》时使用。需要取得《急速演算》。使目标使用的1个[时机：防御]的《才能》的效果无效化。这个《才能》在一场战斗（场景）内只能使用1次。</t>
  </si>
  <si>
    <t>瞬间解析对象的防御，阻碍其行动，上升自身攻击的威力。</t>
  </si>
  <si>
    <t>弹道解析</t>
  </si>
  <si>
    <t>进行【看破】判定时使用。目标的【看破】判定使用【回避】代为判定，即【回避】的判定的达成值视为【看破】的判定的达成值。这个《才能》1轮内只能使用1次。</t>
  </si>
  <si>
    <t>解析高速射出的攻击或特殊攻击的轨道，以最小限度的动作回避。</t>
  </si>
  <si>
    <t>高性能灵力机关</t>
  </si>
  <si>
    <t>常时效果。需要取得《高出力器官》《极限局域演算》。目标的[种族：改造人/时机：特殊（不包括《加速机能》）]的《才能》在使用时，视为已经消费了任意1个灵力。</t>
  </si>
  <si>
    <t>搭载特制的灵力驱动机关，使得义体性能飞跃式地提高，提升灵力的效率。</t>
  </si>
  <si>
    <t>光学迷彩</t>
  </si>
  <si>
    <t>特殊效果。即便目标周围不存在[障碍物]也能变为[状态变化：隐秘]。在[战斗外]使用的话，可以让目标在1场景中，不被普通人发现，或是变成视线中的任意人物的样子（视为[行为：隐身·伪装/达成值：20]）。</t>
  </si>
  <si>
    <t>全身用特殊的立体投影施加迷彩，可以瞬间进行高度的隐身或变装。</t>
  </si>
  <si>
    <t>战术义眼</t>
  </si>
  <si>
    <t>常时效果。需要取得《武器收纳系统》。目标[攻击行动]的[距离]+2格（移动2格则变为移动4格）。同时，目标变得可以指定[状态变化：隐秘]的[目标]进行[N体]的[物理攻击]，且对[行为：伪装]进行的[对决]判定的达成值获得+10修正。</t>
  </si>
  <si>
    <t>活用具备高度的视野补正技能的义眼，将战况导向有利。</t>
  </si>
  <si>
    <t>极限改造</t>
  </si>
  <si>
    <t>常时效果。目标的【生命力】获得+10修正。同时，目标使用《全金属爆发》时，追加「对目标进行[伤害算出]时，[等级]再+1」这一效果</t>
  </si>
  <si>
    <t>将义体全身进行极致的改造，发挥出性能之上的力量。</t>
  </si>
  <si>
    <t>强化反射神经</t>
  </si>
  <si>
    <t>常时效果。需要取得《减震系统》。目标的【行动值】获得+5修正。同时，目标可以无视[体型]进行[近接突破]行动。</t>
  </si>
  <si>
    <t>对义体的演算装置和加速装置加以改良，发挥出超越人智的反应速度和运动能力。</t>
  </si>
  <si>
    <t>物理攻击。使用者的[伤害算出]获得「使用者的任意【主能力值】」作为修正。这个《才能》在1轮（才能）内只能使用1次。</t>
  </si>
  <si>
    <t>以特殊的魔眼之力，瞬间“看见”敌人的弱点，并对其发起物理攻击。</t>
  </si>
  <si>
    <t>魔法攻击。对目标造成[属性：幻觉]、[等级：3]的[魔法伤害]（抵抗[消灭]）。</t>
  </si>
  <si>
    <t>以魔眼之力让对象看到强烈的幻觉，进而伤害自己。</t>
  </si>
  <si>
    <t>使用具备催眠效果的魔眼，操纵对象的意识，消除记忆。</t>
  </si>
  <si>
    <t>被动判定时使用。目标[被动判定]的达成值获得+1修正。</t>
  </si>
  <si>
    <t>以魔眼之力减缓对时间的认知，仔细地观察敌人的攻击并回避。</t>
  </si>
  <si>
    <t>特殊效果。目标成为[目标：N体]的[武器攻击]的[目标]时使用。目标使用[主动判定]与[武器攻击]判定的达成值进行对决（视为[被动判定]）。如果成功的话，无效化这次[武器攻击]的[伤害]与效果。这个《才能》在1轮（场景）内只能使用1次。</t>
  </si>
  <si>
    <t>以魔眼之力看破攻击的轨道，抵消武器的威力。</t>
  </si>
  <si>
    <t>特殊效果。在目标【回避】成功后使用。在目标被动行动之后，对进行[攻击行动]的[目标：1体]进行1次[时机：攻击]行动。这个《才能》在1轮（场景）中只能使用1次。</t>
  </si>
  <si>
    <t>以魔眼之力看穿致命的缝隙或弱点，打出必杀的一击。</t>
  </si>
  <si>
    <t>特殊效果。可以在任何时机进行使用。目标获得下述效果中的1个。这个《才能》在1轮（场景）中只能使用1次。
①[追踪][探索][谍报]的达成值+2
②[攻击行动]的[距离]变更为[6格]</t>
  </si>
  <si>
    <t>以魔眼之力瞬间看到远处，或在其中灌注特殊的灵力，扩大射程。</t>
  </si>
  <si>
    <t>伤害算出时使用。被目标赋予[伤害]的[名称以「*N」记载的物怪（即复数体视为1体的物怪）]的[目标]全部[状态变化：死亡]。这个《才能》在1轮（场景）中只能使用1次。</t>
  </si>
  <si>
    <t>看穿能够破坏灵魂的“点”或者“线”，对敌人造成致命伤。</t>
  </si>
  <si>
    <t>特效效果。可以在任意时机进行使用。目标直到该轮[终了]之前，【行动值】都受到-2D的惩罚（最低1）。这个《才能》在1轮（场景）中只能使用1次。</t>
  </si>
  <si>
    <t>使用特殊的邪视，让对象的动作在一定时间内变得迟缓。</t>
  </si>
  <si>
    <r>
      <rPr>
        <sz val="11"/>
        <color rgb="FF000000"/>
        <rFont val="等线"/>
        <charset val="134"/>
      </rPr>
      <t>伤害算出时使用。目标的[伤害算出]受到-「使用者的任意【主能力值】」的惩罚（最低0）</t>
    </r>
    <r>
      <rPr>
        <b/>
        <sz val="11"/>
        <color rgb="FF000000"/>
        <rFont val="等线"/>
        <charset val="134"/>
      </rPr>
      <t>。</t>
    </r>
    <r>
      <rPr>
        <sz val="11"/>
        <color rgb="FF000000"/>
        <rFont val="等线"/>
        <charset val="134"/>
      </rPr>
      <t>这个《才能》在1轮（场景）中只能使用1次。</t>
    </r>
  </si>
  <si>
    <t>以固有的邪视让灵力虚脱，减少敌人技能的威力。</t>
  </si>
  <si>
    <t>判定时使用。目标的判定达成值受到-1惩罚。在[战斗外]使用的话，可以将普通人无力化（详细由GM决定）。这个《才能》在1轮（场景）中只能使用1次。</t>
  </si>
  <si>
    <t>使用具备强烈暗示效果的邪视，暂时地束缚敌人的动作。</t>
  </si>
  <si>
    <t>即死魔眼</t>
  </si>
  <si>
    <t>特殊效果。需要取得《死神之瞳》。目标的《死神之瞳》的效果变更为下述效果中的1个。这个《才能》在1场战斗（场景）中只能使用1次。
①[伤害算出]获得「使用者的任意【主能力值】」作为修正
②投1D，出目不为「1」或「2」时，将1体不以[*N]状态存在的，且不为[BOSS]或[荒御魂]的任意[异怪]变为[死亡]。</t>
  </si>
  <si>
    <t>以邪视让敌人即死或受到致命伤。</t>
  </si>
  <si>
    <t>石化魔眼</t>
  </si>
  <si>
    <t>特殊效果。需要取得《催眠瞳术》。将目标【行动值】的当前值变更为「1」。且目标直到该轮[终了]前，【行动值】都不受《才能》、[物品]、[追加效果]的加减影响。这个《才能》在1剧本中只能使用1次。</t>
  </si>
  <si>
    <t>将催眠的邪视升华成石化效果，暂时让敌人的肉体石化。</t>
  </si>
  <si>
    <t>全方位视界</t>
  </si>
  <si>
    <t>主动行动时使用。需要取得《千里眼》。目标的[时机：攻击]的《才能》的[距离/目标]变更为[战斗地带/范围]。这个《才能》在1场战斗（场景）中只能使用1次。</t>
  </si>
  <si>
    <t>觉醒了强大的魔眼，将邪视的效果扩散到大范围。</t>
  </si>
  <si>
    <t>未来视</t>
  </si>
  <si>
    <t>目标宣言《才能》时使用。需要取得《轨道看破》。无效化1个目标使用的[时机：准备·终了·特殊]的《才能》的效果。这个《才能》在1场战斗（场景）中只能使用1次。</t>
  </si>
  <si>
    <t>强化魔眼，能够预测不久之后的未来，根据指示和行动改变结果。</t>
  </si>
  <si>
    <t>过去视</t>
  </si>
  <si>
    <t>特殊效果。需要取得《时流延迟》。目标宣言[攻击行动]后使用，无效化目标的[攻击行动]。这个《才能》在1场战斗（场景）中只能使用1次。</t>
  </si>
  <si>
    <t>强化魔眼，能够窥视对象的过去，将其技能无效化。</t>
  </si>
  <si>
    <t>龙眼束缚</t>
  </si>
  <si>
    <t>目标宣言《才能》时使用。需要取得《破灭魔眼》或《幻惑魔眼》。使用者可以将1个[种族：魔眼/时机：攻击]的《才能》的[消耗]视为已消耗而进行使用。这个《才能》在1场战斗（场景）中只能使用1次。</t>
  </si>
  <si>
    <t>配合敌人、同伴或自身的技能使用，让强力的瞳术或邪视炸裂。</t>
  </si>
  <si>
    <t>诅咒邪视</t>
  </si>
  <si>
    <t>特殊效果。可以在任意时机进行使用。目标消耗任意1个[灵力·超越灵力]。之后，使用者获得1个[超越灵力]（对[物怪]使用的话，[物怪]不失去[超越灵力]但是需要消耗10点【生命力】）。这个《才能》在1场战斗（场景）中只能使用1次。</t>
  </si>
  <si>
    <t>对视线相交或凝视的对象施加诅咒，瞬间夺取其灵力。</t>
  </si>
  <si>
    <t>弱点看破</t>
  </si>
  <si>
    <t>伤害减少时使用。目标的[装甲]或[结界]受到-「使用者的任意【主能力值】」的惩罚（最低0）。这个《才能》在1轮（场景）中只能使用1次。</t>
  </si>
  <si>
    <t>驱使稀少的魔眼——透视的灵力，看破作为对象弱点的灵力流向。</t>
  </si>
  <si>
    <t>破邪神眼</t>
  </si>
  <si>
    <t>特殊效果。可以在任意时机进行使用。使目标取得的记有「1轮中使用N次」的任意的1个《才能》的使用次数视为已经使用了1次。这个《才能》在1场战斗（场景）中只能使用1次。</t>
  </si>
  <si>
    <t>使用能够让技能或能力的灵威消散的传说中的神眼。</t>
  </si>
  <si>
    <t>不动束缚</t>
  </si>
  <si>
    <t>常时效果。需要取得《迟缓邪视》。目标的《迟缓邪视》获得变为下述效果中的1个。
①目标的【行动值】受到-「使用者的任意【主能力值】」（最低1）作为惩罚
②目标的[战斗移动]的[距离]-3格（最低1格）</t>
  </si>
  <si>
    <t>提高魔眼的灵力，强化迟缓的邪视的力量，暂时性封杀敌人的灵力流动。</t>
  </si>
  <si>
    <t>特殊效果。目标的主动判定的达成值获得+2修正。</t>
  </si>
  <si>
    <t>释放出被称作魔王之人所持有的异样灵威，打消敌人的斗志，鼓舞同伴的意识。</t>
  </si>
  <si>
    <t>物理攻击。使用者的【命中】判定的达成值与[物理等级]都获得+1修正。</t>
  </si>
  <si>
    <t>使用在异世界习得的恐怖战技，打出强大的一击。</t>
  </si>
  <si>
    <t>魔法攻击。对目标造成[等级：3]的[魔法伤害]（抵抗[减半]）。</t>
  </si>
  <si>
    <t>使用在异世界习得的强力魔术，以冲击粉碎敌人。</t>
  </si>
  <si>
    <t>使用庞大的灵力，随意操纵对象的精神和记忆。</t>
  </si>
  <si>
    <t>特殊效果。目标的[时机：攻击]的《才能》的[目标]变更为[范围]。不为[目标：N体]的话，[伤害算出]+2。这个《才能》在1轮（场景）中只能使用1次。</t>
  </si>
  <si>
    <t>由于你的体内有非常强大的灵力，只需要想象就可以扩大攻击的范围。</t>
  </si>
  <si>
    <t>【知性】【幸运】判定时使用。目标无视[投骰]结果，【知性】【幸运】判定直接视为成功。同时目标可以任意变更1个[灵力]的出目结果。这个《才能》1剧本中只能使用2次。</t>
  </si>
  <si>
    <t>使用异世界的禁断知识，稀松平常地使用违反物理法则的技能。异乡人的可怕不仅在于其惊人的能力，更是在于他们的知识。</t>
  </si>
  <si>
    <t>常时效果。目标的[伤害算出]获得+2修正。同时目标随时可以变身为任意的人类或动物的形态（视为[行为：伪装/达成值：20]）。</t>
  </si>
  <si>
    <t>使用异界的魔法或特殊能力，自由地变换自己的体型和容貌。</t>
  </si>
  <si>
    <t>常时效果。目标在取得时从下述效果中选择1个并获得。
①两个不同的【主能力值】各+1 ②每轮1次，获得[解除：跌倒]
③【生命力】的最大值+10 ④1剧本1次，将1个[灵力]变更为[超越灵力]
⑤目标[限界时间]进行的结果-1</t>
  </si>
  <si>
    <t>表示你保持着异界特有的强大能力。</t>
  </si>
  <si>
    <t>特殊效果。目标的【行动值】获得+「使用者的任意【主能力值】」作为修正。</t>
  </si>
  <si>
    <t>咏唱异界秘传的加速咒文，暂时性加速对象的反应速度。</t>
  </si>
  <si>
    <t>伤害算出时使用。目标在[伤害算出]时获得+「使用者的任意【主能力值】」作为修正。这个《才能》在1轮（场景）中只能使用1次。</t>
  </si>
  <si>
    <t>由于异界的信仰而获得了特殊的神通力，飞跃性地提高对象的攻击力。</t>
  </si>
  <si>
    <t>伤害减少时使用。目标的[装甲]或[结界]获得+「使用者的任意【主能力值】」作为修正。这个《才能》在1轮（场景）中只能使用1次。</t>
  </si>
  <si>
    <t>使用异界传入的坚固的防御魔法，给予对象强大的防御效果。</t>
  </si>
  <si>
    <t>勇者的回廊</t>
  </si>
  <si>
    <t>准备</t>
  </si>
  <si>
    <t>特殊效果。需要取得《禁断的知识》。目标无视[近接状态]，将自身[设置]在10格内的任意位置（不视为移动）。这个《才能》在1场战斗（场景）中只能使用1次，且不消耗[准备]时机。</t>
  </si>
  <si>
    <t>应用异乡人特有的知识，扭曲特定的空间，进行一定距离的瞬间移动。</t>
  </si>
  <si>
    <t>虚空击</t>
  </si>
  <si>
    <t>伤害算出时使用。需要取得《记忆浑浊》。目标的[物理伤害]变更为[魔法伤害]、[魔法伤害]变更为[物理伤害]。这个《才能》在1场战斗（场景）中只能使用1次。</t>
  </si>
  <si>
    <t>将异乡人所持有的庞大的灵力应用在武术上使其成为魔术，或应用在魔术上使其成为武术。</t>
  </si>
  <si>
    <t>高次元再生</t>
  </si>
  <si>
    <t>开始/终了</t>
  </si>
  <si>
    <t>特殊效果。需要取得《形态超越》。目标能在任意对应时机[回复]「使用者的任意【主能力值】」点【生命力】。这个《才能》在1轮（场景）中只能使用1次。</t>
  </si>
  <si>
    <t>激发出强大的灵力，让肉体以不可能的速度再生。</t>
  </si>
  <si>
    <t>极大奥义</t>
  </si>
  <si>
    <t>主动行动时使用。需要取得《满溢的灵力》。目标的[时机：攻击]的《才能》的[距离/目标]变更为[战斗地带]。这个《才能》在1场战斗（场景）中只能使用1次。</t>
  </si>
  <si>
    <t>你作为异界的英雄或魔王，取得了磨练到极限的异界的秘奥，可以将技能的效果扩散到大范围。</t>
  </si>
  <si>
    <t>魔王结界</t>
  </si>
  <si>
    <t>特殊效果。需要取得《魔王的斗气》。目标的[装甲]与[结界]获得「使用者的任意【主能力值】」作为修正。这个《才能》在1场战斗（场景）中只能使用1次。</t>
  </si>
  <si>
    <t>将异界的灵威凝缩，产生类似结界的效果，将威力缩小到极限。</t>
  </si>
  <si>
    <t>被选中之人</t>
  </si>
  <si>
    <t>常时效果。需要取得《异界特性》。目标使用[时机：攻击]的《才能》造成[伤害]时，获得下述效果中的1个。
①[等级]+1
②[名称以「*N」记载的物怪（即复数体视为1体的物怪）]的[目标]全部[状态变化：死亡]</t>
  </si>
  <si>
    <t>你是不管在哪个世界都注定会拥有强大力量的，被选中的存在。</t>
  </si>
  <si>
    <t>异能加护</t>
  </si>
  <si>
    <t>判定时使用。目标的判定达成值获得+2修正。这个《才能》在1轮（场景）中只能使用1次。</t>
  </si>
  <si>
    <t>利用异界的神格所赐予的加护，暂时增强对象的技能或行动。</t>
  </si>
  <si>
    <t>勇者的灵威</t>
  </si>
  <si>
    <t>特殊效果。可以在任意时机进行使用。目标取得的记有「一场战斗中使用N次」的《称号才能》的使用次数回到还有1次未使用的状态。这个《才能》在1剧本中只能使用1次。</t>
  </si>
  <si>
    <t>以勇者特有的强大灵威再一次给予对象活力。</t>
  </si>
  <si>
    <t>勇者的祈祷</t>
  </si>
  <si>
    <t>特殊效果。可以在任意时机进行使用。目标获得下述效果中的1个。这个《才能》在1剧本中只能使用1次。
①获得2个[超越灵力]
②任意变更3个[灵力]的出目</t>
  </si>
  <si>
    <t>进行强烈的祈祷，从异界的神格那里借来灵威并利用。</t>
  </si>
  <si>
    <t>历战勇者</t>
  </si>
  <si>
    <t>常时效果。目标的【生命力】获得+10修正。同时，目标的[装甲]和[结界]获得+3修正。</t>
  </si>
  <si>
    <t>你身为历战的勇者，具备强韧的肉体和防御能力。</t>
  </si>
  <si>
    <t>特殊效果。对象获得下面①②的其中任意一个效果。这个才能不会消耗时机：开始，一轮（场景）中只能使用一次。
①无视【近接状态】，移动两格
②【战斗移动】后进行【射击攻击】或者【魔法攻击】</t>
  </si>
  <si>
    <t>通过将特异的灵力——妖力充满全身，维持安定的状态进行高速移动或集中精神。</t>
  </si>
  <si>
    <t>主动行动时使用。使用者取得该才能时需要指定一个【属性】（此后，称这个指定的【属性】为【起源属性E】）。执行赋予对象【起源属性E】的【攻击行动】。根据行动内容获得以下效果。
【物理攻击】：使用者的【Rank】+1
【魔法攻击】：给予对象【Rank：2】的【魔法伤害】（抵抗减半）</t>
  </si>
  <si>
    <t>吐出火焰或者暴雪，将自身的妖力转化为起源属性，发出裂帛的一击。</t>
  </si>
  <si>
    <t>特殊效果。只能在【战斗外】使用。使用者获得下面①②③中的任意一个效果。这个才能1剧本中只能使用1次。
①【登场】中的PC回复20【生命力】
②【登场】中的PC任意变更一个【灵力】的出目
③【魔镜讨伐】时，【1：到达区域】时【limit的上限值】+5</t>
  </si>
  <si>
    <t>通过立刻做成简单朴素的魔境，又或者是干预他人的魔境，立刻休息或者是进行灵力的积蓄。</t>
  </si>
  <si>
    <t>对象宣言才能时使用，使用者移动三格距离（【近接状态】的场合，不能移动。）。这个才能在一轮（场景）中只能使用一次。</t>
  </si>
  <si>
    <t>通过将特异的灵力——妖力充满全身，进行瞬间的高速移动。</t>
  </si>
  <si>
    <t>常时效果。对象取得【生命力】最大值+10，【体型】+1的修正。这个才能可以重复取得，效果累计。（最大【生命力】+30/【体型】+3）。重复取得过的场合，在名称栏里计入【巨大*n】。此外，取得【巨大】后不可以取得【微小】。</t>
  </si>
  <si>
    <t>拥有格外巨大的本性。</t>
  </si>
  <si>
    <t>常时效果。对象取得【行动】+5，【体型】-1的修正。这个才能可以重复取得，效果累计。（最大【行动】+10，最低【体型】：0）。重复取得过的场合，在名称栏里计入【微小*n】。此外，取得【微小】后不可以取得【巨大】。</t>
  </si>
  <si>
    <t>本性微小到了特异的程度。</t>
  </si>
  <si>
    <t>常时效果。对象额外从【封神·夜魔·半妖·龙王·魔眼·异乡人】中取得一个【种族奖励】（并且也变为可以取得那个种族的种族才能，满足物品的限制）。之后对象在【种族】一栏中记载取得【种族奖励】的【种族】名（例：【幸御魂（封神）】）。</t>
  </si>
  <si>
    <t>你是特定的血统者之类的始祖，能自在的操控那些血统能力或异能。</t>
  </si>
  <si>
    <t>常时效果。对象从已经取得的称号的称号才能中取得一个※●◎以外的才能。</t>
  </si>
  <si>
    <t>由于独自的妖力或长年的经验，能体会远远超过本来应该得到的数量的术技。</t>
  </si>
  <si>
    <t>妖力扫射</t>
  </si>
  <si>
    <t>主动行动时使用。需要取得【妖力击破】。对象进行赋予【起源属性E】的【攻击行动】时，根据攻击行动内容获得以下效果。
【物理攻击】：使用者的【Rank】+2
【魔法攻击】：给予对象【Rank：3】的【魔法伤害】（抵抗减半）</t>
  </si>
  <si>
    <t>将自己的妖力转化为起源，广范围的一击。</t>
  </si>
  <si>
    <t>灵魂捕食</t>
  </si>
  <si>
    <t>特殊效果。对象给予【伤害】的【对象】变成【状态变化：气绝·战斗不能·死亡】中任意一个后使用。对象获得一个【超越灵力】和一个【时机：攻击】。即使对象是复数，获得的【超越灵力】和【时机：攻击】最大数量也为1。这个才能一轮（场景）只能使用一次。</t>
  </si>
  <si>
    <t>将敌人扫平之后，可以通过捕食它的灵魂，获得灵力，再次行动。</t>
  </si>
  <si>
    <t>全力的妖力</t>
  </si>
  <si>
    <t>特殊效果。需要取得【巨大】或【微小】。任何时候都可以使用。对象获得两个【超越灵力】此外，对象在一场战斗中可以对现在的【体型】+2/-2（最大6，最小0）。这个才能一剧本中只能使用一次。</t>
  </si>
  <si>
    <t>使出全力，解放体内隐秘的巨大妖力，变化灵力和肉体的规模。</t>
  </si>
  <si>
    <t>领域视界</t>
  </si>
  <si>
    <t>常时效果。对象【伤害算出】时获得+5修正。此外，对象可以指定对【状态变化：隐秘】的【对象】【n体】的物理攻击，对【行为：伪装】【对决】的达成值+10。</t>
  </si>
  <si>
    <t>拥有用灵力捕捉周围，像俯瞰图一样把握全局的视界。</t>
  </si>
  <si>
    <t>妖力的化身</t>
  </si>
  <si>
    <t>常时效果。对象的【生命力】获得+10修正。此外，对象获得此才能是指定一个【属性】（此后将这个指定的【属性】称为【起源属性F】）。对象因为赋予【起源属性F】的【攻击行动】收到的【伤害】-5.【起源属性E】和【起源属性F】是同一属性的话，额外可以-5（合计-10）。</t>
  </si>
  <si>
    <t>作为高位的幸御魂，自己的肉体本身就由庞大的妖力构成。</t>
  </si>
  <si>
    <t>神域化</t>
  </si>
  <si>
    <t>常时效果。需要取得【魔境化】。对象使用【魔境化】时，可以将那个效果变更为下面①②③中任意一个效果。
①【登场】中的PC回复40【生命力】
②【登场】中的PC任意变更2个【灵力】的出目
③【魔镜讨伐】时，【1：到达区域】时【limit的上限值】+10</t>
  </si>
  <si>
    <t>作为高位的“主”，可以在特定的地域居住，形成善良的魔境。</t>
  </si>
  <si>
    <r>
      <rPr>
        <sz val="11"/>
        <color rgb="FF000000"/>
        <rFont val="Microsoft JhengHei"/>
        <charset val="134"/>
      </rPr>
      <t>主动行动时使用</t>
    </r>
    <r>
      <rPr>
        <sz val="11"/>
        <color rgb="FF000000"/>
        <rFont val="新細明體"/>
        <charset val="134"/>
      </rPr>
      <t>。</t>
    </r>
    <r>
      <rPr>
        <sz val="11"/>
        <color rgb="FF000000"/>
        <rFont val="Microsoft JhengHei"/>
        <charset val="134"/>
      </rPr>
      <t>对象进行[攻击行动]，根据内容获得以下效果。
[物理攻击]：使用者[Rank]+1。
[魔法攻击]：对对象造成[Rank:2]的[魔法伤害]。</t>
    </r>
  </si>
  <si>
    <t>展开体内隐藏的对超常存在用火器或兵器，对目标集中发射。</t>
  </si>
  <si>
    <r>
      <rPr>
        <sz val="11"/>
        <color rgb="FF000000"/>
        <rFont val="等线"/>
        <charset val="134"/>
      </rPr>
      <t>伤害减少时使用。对象受到的</t>
    </r>
    <r>
      <rPr>
        <sz val="11"/>
        <color rgb="FF000000"/>
        <rFont val="Microsoft JhengHei"/>
        <charset val="134"/>
      </rPr>
      <t>[物理伤害]减半。这个《才能》1轮（场景）只能使用一次。</t>
    </r>
  </si>
  <si>
    <t>全身换上富有弹性和延展性的神秘合金制躯体，防御强力的物理攻击。</t>
  </si>
  <si>
    <r>
      <rPr>
        <sz val="11"/>
        <color rgb="FF000000"/>
        <rFont val="等线"/>
        <charset val="134"/>
      </rPr>
      <t>主动判定时使用。对象的</t>
    </r>
    <r>
      <rPr>
        <sz val="11"/>
        <color rgb="FF000000"/>
        <rFont val="Microsoft JhengHei"/>
        <charset val="134"/>
      </rPr>
      <t>[主动判定]的[达成值]获得+1的修正。</t>
    </r>
    <r>
      <rPr>
        <sz val="11"/>
        <color rgb="FF000000"/>
        <rFont val="等线"/>
        <charset val="134"/>
      </rPr>
      <t>这个《才能》1轮（场景）只能使用一次。</t>
    </r>
  </si>
  <si>
    <t>将全身的关节换为人偶一样的球形关节，从预料之外的角度和时机进行攻击。</t>
  </si>
  <si>
    <t>【体力】【敏捷】判定时使用。与对象[掷骰]的结果无关，判定自动成功。这时对象任意变更一个[灵力]的出目。这个《才能》一个剧本中只能使用两次。</t>
  </si>
  <si>
    <t>换上高性能的义肢，具备超越人智的臂力、机动力，能够进行精密操作。</t>
  </si>
  <si>
    <t>【知性】【精神】判定时使用。与对象[掷骰]的结果无关，判定自动成功。这时对象任意变更一个[灵力]的出目。这个《才能》一个剧本中只能使用两次。</t>
  </si>
  <si>
    <t>使用与人工智能连结的高性能演算装置，正确地解析情报，得出最优解。</t>
  </si>
  <si>
    <r>
      <rPr>
        <sz val="11"/>
        <color rgb="FF000000"/>
        <rFont val="等线"/>
        <charset val="134"/>
      </rPr>
      <t>对象宣言《才能》时使用。使用者移动</t>
    </r>
    <r>
      <rPr>
        <sz val="11"/>
        <color rgb="FF000000"/>
        <rFont val="Microsoft JhengHei"/>
        <charset val="134"/>
      </rPr>
      <t>4格距离。（[接近状态]中不可移动）。这个才能1轮（场景）中只能使用一次。</t>
    </r>
  </si>
  <si>
    <t>启动安装的魔术程序，对对象的动作或魔术做出反应，进行瞬间移动。</t>
  </si>
  <si>
    <t>伤害算出时使用。需要取得《反射加速》。对象进行一次[武器攻击]。这个才能1战斗（场景）中只能使用一次。</t>
  </si>
  <si>
    <t>在对象受到攻击的瞬间，进行高速移动，做出完美的追击。</t>
  </si>
  <si>
    <r>
      <rPr>
        <sz val="11"/>
        <color rgb="FF000000"/>
        <rFont val="等线"/>
        <charset val="134"/>
      </rPr>
      <t>常时效果。对象的【生命力】获得</t>
    </r>
    <r>
      <rPr>
        <sz val="11"/>
        <color rgb="FF000000"/>
        <rFont val="Microsoft JhengHei"/>
        <charset val="134"/>
      </rPr>
      <t>+5修正。此外对象无视[不好落脚的场所]的惩罚。甚至在[战斗外]可以和</t>
    </r>
    <r>
      <rPr>
        <sz val="11"/>
        <color rgb="FF000000"/>
        <rFont val="等线"/>
        <charset val="134"/>
      </rPr>
      <t>[</t>
    </r>
    <r>
      <rPr>
        <sz val="11"/>
        <color rgb="FF000000"/>
        <rFont val="Microsoft JhengHei"/>
        <charset val="134"/>
      </rPr>
      <t>汽车</t>
    </r>
    <r>
      <rPr>
        <sz val="11"/>
        <color rgb="FF000000"/>
        <rFont val="等线"/>
        <charset val="134"/>
      </rPr>
      <t>]</t>
    </r>
    <r>
      <rPr>
        <sz val="11"/>
        <color rgb="FF000000"/>
        <rFont val="Microsoft JhengHei"/>
        <charset val="134"/>
      </rPr>
      <t>一样的速度移动。</t>
    </r>
  </si>
  <si>
    <t>全身施加了机动用的调整，通过与人工智能连结来以相当于机动车的速度快速穿越障碍物。</t>
  </si>
  <si>
    <t>特殊效果。无论何时都能使用。目标将一个[灵力]变为一个[超越灵力]。此《才能》只能在1轮（场景）中使用1次。</t>
  </si>
  <si>
    <t>利用体内搭载的特殊功能，将灵力转换为超越灵力。</t>
  </si>
  <si>
    <r>
      <rPr>
        <sz val="11"/>
        <color rgb="FF000000"/>
        <rFont val="等线"/>
        <charset val="134"/>
      </rPr>
      <t>伤害减少时使用。对象将进行的</t>
    </r>
    <r>
      <rPr>
        <sz val="11"/>
        <color rgb="FF000000"/>
        <rFont val="Microsoft JhengHei"/>
        <charset val="134"/>
      </rPr>
      <t>[攻击行动]的[对象]变成[1体]，使用者承受那个伤害。这个时候受到的伤害视为抵抗失败。这个《才能》1轮（场景）中只能使用一次。</t>
    </r>
  </si>
  <si>
    <t>以最大出力展开灵威防壁，抵挡敌人的大范围攻击。</t>
  </si>
  <si>
    <t>常时效果。对象的[行为：察知]的达成值获得+3的修正。</t>
  </si>
  <si>
    <t>搭载了对诅咒感知用的高性能摄像头或雷达，特化察觉法则障碍的能力。</t>
  </si>
  <si>
    <t>对灵威机关</t>
  </si>
  <si>
    <r>
      <rPr>
        <sz val="11"/>
        <color rgb="FF000000"/>
        <rFont val="等线"/>
        <charset val="134"/>
      </rPr>
      <t>伤害减少时使用。对象受到的</t>
    </r>
    <r>
      <rPr>
        <sz val="11"/>
        <color rgb="FF000000"/>
        <rFont val="Microsoft JhengHei"/>
        <charset val="134"/>
      </rPr>
      <t>[魔法伤害]减半。这个才能1轮（场景）中只能使用一次。</t>
    </r>
  </si>
  <si>
    <t>在全身搭载了对灵威障壁展开机关，在紧急时可以发挥极高的魔法防御力。</t>
  </si>
  <si>
    <t>自我修复机关</t>
  </si>
  <si>
    <r>
      <rPr>
        <sz val="11"/>
        <color rgb="FF000000"/>
        <rFont val="等线"/>
        <charset val="134"/>
      </rPr>
      <t>特殊效果。需要取得《高速运算》。随时可以使用。对象解除任意一个</t>
    </r>
    <r>
      <rPr>
        <sz val="11"/>
        <color rgb="FF000000"/>
        <rFont val="Microsoft JhengHei"/>
        <charset val="134"/>
      </rPr>
      <t>[气绝·战斗不能·死亡]以外的负面的[状态变化]。这个才能1轮（场景）中只能使用一次。</t>
    </r>
  </si>
  <si>
    <t>瞬间将循环的灵力集中到故障处，修复错误，恢复身体机能。</t>
  </si>
  <si>
    <t>超高速机动</t>
  </si>
  <si>
    <r>
      <rPr>
        <sz val="11"/>
        <color rgb="FF000000"/>
        <rFont val="等线"/>
        <charset val="134"/>
      </rPr>
      <t>特殊效果。需要取得《钢环》。随时可以使用。对象无视【行动值】直接到达对象的</t>
    </r>
    <r>
      <rPr>
        <sz val="11"/>
        <color rgb="FF000000"/>
        <rFont val="Microsoft JhengHei"/>
        <charset val="134"/>
      </rPr>
      <t>[回合]。这个才能1轮（场景）中只能使用一次。</t>
    </r>
  </si>
  <si>
    <t>解除灵力驱动机关的限制器，进行超反应。但对身体的负担极大，需要对四肢进行改造才能使用。</t>
  </si>
  <si>
    <t>立体机动</t>
  </si>
  <si>
    <r>
      <rPr>
        <sz val="11"/>
        <color rgb="FF000000"/>
        <rFont val="等线"/>
        <charset val="134"/>
      </rPr>
      <t>常时效果。需要取得《反射加速》。对象的《反射加速》在一轮中可以再使用两次（总计三次）此外《反射加速》的</t>
    </r>
    <r>
      <rPr>
        <sz val="11"/>
        <color rgb="FF000000"/>
        <rFont val="Microsoft JhengHei"/>
        <charset val="134"/>
      </rPr>
      <t>[距离]变为[7格]，使用《反射加速》时无视[接近状态]。</t>
    </r>
  </si>
  <si>
    <t>在搭载的机动机能上施加极限的调整，在发动时具备超过界限的机动性。</t>
  </si>
  <si>
    <t>对冲击机关</t>
  </si>
  <si>
    <r>
      <rPr>
        <sz val="11"/>
        <color rgb="FF000000"/>
        <rFont val="等线"/>
        <charset val="134"/>
      </rPr>
      <t>常时效果。对象的【生命力】获得</t>
    </r>
    <r>
      <rPr>
        <sz val="11"/>
        <color rgb="FF000000"/>
        <rFont val="Microsoft JhengHei"/>
        <charset val="134"/>
      </rPr>
      <t>+5修正。此外，对象将“向任意方向强制移动n格”可以任意的-1~-5（最低0）。例如被移动2格的场合选择-3机编程了0，那么视为不受强制移动的效果。</t>
    </r>
  </si>
  <si>
    <t>人造神器化</t>
  </si>
  <si>
    <r>
      <rPr>
        <sz val="11"/>
        <color rgb="FF000000"/>
        <rFont val="等线"/>
        <charset val="134"/>
      </rPr>
      <t>常时效果。对象的【生命力】获得</t>
    </r>
    <r>
      <rPr>
        <sz val="11"/>
        <color rgb="FF000000"/>
        <rFont val="Microsoft JhengHei"/>
        <charset val="134"/>
      </rPr>
      <t>+15修正。</t>
    </r>
  </si>
  <si>
    <t>通过人造神器化来让全身变得更加坚固。受过这个处理的个体除非受到破坏，否则半永久性地不会生锈腐朽。</t>
  </si>
  <si>
    <t>以太妨碍</t>
  </si>
  <si>
    <r>
      <rPr>
        <sz val="11"/>
        <color rgb="FF000000"/>
        <rFont val="等线"/>
        <charset val="134"/>
      </rPr>
      <t>特殊效果。需要取得《以太分析》。</t>
    </r>
    <r>
      <rPr>
        <sz val="11"/>
        <color rgb="FF000000"/>
        <rFont val="Microsoft JhengHei"/>
        <charset val="134"/>
      </rPr>
      <t>[</t>
    </r>
    <r>
      <rPr>
        <sz val="11"/>
        <color rgb="FF000000"/>
        <rFont val="等线"/>
        <charset val="134"/>
      </rPr>
      <t>解除</t>
    </r>
    <r>
      <rPr>
        <sz val="11"/>
        <color rgb="FF000000"/>
        <rFont val="Microsoft JhengHei"/>
        <charset val="134"/>
      </rPr>
      <t>]</t>
    </r>
    <r>
      <rPr>
        <sz val="11"/>
        <color rgb="FF000000"/>
        <rFont val="等线"/>
        <charset val="134"/>
      </rPr>
      <t>对象身上持续的所有正面</t>
    </r>
    <r>
      <rPr>
        <sz val="11"/>
        <color rgb="FF000000"/>
        <rFont val="Microsoft JhengHei"/>
        <charset val="134"/>
      </rPr>
      <t>[状态变化]。这个《才能》不进行被动判定。</t>
    </r>
  </si>
  <si>
    <t>向周围放出灵力生成的妨碍电波，抵消所有灵力引发的有利效果。</t>
  </si>
  <si>
    <t>导航</t>
  </si>
  <si>
    <t>特殊效果。无论何时都能使用。将使用者以外的对象的一个[灵力]变为[超越灵力]。这个《才能》1轮（场景）中只能使用一次。</t>
  </si>
  <si>
    <t>体内搭载了特殊的机关，能够准确地为对象循环的灵力导航，将其变为纯粹的超越灵力。</t>
  </si>
  <si>
    <t>自动支援扫射</t>
  </si>
  <si>
    <r>
      <rPr>
        <sz val="11"/>
        <color rgb="FF000000"/>
        <rFont val="等线"/>
        <charset val="134"/>
      </rPr>
      <t>伤害算出时使用。需要取得《加速移动》。使用者以外的对象的</t>
    </r>
    <r>
      <rPr>
        <sz val="11"/>
        <color rgb="FF000000"/>
        <rFont val="Microsoft JhengHei"/>
        <charset val="134"/>
      </rPr>
      <t>[伤害]+“使用者任意的【主能力值】”。这个《才能》1轮（场景）中只能使用一次。</t>
    </r>
  </si>
  <si>
    <t>体内搭载了支援机关，能够在同伴攻击时，反射性地将体内的火器同时射出，增强攻击的威力。</t>
  </si>
  <si>
    <t>追加对弹装甲</t>
  </si>
  <si>
    <r>
      <rPr>
        <sz val="11"/>
        <color rgb="FF000000"/>
        <rFont val="等线"/>
        <charset val="134"/>
      </rPr>
      <t>常时效果。需要取得《人造神器化》。对象的【生命力】获得</t>
    </r>
    <r>
      <rPr>
        <sz val="11"/>
        <color rgb="FF000000"/>
        <rFont val="Microsoft JhengHei"/>
        <charset val="134"/>
      </rPr>
      <t>+10修正。此外，对象由于[射击攻击]受到的[物理伤害]减半。</t>
    </r>
  </si>
  <si>
    <t>将人工血液内部的纳米机器运用到突破界限的程度，对特定的攻击能够发挥出优秀的防御力。</t>
  </si>
  <si>
    <r>
      <rPr>
        <sz val="11"/>
        <color rgb="FF000000"/>
        <rFont val="新細明體"/>
        <charset val="134"/>
      </rPr>
      <t>特殊效果。对象可以通过消耗</t>
    </r>
    <r>
      <rPr>
        <sz val="11"/>
        <color rgb="FF000000"/>
        <rFont val="Microsoft JhengHei"/>
        <charset val="134"/>
      </rPr>
      <t>10</t>
    </r>
    <r>
      <rPr>
        <sz val="11"/>
        <color rgb="FF000000"/>
        <rFont val="新細明體"/>
        <charset val="134"/>
      </rPr>
      <t>【生命力】，获得一个</t>
    </r>
    <r>
      <rPr>
        <sz val="11"/>
        <color rgb="FF000000"/>
        <rFont val="Microsoft JhengHei"/>
        <charset val="134"/>
      </rPr>
      <t>[超越灵力]。这个才能1轮（场景）中只能使用一次。</t>
    </r>
  </si>
  <si>
    <t>利用人造人的特性，将自己的生命力变为特殊的灵力。</t>
  </si>
  <si>
    <r>
      <rPr>
        <sz val="11"/>
        <color rgb="FF000000"/>
        <rFont val="等线"/>
        <charset val="134"/>
      </rPr>
      <t>魔法攻击。对对象造成</t>
    </r>
    <r>
      <rPr>
        <sz val="11"/>
        <color rgb="FF000000"/>
        <rFont val="Microsoft JhengHei"/>
        <charset val="134"/>
      </rPr>
      <t>[Rank:3]的[魔法攻击]（抵抗消灭）。这个才能1轮（场景）中只能使用一次。</t>
    </r>
  </si>
  <si>
    <t>将人造人特有的庞大灵力变为魔力波动，射向敌人。</t>
  </si>
  <si>
    <r>
      <rPr>
        <sz val="11"/>
        <color rgb="FF000000"/>
        <rFont val="等线"/>
        <charset val="134"/>
      </rPr>
      <t>特殊效果。只可以在</t>
    </r>
    <r>
      <rPr>
        <sz val="11"/>
        <color rgb="FF000000"/>
        <rFont val="Microsoft JhengHei"/>
        <charset val="134"/>
      </rPr>
      <t>[战斗外]使用。使用者可以操作或消去[场景]中存在的一般人的记忆或意识（具体由GM决定）。</t>
    </r>
  </si>
  <si>
    <t>从视线中释放出魔力，将一般人催眠，自由地操纵他们的意识和记忆。</t>
  </si>
  <si>
    <t>魔法攻击。使用者以外的对象的一个[灵力]的出目±1（不能变为0或以下，7或7以上）。</t>
  </si>
  <si>
    <t>释放出体内的庞大灵力，干涉对象的灵力。</t>
  </si>
  <si>
    <t>[登场判定]时使用。与对象[掷骰]结果无关，判定成功。这个《才能》一个剧本只能使用三次。</t>
  </si>
  <si>
    <t>使用自己的魔力进行空间转移或飞行，可以实现瞬间移动。</t>
  </si>
  <si>
    <r>
      <rPr>
        <sz val="11"/>
        <color rgb="FF000000"/>
        <rFont val="等线"/>
        <charset val="134"/>
      </rPr>
      <t>对象宣言《才能》时使用。对象的一个不造成伤害的</t>
    </r>
    <r>
      <rPr>
        <sz val="11"/>
        <color rgb="FF000000"/>
        <rFont val="Microsoft JhengHei"/>
        <charset val="134"/>
      </rPr>
      <t>[时机：攻击/效果类别：魔法攻击]的《才能》视为支付[消耗]使用（例如《高位治愈》或《解除魔术》等）。这个才能1轮（场景）中只能使用一次。</t>
    </r>
  </si>
  <si>
    <t>让魔力在体内循环，可以不进行咏唱而使用特定的魔术。</t>
  </si>
  <si>
    <t>【知性】判定时使用。与对象[掷骰]的结果无关，判定自动成功。这时对象任意变更一个[灵力]的出目。这个《才能》一个剧本中只能使用三次。</t>
  </si>
  <si>
    <t>利用诞生时获得的大量知识，进行完美的分析。</t>
  </si>
  <si>
    <r>
      <rPr>
        <sz val="11"/>
        <color rgb="FF000000"/>
        <rFont val="等线"/>
        <charset val="134"/>
      </rPr>
      <t>常时效果。对象的【发动】判定的达成值</t>
    </r>
    <r>
      <rPr>
        <sz val="11"/>
        <color rgb="FF000000"/>
        <rFont val="Microsoft JhengHei"/>
        <charset val="134"/>
      </rPr>
      <t>+1，[结界]+5。</t>
    </r>
  </si>
  <si>
    <t>表示在你成长的过程中，让特化魔术使用的异能开花结果。</t>
  </si>
  <si>
    <r>
      <rPr>
        <sz val="11"/>
        <color rgb="FF000000"/>
        <rFont val="等线"/>
        <charset val="134"/>
      </rPr>
      <t>物理攻击。使用者</t>
    </r>
    <r>
      <rPr>
        <sz val="11"/>
        <color rgb="FF000000"/>
        <rFont val="Microsoft JhengHei"/>
        <charset val="134"/>
      </rPr>
      <t>[伤害算出]时+"使用者任意的【主能力值】"。</t>
    </r>
    <r>
      <rPr>
        <sz val="11"/>
        <color rgb="FF000000"/>
        <rFont val="等线"/>
        <charset val="134"/>
      </rPr>
      <t>这个才能1轮（场景）中只能使用一次。</t>
    </r>
  </si>
  <si>
    <t>将自己的灵力寄宿在四肢或神器之中，进行强力的物理攻击。</t>
  </si>
  <si>
    <t>特殊效果。[主动判定]之前使用。对象的[时机：攻击]的《才能》的[距离]+2格（[接近状态]的场合3格，[移动2格]的场合[移动4格]）。此外，[距离：战斗地带]的场合，[伤害算出]+2.这个才能1轮（场景）中只能使用一次。</t>
  </si>
  <si>
    <t>将人造人庞大的灵力流入术式之中，延长魔术的射程。</t>
  </si>
  <si>
    <t>【精神】判定时使用。与对象[掷骰]的结果无关，判定自动成功。这时对象任意变更一个[灵力]的出目。这个《才能》一个剧本中只能使用三次。</t>
  </si>
  <si>
    <t>发挥人造人生来具有的发达精神，进行完美的对应。</t>
  </si>
  <si>
    <t>魔力过滤</t>
  </si>
  <si>
    <t>特殊效果。需要取得《魔术存在》。对象通过消费10【生命力】，可以任意将两个[4·5·6]的[灵力]变更成[超越灵力]。</t>
  </si>
  <si>
    <t>以人造人的特性过滤特定的灵力，将其变换为纯粹的魔力。</t>
  </si>
  <si>
    <t>残像转移</t>
  </si>
  <si>
    <t>【回避】判定时使用，需要取得《魔力浮游》。对象的【回避】判定用【抵抗】代投，【抵抗】判定的达成值视为【回避】判定的达成值。这个才能1轮（场景）中只能使用一次。</t>
  </si>
  <si>
    <t>在受到物理攻击的瞬间，使用思念编织魔术，将自己与魔力生成的残影交换，瞬间转移位置。</t>
  </si>
  <si>
    <t>魔力的奔流</t>
  </si>
  <si>
    <r>
      <rPr>
        <sz val="11"/>
        <color rgb="FF000000"/>
        <rFont val="等线"/>
        <charset val="134"/>
      </rPr>
      <t>常时效果。对象使用《魔力的波动》和《魔力重击》时，</t>
    </r>
    <r>
      <rPr>
        <sz val="11"/>
        <color rgb="FF000000"/>
        <rFont val="Microsoft JhengHei"/>
        <charset val="134"/>
      </rPr>
      <t>[伤害算出]时的[</t>
    </r>
    <r>
      <rPr>
        <sz val="11"/>
        <color rgb="FF000000"/>
        <rFont val="等线"/>
        <charset val="134"/>
      </rPr>
      <t>等级</t>
    </r>
    <r>
      <rPr>
        <sz val="11"/>
        <color rgb="FF000000"/>
        <rFont val="Microsoft JhengHei"/>
        <charset val="134"/>
      </rPr>
      <t>]+1。</t>
    </r>
  </si>
  <si>
    <t>将人造人特有的庞大的灵力集中在手掌等处，将其变为魔力的奔流释放。</t>
  </si>
  <si>
    <t>干涉强化</t>
  </si>
  <si>
    <r>
      <rPr>
        <sz val="11"/>
        <color rgb="FF000000"/>
        <rFont val="等线"/>
        <charset val="134"/>
      </rPr>
      <t>常时效果。需要取得《魔力操作》。对象使用不造成</t>
    </r>
    <r>
      <rPr>
        <sz val="11"/>
        <color rgb="FF000000"/>
        <rFont val="Microsoft JhengHei"/>
        <charset val="134"/>
      </rPr>
      <t>[伤害]的[时机：攻击]的《才能》时，追加下面</t>
    </r>
    <r>
      <rPr>
        <sz val="11"/>
        <color rgb="FF000000"/>
        <rFont val="等线"/>
        <charset val="134"/>
      </rPr>
      <t>①②</t>
    </r>
    <r>
      <rPr>
        <sz val="11"/>
        <color rgb="FF000000"/>
        <rFont val="Microsoft JhengHei"/>
        <charset val="134"/>
      </rPr>
      <t xml:space="preserve">两个效果中任意一个。
</t>
    </r>
    <r>
      <rPr>
        <sz val="11"/>
        <color rgb="FF000000"/>
        <rFont val="等线"/>
        <charset val="134"/>
      </rPr>
      <t>①</t>
    </r>
    <r>
      <rPr>
        <sz val="11"/>
        <color rgb="FF000000"/>
        <rFont val="Microsoft JhengHei"/>
        <charset val="134"/>
      </rPr>
      <t xml:space="preserve">对象任意一个[灵力]的出目加减1
</t>
    </r>
    <r>
      <rPr>
        <sz val="11"/>
        <color rgb="FF000000"/>
        <rFont val="等线"/>
        <charset val="134"/>
      </rPr>
      <t>②</t>
    </r>
    <r>
      <rPr>
        <sz val="11"/>
        <color rgb="FF000000"/>
        <rFont val="Microsoft JhengHei"/>
        <charset val="134"/>
      </rPr>
      <t>对象的【生命力】恢复10.</t>
    </r>
  </si>
  <si>
    <t>将自己的灵力与对象的灵力同调，给没有伤害的魔术增加附加效果。</t>
  </si>
  <si>
    <t>防御魔眼</t>
  </si>
  <si>
    <r>
      <rPr>
        <sz val="11"/>
        <color rgb="FF000000"/>
        <rFont val="等线"/>
        <charset val="134"/>
      </rPr>
      <t>常时效果。需要取得《魔力的视线》。对象受到的</t>
    </r>
    <r>
      <rPr>
        <sz val="11"/>
        <color rgb="FF000000"/>
        <rFont val="Microsoft JhengHei"/>
        <charset val="134"/>
      </rPr>
      <t>[武器攻击]的[伤害]-10。</t>
    </r>
  </si>
  <si>
    <t>将自己的视线变为拟似魔眼，只需要凝视就能阻止武器攻击。</t>
  </si>
  <si>
    <t>小规模具现</t>
  </si>
  <si>
    <r>
      <rPr>
        <sz val="11"/>
        <color rgb="FF000000"/>
        <rFont val="等线"/>
        <charset val="134"/>
      </rPr>
      <t>常时效果。对象的</t>
    </r>
    <r>
      <rPr>
        <sz val="11"/>
        <color rgb="FF000000"/>
        <rFont val="Microsoft JhengHei"/>
        <charset val="134"/>
      </rPr>
      <t>[结界]</t>
    </r>
    <r>
      <rPr>
        <sz val="11"/>
        <color rgb="FF000000"/>
        <rFont val="等线"/>
        <charset val="134"/>
      </rPr>
      <t>获得</t>
    </r>
    <r>
      <rPr>
        <sz val="11"/>
        <color rgb="FF000000"/>
        <rFont val="Microsoft JhengHei"/>
        <charset val="134"/>
      </rPr>
      <t>+5修正。此外对象如果处于[战斗外]的话，[登场]</t>
    </r>
    <r>
      <rPr>
        <sz val="11"/>
        <color rgb="FF000000"/>
        <rFont val="等线"/>
        <charset val="134"/>
      </rPr>
      <t>时</t>
    </r>
    <r>
      <rPr>
        <sz val="11"/>
        <color rgb="FF000000"/>
        <rFont val="Microsoft JhengHei"/>
        <charset val="134"/>
      </rPr>
      <t>，可以[购买][物品：常备·消耗品]。</t>
    </r>
  </si>
  <si>
    <t>以愚者的黄金作为触媒，将自己的灵力限定性地具现化，创造出灵药、咒符、阵地、移动手段等等。</t>
  </si>
  <si>
    <t>思念咏唱</t>
  </si>
  <si>
    <t>特殊效果。需要取得《术式伸长》。对象通过消费10【生命力】，[魔法伤害]+10。这个才能1轮（场景）中只能使用一次。</t>
  </si>
  <si>
    <t>成长为高级的人造人，不咏唱也能使用魔术，并可以以生命力为代价增强威力。</t>
  </si>
  <si>
    <t>防壁突破</t>
  </si>
  <si>
    <t>伤害减少时使用。需要取得《高次的精神》。对象的[装甲]或者是[结界]减半。这个才能1轮（场景）中只能使用一次。</t>
  </si>
  <si>
    <t>看穿对象装甲或结界的薄弱处，将自身的庞大灵力注入其中，强行突破对象的防御。</t>
  </si>
  <si>
    <t>灵威烧尽</t>
  </si>
  <si>
    <r>
      <rPr>
        <sz val="11"/>
        <color rgb="FF000000"/>
        <rFont val="等线"/>
        <charset val="134"/>
      </rPr>
      <t>伤害算出时使用。对象可以将给予伤害的</t>
    </r>
    <r>
      <rPr>
        <sz val="11"/>
        <color rgb="FF000000"/>
        <rFont val="Microsoft JhengHei"/>
        <charset val="134"/>
      </rPr>
      <t>[名称写作"X*N"的[</t>
    </r>
    <r>
      <rPr>
        <sz val="11"/>
        <color rgb="FF000000"/>
        <rFont val="等线"/>
        <charset val="134"/>
      </rPr>
      <t>物怪</t>
    </r>
    <r>
      <rPr>
        <sz val="11"/>
        <color rgb="FF000000"/>
        <rFont val="Microsoft JhengHei"/>
        <charset val="134"/>
      </rPr>
      <t>]（复数只视为一只的[</t>
    </r>
    <r>
      <rPr>
        <sz val="11"/>
        <color rgb="FF000000"/>
        <rFont val="等线"/>
        <charset val="134"/>
      </rPr>
      <t>物怪</t>
    </r>
    <r>
      <rPr>
        <sz val="11"/>
        <color rgb="FF000000"/>
        <rFont val="Microsoft JhengHei"/>
        <charset val="134"/>
      </rPr>
      <t>]）]全部变为[状态变化：死亡]。这个才能1轮（场景）中只能使用一次。</t>
    </r>
  </si>
  <si>
    <t>将自身的魔力集中在一点上，从根源烧毁弱小存在的灵魂。</t>
  </si>
  <si>
    <t>魔力光条</t>
  </si>
  <si>
    <t>特殊效果。需要取得《小规模具现》。主动判定前使用。对象消费10【生命力】后，[攻击行动]的[对象]-“选择的值”（最低1体）。之后对象[主动判定]的达成值+"选择的值"（[范围：战斗地带]的场合+3）。这个才能1轮（场景）中只能使用一次。</t>
  </si>
  <si>
    <t>使用灵力集中大范围魔术，将其变为魔力的光条，穿透敌人的灵魂。</t>
  </si>
  <si>
    <t>「偶」</t>
  </si>
  <si>
    <t>特殊效果。对象在1轮（场景）中，变为[状态变化：飞行]状态。</t>
  </si>
  <si>
    <t>驱使念动力令自身浮空，一段时间内可以自由地在空中飞行。</t>
  </si>
  <si>
    <t>「连号」</t>
  </si>
  <si>
    <t>主动行动时使用。使用者取得《心灵爆裂》时指定1个[属性]（后文称被指定的[属性]为[起源属性F]），对对象进行附加了[起源属性F]的[攻击行动]，取得如下效果：
[物理攻击]：使用者的[等级]+1。
[魔法攻击]：给予对象[等级：2]的魔法伤害（抵抗[减半]）</t>
  </si>
  <si>
    <t>用自身的念动力，在攻击的同时卷起火焰、冷气、闪电或者烈风。</t>
  </si>
  <si>
    <t>「奇」</t>
  </si>
  <si>
    <t>特殊效果。仅限[战斗外]使用。使用者能够消除或者操纵[场景]中存在的一般人的记忆。（详情由GM决定）</t>
  </si>
  <si>
    <t>使用精神感应，对一般人植入虚假的记忆，或者遗忘掉特定内容。</t>
  </si>
  <si>
    <t>瞬间传送</t>
  </si>
  <si>
    <t>特殊效果。仅限[战斗中]使用。在对象的被动判定之前使用，使用者无视[接近状态]，互相交换位置并[设置]。之后，[攻击行动]的对象变为使用者，使用者进行[被动判定]。这个《才能》1轮中最多使用1次。</t>
  </si>
  <si>
    <t>使用强大的念动力，不将对方移动过来，而是将自己瞬间移动到指定位置。</t>
  </si>
  <si>
    <t>在【体力】【敏捷】判定时使用。与对象[掷骰]的结果无关，【体力】【敏捷】判定自动成功，并任意变更1个灵力的结果。这个《才能》1剧本中只能使用2次。</t>
  </si>
  <si>
    <t>将念动力集中到一点上，浮起常人无法举起的重物，或者进行精密作业和杂技表演。</t>
  </si>
  <si>
    <t>在【知性】【精神】判定时使用。与对象[掷骰]的结果无关，【知性】【精神】判定自动成功，并任意变更1个灵力的结果。这个《才能》1剧本中只能使用2次。</t>
  </si>
  <si>
    <t>接触物品和人物，读取过去的记忆、知晓其来历、了解其能力、理解该如何对其进行好意的对应。</t>
  </si>
  <si>
    <t>在[登场判定]时使用。与对象[掷骰]的结果无关，[登场判定]自动成功，并任意变更1个灵力的结果。这个《才能》1剧本中只能使用3次。</t>
  </si>
  <si>
    <t>集中念动力，使得空间发生扭曲，瞬间进行长距离移动。</t>
  </si>
  <si>
    <t>常时效果。对象的[被动判定]的达成值获得+1的修正。与[登场][未登场]无关，对象随时可以对1个结下[感情]的pc对话（能否成功由gm决定）。对话时，如果互相达成共识，可以共享[情报]。</t>
  </si>
  <si>
    <t>与了解的对象的灵力同调，跨越距离和结界的障碍互相交流。</t>
  </si>
  <si>
    <t>接近状态</t>
  </si>
  <si>
    <t>「对子」</t>
  </si>
  <si>
    <t>魔法攻击。[回复]对象相当于[等级：3]的[魔法伤害]的【生命力】。</t>
  </si>
  <si>
    <t>接触对象的伤口，对灵力本身进行干涉，将新陈代谢或者灵力活性化，治疗伤口。</t>
  </si>
  <si>
    <t>特殊效果。只能在[战斗外]使用。使用者取得①②中任意一个效果。这个《才能》1剧本中只能使用1次。
①与对象掷骰的结果无关，取得1个[情报]。
②与对象掷骰的结果无关，在[法则障碍]中的[察觉【幸运】]判定自动成功（视为通过[第二目标值]）。</t>
  </si>
  <si>
    <t>使用念动力进行精神干涉，操作手机和相机等念写出特定信息。</t>
  </si>
  <si>
    <t>伤害减少时使用。对象所受到的[伤害]-3。这个《才能》不消耗[防御]时机。</t>
  </si>
  <si>
    <t>使用念动力对同伴所受的攻击加以干涉，减少其威力。</t>
  </si>
  <si>
    <t>短距传送</t>
  </si>
  <si>
    <t>特殊效果。需要取得《长距传送》。对象可以将自己[设置]在距现在所在的格子7格内的任意格子。这个《才能》1轮（场景）内只能使用1次。</t>
  </si>
  <si>
    <t>细致地操作庞大的念动力，在短距离内迅速转移。</t>
  </si>
  <si>
    <t>心灵毁灭</t>
  </si>
  <si>
    <t>「奇·奇」</t>
  </si>
  <si>
    <t>主动行动时使用。需要取得《精神强念》。对象进行[攻击行动]，取得如下效果：
[物理攻击]：使用者[等级]+2.
[魔法攻击]：给予对象[等级：3]的[魔法伤害]（抵抗[减半]）</t>
  </si>
  <si>
    <t>将念动力变为纯粹的破坏力，透过思念或者武器解放，粉碎敌人。</t>
  </si>
  <si>
    <t>念力抹消</t>
  </si>
  <si>
    <t>伤害减少时使用。需要取得《瞬间移动》。给予对象①②中的任意一个效果。这个《才能》1场战斗（场景）中只能使用1次。
①：消灭1个[距离：战斗地带]的[障碍物]
②：扔1d，如果结果不是1或者2，可以将1体没有[×n标记]的非[boss·荒御魂]的[物怪]变为[死亡]。</t>
  </si>
  <si>
    <t>凝缩念动力，消灭视野内的物体，如果接触到了敌人会让其当场死亡。</t>
  </si>
  <si>
    <t>读心</t>
  </si>
  <si>
    <t>在【抵抗】判定时使用。需要取得《心灵感应》。对象以【回避】判定代替【抵抗】判定，将【回避】判定的达成值作为【抵抗】判定的达成值。这个《才能》1轮（场景）中只能使用1次。</t>
  </si>
  <si>
    <t>驱使念动力，瞬间读取对手的内心，以最合适的方法回避对方的魔术攻击。</t>
  </si>
  <si>
    <t>透视</t>
  </si>
  <si>
    <t>常时效果。需要取得《接触感应》。对象的[被动判定]达成值+2，固定取得[解除：黑暗]，不受到[极度黑暗的场所]的惩罚，且可以对[状态变化：隐密]的n体对象进行[物理攻击]，对[行为：伪装]的[对决]达成值取得+10修正。</t>
  </si>
  <si>
    <t>熟练驱使基于念动力的精神感应，能够在常时取得其他的视野，察知到大范围内的东西。</t>
  </si>
  <si>
    <t>预知</t>
  </si>
  <si>
    <t>特殊效果。需要取得《透视》。在与对象进行[对决]之后使用，使用者与对象交换达成值。这个《才能》1剧本中只能使用1次。</t>
  </si>
  <si>
    <t>集中精神进行预知，能够预知几瞬间后的未来，进而回避攻击或使得回避失败。</t>
  </si>
  <si>
    <t>共感</t>
  </si>
  <si>
    <t>特殊效果。需要取得《催眠》。对象获得[被动判定]达成值+2，[装甲]和[结界]+3的修正。这个才能1轮（场景）中只能使用1次。</t>
  </si>
  <si>
    <t>利用念动力使得周围的精神共感，提高全体的防御力。</t>
  </si>
  <si>
    <t>心灵屏障</t>
  </si>
  <si>
    <t>伤害减少时使用。需要取得《心灵护盾》。对象从[距离：近接状态]以外的[对象]处受到的[伤害]都[减半]。这个才能1轮（场景）中只能使用1次。</t>
  </si>
  <si>
    <t>使用念动力对同伴所受的远距离攻击加以干涉，在空中快速地削减其威力。</t>
  </si>
  <si>
    <t>心灵治疗</t>
  </si>
  <si>
    <t>常时效果。需要取得《治愈》。对象使用《治愈》时，对象的回复效果额外+「使用者任意的【主能力值】」。另外可以追加[解除]任意1个[气绝·战斗不能·死亡]之外负面的[状态变化]。</t>
  </si>
  <si>
    <t>特化念动力的治愈效果，取得比治愈能力更强的回复能力。</t>
  </si>
  <si>
    <t>心灵力场</t>
  </si>
  <si>
    <t>常时效果。需要取得《心灵护盾》。对象使用《心灵护盾》或者《心灵屏障》时，视为已经消费过1次cost。《心灵护盾》的效果变更为“伤害减少时使用。对象所受的[伤害]-5，这个《才能》不消耗[防御]”。</t>
  </si>
  <si>
    <t>熟练操作念动力，在自身的周围稳定展开力场，增强防御能力。</t>
  </si>
  <si>
    <t>特殊效果。对象在1战斗中，[伤害算出]时[等级]+1。</t>
  </si>
  <si>
    <t>从潜藏在体内的基因中激发猛兽、昆虫或恐龙的情报，将四肢或全身都变为武器，变形为适合于对超常存在战斗的任意形态。</t>
  </si>
  <si>
    <t>特殊效果。对象的[主动判定]取得+1修正。</t>
  </si>
  <si>
    <t>解放蕴含灵力的咆哮，使得对手退缩。</t>
  </si>
  <si>
    <t>主动行动时使用。对象进行[攻击行动]，取得如下效果。
[物理攻击]：使用者的[等级]+1
[魔法攻击]：给予对象[等级2]的魔法伤害（抵抗[减半]）</t>
  </si>
  <si>
    <t>从自己的四肢和躯干上高速释放出具有无数巨颚、鳞片、尖锐异常的棘刺等东西的巨大肉块，以威势将敌人吞噬殆尽。</t>
  </si>
  <si>
    <t>特殊效果。在对象使用[时机：准备]的《才能》之后使用，给予对象①②中的任意一个效果。这个《才能》1轮（场景）中只能使用1次。
①变为[状态变化：强袭]。
②无视[近接状态]，自所在格子移动5格。</t>
  </si>
  <si>
    <t>开始预备动作的瞬间，下半身变为猫科猛兽或蜘蛛的腿，在高速移动的同时强袭。</t>
  </si>
  <si>
    <t>在【体力】【敏捷】判定时使用。与对象[掷骰]的结果无关，【体力】【敏捷】判定自动成功，并任意变更1个[灵力]结果。这个《才能》1剧本中只能使用2次。</t>
  </si>
  <si>
    <t>将基因的具现化速度提升到最大值，发挥出超常的力量和运动能力。</t>
  </si>
  <si>
    <t>伤害减少时使用。对象的[装甲]取得+5修正。这个《才能》1轮（场景）中只能使用1次。</t>
  </si>
  <si>
    <t>将皮肤或者体毛变为贝类和昆虫一样的甲壳，一瞬间内大幅度提高自身的物理防御力。</t>
  </si>
  <si>
    <t>常时效果。对象取得【生命力】+5的修正。对象可以随时变为所见过的任意人物（[行为：伪装/达成值：20]，或者[行为：伪装]的达成值+10）。</t>
  </si>
  <si>
    <t>在自身经络中注入灵力，完全改变细胞，全身变为他人的容貌。</t>
  </si>
  <si>
    <t>常时效果。对象取得【生命力】+5的修正，且【体力】【敏捷】判定的达成值取得+1的修正。</t>
  </si>
  <si>
    <t>表示你固定拥有远超常人的强度和身体能力。</t>
  </si>
  <si>
    <t>伤害减少时使用。给予造成[伤害]的对象[距离：5格/对象：1体]的[状态变化：猛毒]（达成值22/强度10）。</t>
  </si>
  <si>
    <t>在体内生成具有极强毒性的血液或者体液，并能在受到攻击的同时射出。</t>
  </si>
  <si>
    <t>常时效果。对象的[主动判定]取得+1的修正。对象固定取得[解除：黑暗]，并不会受到[极度黑暗场所]的惩罚。</t>
  </si>
  <si>
    <t>将瞳孔变形，或在额头长出昆虫的复眼，以此取得超常的视力。</t>
  </si>
  <si>
    <t>常时效果。对象在[攀登]时，与对象[掷骰]的结果无关，[判定]自动成功。仅在[战斗移动]时，对象可以无视[近接状态]进行移动。</t>
  </si>
  <si>
    <t>将四肢和肉体变化为任意生物的样子，驱使钩爪或吸盘等，在墙壁和天花板自由地移动。</t>
  </si>
  <si>
    <t>经络暴走</t>
  </si>
  <si>
    <t>特殊效果。需要取得《身体能力解放》。对象将任意3个[灵力]变为[超越灵力]。这个《才能》1剧本中只能使用1次。</t>
  </si>
  <si>
    <t>使得体内激荡的经络暴走，将不可能操作的灵力变为奔流，注入到自己的能力和术法技巧之中。</t>
  </si>
  <si>
    <t>恶食的肉体</t>
  </si>
  <si>
    <t>伤害减少时使用。需要取得《秘藏的兽性》。使用者进行1次[武器攻击]。这个《才能》1轮（场景）中只能使用1次。</t>
  </si>
  <si>
    <t>在受到攻击的同时，从伤口中伸出无数巨蛇或蜈蚣的头部，吞噬敌人。</t>
  </si>
  <si>
    <t>经络再生</t>
  </si>
  <si>
    <t>「无」</t>
  </si>
  <si>
    <t>在伤害减少时使用。需要取得《完全变身》。对象可以将最大4个任意[灵力]（不可选择[超越灵力]）变为[使用灵力]。之后，对象回复因《经络再生》的效果变更为[使用灵力]的[灵力]×15（最大60）的【生命力】。这个才能1轮（场景）中只能使用1次。</t>
  </si>
  <si>
    <t>将灵力在全经络中循环，以超常的速度再生、治愈全身的负伤。</t>
  </si>
  <si>
    <t>进化形态</t>
  </si>
  <si>
    <t>常时效果。需要取得《战斗形态》。对象在《战斗形态》效果中，[装甲]和[结界]取得+5修正。</t>
  </si>
  <si>
    <t>进一步进化战斗形态，在身体上长出无数强度超越钢铁的甲壳、角、尖刺。</t>
  </si>
  <si>
    <t>恶鬼降临</t>
  </si>
  <si>
    <t>常时效果。需要取得《恶鬼的咆哮》。对象的【生命力】取得+5的修正。在对象使用[时机：准备]的《才能》时，直到这一轮的[时机：结束]为止，[伤害算出]的[等级]+1。</t>
  </si>
  <si>
    <t>以咆哮为信号，全身的细胞进入活性化的飞跃期，提高战斗能力。</t>
  </si>
  <si>
    <t>甲壳兽</t>
  </si>
  <si>
    <t>常时效果。需要取得《甲壳展开》。对象的《甲壳展开》效果变为“对象的[装甲]取得+10修正，这个《才能》1轮（场景）中只能使用2次”。</t>
  </si>
  <si>
    <t>特化甲壳化的操作，提高全身的强韧性，连续展开更加坚固巨大的壳或鳞。</t>
  </si>
  <si>
    <t>脑内激素操作</t>
  </si>
  <si>
    <t>特殊效果。需要取得《猛毒生成》。随时都可使用。对象的【生命力】回复5，并[解除]任意1个[气绝·战斗不能·死亡]之外的不利的[状态变化]。这个《才能》1轮（场景）中只能使用1次。</t>
  </si>
  <si>
    <t>操作在脑内生成的镇痛物质或信息素，瞬间消解掉苦痛和毒素。</t>
  </si>
  <si>
    <t>触手扫射</t>
  </si>
  <si>
    <t>被动判定时使用。需要取得《魔虫复眼》。对象的[被动判定]取得-10的惩罚。这个《才能》1剧本中只能使用1次。</t>
  </si>
  <si>
    <t>从肉体中的任意位置射出无数有着利齿的凶暴的环节动物，阻碍敌人的回避行动。由于难以操纵，必须要有超越人类的感官和视觉才能够正确操作。</t>
  </si>
  <si>
    <t>异形防御</t>
  </si>
  <si>
    <t>伤害减少时使用。需要取得《变异移动》。对象受到的[物理伤害]减半。没有赋予[属性]的场合，受到的[物理伤害]进一步[减半](变成四分之一)。这个《才能》1轮(场景)中只能使用1次。</t>
  </si>
  <si>
    <t>将用于防御的四肢肥大化，或者将全身扭曲成异样的形状，将受到的物理攻击的威力减灭到极限。</t>
  </si>
  <si>
    <t>经络制御</t>
  </si>
  <si>
    <t>常时效果。需要取得《进化形态》。在对象使用任意[种族：适格者/时机：特殊/cost：n]的《种族才能》时，视作已经消费过1个[cost]。</t>
  </si>
  <si>
    <t>以钢铁般的意志控制经络，自由地操纵细胞的变异。</t>
  </si>
  <si>
    <t>特殊效果。目标无视[近接状态]移动3格。这个《才能》不消耗[开始]时机，且在1场战斗（场景）中只能使用1次。</t>
  </si>
  <si>
    <t>使用能力、技能或机能，发挥强大的跳跃能力。</t>
  </si>
  <si>
    <t>特殊效果。目标的【行动值】获得+1D修正。</t>
  </si>
  <si>
    <t>操纵灵力，加速自己的身心。</t>
  </si>
  <si>
    <t>特殊效果。目标将自身[设置]在当前位置3格以内的任意位置上。这个《才能》不消耗[准备]时机，且在1场战斗（场景）中只能使用1次。</t>
  </si>
  <si>
    <t>操纵灵力，在一定距离内瞬间移动。</t>
  </si>
  <si>
    <t>特殊效果。目标[回复]「使用者的任意【主能力值】」点【生命力】。这个《才能》不消耗[准备]时机，且在1轮（场景）中只能使用1次。</t>
  </si>
  <si>
    <t>使用能力、技能或机能，瞬间修复自己的伤势。</t>
  </si>
  <si>
    <t>物理攻击。使用者在[伤害算出]时[物理等级]+1。</t>
  </si>
  <si>
    <t>在武器上缠绕灵力，进行强力的物理攻击。</t>
  </si>
  <si>
    <t>魔法攻击。对目标造成[等级：1]的[魔法伤害]（抵抗[减半]）。</t>
  </si>
  <si>
    <t>用独创的魔术将灵力具现化，对敌人进行魔法攻击。</t>
  </si>
  <si>
    <t>物理攻击。如果使用者邻接的1格内不存在[障碍物]的话便无法使用这个《才能》。使用者消灭邻接1格内存在着的[障害物]，然后对目标进行[物理攻击]。在[伤害算出]时[等级]+1。</t>
  </si>
  <si>
    <t>举起车、电线杆等物体，将灵力缠绕其上，将其变为拟似人造神器，攻击敌人。</t>
  </si>
  <si>
    <t>特殊效果。只能在[战斗外]使用。使用者指定[登场]中的[目标：1体][回复]3D（不能为1D或者2D）【灵纹】。同时使用者消耗[目标：1体][回复]的等量【灵纹】。这个《才能》在1剧本中只能使用1次。</t>
  </si>
  <si>
    <t>燃烧自己的灵纹，赠与对象。</t>
  </si>
  <si>
    <t>终了</t>
  </si>
  <si>
    <t>特殊效果。目标可以将1个[灵力]的出目±1（无法修正为0或0以下、7或7以上）。这个《才能》在1轮（场景）中只能使用1次。</t>
  </si>
  <si>
    <t>使用能力、技能或机能，操作并整理剩余的灵力。</t>
  </si>
  <si>
    <t>特殊效果。目标[回复]「使用者的任意【主能力值】」点【生命力】。这个《才能》不消耗[终了]时机，且在1轮（场景）中只能使用1次。</t>
  </si>
  <si>
    <t>驱使灵力，发挥强力的再生能力。</t>
  </si>
  <si>
    <t>特殊效果。可以在任何时机进行使用。目标获得1个[超越灵力]。这个《才能》在1场战斗（场景）中只能使用1次。</t>
  </si>
  <si>
    <t>将体内积蓄的灵力放出，一瞬间释放出强大的灵威。</t>
  </si>
  <si>
    <t>特殊效果。当前为目标的[行动轮]的话，可以在任何时机进行使用。目标将1个[障碍物：巨大的岩石（参考基本p190）][设置]在原本不存在角色或是[障碍物]的任意邻接的1格内。这个《才能》在1轮（场景）中只能使用1次。</t>
  </si>
  <si>
    <t>以惊人的怪力剥开柏油马路，举起汽车，拔出岩石制作障碍物。</t>
  </si>
  <si>
    <t>常时效果。目标[被动判定]成功时，可以无视[近接状态]向任意方向移动2格（如果同时取得了《散化为雾》的话，合计可以移动4格）。</t>
  </si>
  <si>
    <t>驱使超越人智的身体能力，在回避的同时进行侧转或后撤，与敌人拉开距离。</t>
  </si>
  <si>
    <t>常时效果。目标因《才能》[物品][小休息][大休息]等效果而[回复]【生命力】的时候，可多回复5点【生命力】。</t>
  </si>
  <si>
    <t>你具备异常的再生能力，在回复时可以发挥出异样的治愈力。</t>
  </si>
  <si>
    <t>常时效果。任意的主能力值+1。同时选择1个和自身当前[种族]不同的[种族]。随意组合两者的【主能力值】与[种族特典]，重新作成PC。例如：选择了[封神]和[人类]的话，可以使用[封神]的【主能力值】和[人类]的[种族特典]重新作成PC。再作成时仅能取得被[种族特典]指定的《种族才能》。[成长]时变更了《混血种》的话，则完全取消这个效果将种族复原。</t>
  </si>
  <si>
    <t>你具备两个种族的特性。</t>
  </si>
  <si>
    <t>特殊效果。目标进行[目标值：12]的[登场判定]（可以使用《封神降临》等）。这个判定成功的话，【行动值】获得+5修正。这个《才能》不消耗[开始]时机，且在1轮（场景）中只能使用1次。</t>
  </si>
  <si>
    <t>使用独特的移动能力取得先机。</t>
  </si>
  <si>
    <t>特殊效果。赋予目标[解除：隐秘]。</t>
  </si>
  <si>
    <t>在眼瞳中寄宿着强力的灵威，能够立刻看破隐藏起来的对象。</t>
  </si>
  <si>
    <r>
      <rPr>
        <sz val="11"/>
        <color rgb="FF000000"/>
        <rFont val="等线"/>
        <charset val="134"/>
      </rPr>
      <t>特殊效果。目标进行[行动</t>
    </r>
    <r>
      <rPr>
        <sz val="11"/>
        <color rgb="FF000000"/>
        <rFont val="宋体"/>
        <charset val="134"/>
      </rPr>
      <t>⑪</t>
    </r>
    <r>
      <rPr>
        <sz val="11"/>
        <color rgb="FF000000"/>
        <rFont val="等线"/>
        <charset val="134"/>
      </rPr>
      <t>：积蓄灵力]时，可以再变更1个[灵力]（合计2个）的出目。这个《才能》在1轮（场景）中只能使用1次。</t>
    </r>
  </si>
  <si>
    <t>使用独特的呼吸法，瞬间将积蓄起来的灵力增倍。</t>
  </si>
  <si>
    <t>伤害算出时使用。需要取得《武器娴熟》。目标使用[肉弹武器]进行[时机：攻击]的《称号才能》时，[伤害算出]获得+5修正。这个《才能》在1轮（场景）中只能使用1次。</t>
  </si>
  <si>
    <t>在使用肉搏武器时，通过独特的能力将灵力集中在武器上，增加威力。</t>
  </si>
  <si>
    <t>灵夺</t>
  </si>
  <si>
    <t>特殊效果。在目标造成的[伤害]导致[目标][状态变化：气绝·战斗不能·死亡]时使用。目标获得1个[超越灵力]。即便[目标]为复数，能获得的[超越灵力]也只有1个。这个《才能》在1轮（场景）中只能使用1次。</t>
  </si>
  <si>
    <t>在打倒超常存在的同时，可以使用能力、技能或机能夺取对象的灵力。</t>
  </si>
  <si>
    <t>过剩灵威</t>
  </si>
  <si>
    <t>特殊效果。目标在使用《才能》时，视为已消耗了任意1个[消耗]。这个《才能》在1场战斗（场景）中只能使用1次。</t>
  </si>
  <si>
    <t>由于才能或训练，你可以过剩地操纵灵力。</t>
  </si>
  <si>
    <t>强大的妖气</t>
  </si>
  <si>
    <t>常时效果。目标的【生命力】获得+10修正。</t>
  </si>
  <si>
    <t>你具备特殊的力量，或是经由锻炼获得了力量，能够从全身释放强烈的妖气。</t>
  </si>
  <si>
    <t>才能特训</t>
  </si>
  <si>
    <t>常时效果。目标的[消耗]为[对子]或者[连号]的《种族才能》变为[消耗：偶]也能使用。</t>
  </si>
  <si>
    <t>经由才能或训练，你能够高效率地使用灵力。</t>
  </si>
  <si>
    <t>具现强化</t>
  </si>
  <si>
    <t>常时效果。目标使用[时机：攻击]的《种族才能》进行[伤害算出]时，[等级]+1。</t>
  </si>
  <si>
    <t>经由才能或训练，你灵力具现化的技巧变得更强了。</t>
  </si>
  <si>
    <t>灵力高扬</t>
  </si>
  <si>
    <t>常时效果。目标在使用[时机：开始]的《种族才能》之后才能发挥效果。目标在使用[时机：开始]的《种族才能》后，1场战斗（场景）中，[伤害算出]都获得+5修正。</t>
  </si>
  <si>
    <t>使用特定的能力或技能时，将灵力作用于身心，飞跃性地提高战斗能力。</t>
  </si>
  <si>
    <t>灵旋阵</t>
  </si>
  <si>
    <t>常时效果。目标在使用[时机：开始]的《种族才能》之后才能发挥效果。目标在使用[时机：开始]的《种族才能》后，1场战斗（场景）中，因[射击武器]受到的[物理伤害]都减少「使用者的任意【主能力值】」点。</t>
  </si>
  <si>
    <t>使用特定的能力或技能时，将灵力如同旋风般缠绕在身上，获得对射击攻击的耐性。</t>
  </si>
  <si>
    <t>武运一击</t>
  </si>
  <si>
    <t>伤害算出时使用。目标的[伤害算出]+「使用者的【幸运】」的修正。这个《才能》在1轮（场景）中只能使用1次。</t>
  </si>
  <si>
    <t>进行特定的攻击时，发挥自己的武运，飞跃性地提高攻击的威力。</t>
  </si>
  <si>
    <t>幸运的引导</t>
  </si>
  <si>
    <t>【主能力值】判定时使用。限以使用者以外的角色作为目标。目标的【主能力值】判定获得+「使用者的【幸运】值/3」作为修正。这个《才能》在1轮（场景）中只能使用1次。</t>
  </si>
  <si>
    <t>你有着能将自己的幸运给予他人的特殊能力。</t>
  </si>
  <si>
    <t>●金鵄之瞳</t>
  </si>
  <si>
    <t>金鵄之瞳</t>
  </si>
  <si>
    <t>常时效果。需要取得《灵威神眼》。目标可以消耗1次[时机：准备]，然后直到该轮[时机：终了]之前，使用[时机：攻击]的《称号才能》进行[物理攻击]时，[主动判定]的达成值和[物理等级]都获得+1修正。</t>
  </si>
  <si>
    <t>你的眼瞳中寄宿着强大的灵力，在准备时能够看穿敌人的弱点。</t>
  </si>
  <si>
    <t>灵威粉碎</t>
  </si>
  <si>
    <t>常时效果。需要取得《灵力强打》。目标的《灵力强打》的效果变更为「目标使用[肉弹武器]进行[伤害算出]时获得+使用者的任意【主能力值】作为修正」。</t>
  </si>
  <si>
    <t>在肉搏攻击时提高武器中蕴藏的灵力，在攻击时粉碎对手。</t>
  </si>
  <si>
    <t>4·4</t>
  </si>
  <si>
    <t>物理攻击。使用者进行[伤害算出]时[等级]+2。</t>
  </si>
  <si>
    <t>用自己最得意的必杀技摧毁敌人。</t>
  </si>
  <si>
    <t>特殊效果。目标进行[伤害算出]时[等级]+1。</t>
  </si>
  <si>
    <t>使用自己创造出的奥义，强化自己的武技或魔术的威力。</t>
  </si>
  <si>
    <t>4</t>
  </si>
  <si>
    <t>特殊效果。目标在使用[时机：攻击]的《才能》时获得下述效果中的1个。已经是[距离：移动n格or对象：范围]的情况下，[伤害算出]时获得+2修正。
①[距离]变更为[移动4格]
②[对象]变更为[范围]</t>
  </si>
  <si>
    <t>使用自己创造出的奥义，自由操控自己术技的距离或攻击对象。</t>
  </si>
  <si>
    <t>移动7格</t>
  </si>
  <si>
    <t>物理攻击。使用者进行[伤害算出]时[物理等级]+1。</t>
  </si>
  <si>
    <t>通过爆发性的加速瞬间逼近对手，切断空间。</t>
  </si>
  <si>
    <t>物理攻击。使用者进行[伤害算出]时+[使用者的【敏捷】]作为修正。在使用该《才能》时，如果[装备][形状：剑·枪·射击]的[物品：武器]，[伤害算出]时的获得修正则变更为[使用者的【敏捷】*2]。</t>
  </si>
  <si>
    <t>将武器缠绕上灵力，用神速之技将敌人粉碎。</t>
  </si>
  <si>
    <t>进行【命中】判定时使用。目标的【命中】判定达成值获得+1修正。这个《才能》在1轮中只能使用1次。</t>
  </si>
  <si>
    <t>表示你的必杀技是流派内不存在的幻之秘技。</t>
  </si>
  <si>
    <t>特殊效果。在[战斗中]的话无论何时都可以使用。使用者可以将自身的1个[灵力]与目标的1个[灵力]进行交换。这个《才能》在1轮中只能使用1次。</t>
  </si>
  <si>
    <t>用流派内秘传的阴之秘技，强制操控灵力的流动。</t>
  </si>
  <si>
    <t>常时效果。目标每使用以下任意1个[效果类别]（基本规则书P66）的《才能》时，在进行[伤害算出]时便获得+10修正（最大+20）。
·[效果类别：进行【命中】判定时使用]
·[效果类别：进行【发动】判定时使用]
·[效果类别：进行主动判定时使用]
能够获得《战斗极意》效果的《才能》必须为瞬间发挥效果的才能（效果为持续性的才能无法获得效果）（注：可以简单理解为特殊时机的才能）。</t>
  </si>
  <si>
    <t>由于经验或是天赋领悟了有关战斗的极意，用于实战当中。</t>
  </si>
  <si>
    <t>常时效果。目标的《破神秘奥》的效果可以变更为「主动行动时使用。按照对目标进行的[攻击行动]而获得下述效果中的1个」。
[物理攻击]：使用者的[等级]+3
[魔法攻击]：对目标造成[等级：4]的[魔法伤害]（抵抗成功[减半]）。</t>
  </si>
  <si>
    <t>通过不断钻研，将秘奥本身升华到了魔术的领域。</t>
  </si>
  <si>
    <t>异能心法</t>
  </si>
  <si>
    <t>特殊效果。使用者可以将自己的【行动值】和目标的总计【行动值】进行互换。这个才能在1场战斗中只能使用一次。</t>
  </si>
  <si>
    <t>将灵力集中于双眼，运用特殊的瞳术读取对方的心理，从而取得先手。</t>
  </si>
  <si>
    <t>活法</t>
  </si>
  <si>
    <t>特殊效果。目标宣言[时机：准备]的《才能》时使用。目标的[时机：准备]的《才能》视为已经消耗了1个灵力。这个《才能》在1轮中只能使用1次。</t>
  </si>
  <si>
    <t>在所使用的必杀技中，属于流派系统内的秘奥的活法。</t>
  </si>
  <si>
    <t>杀法</t>
  </si>
  <si>
    <t>伤害算出时使用。受到目标所造成的[伤害]的[名称以「*N」记载的物怪（即复数体视为1体的物怪）]全部[状态变化：死亡]。这个《才能》在1轮中只能使用1次。</t>
  </si>
  <si>
    <t>在所使用的必杀技中，属于流派系统内的秘奥的杀法。</t>
  </si>
  <si>
    <t>杀技深奥</t>
  </si>
  <si>
    <t>常时效果。目标每使用1个有「受到目标所造成的[伤害]的[名称以「*N」记载的物怪（即复数体视为1体的物怪）]全部[状态变化：死亡]」效果的[时机：常时]以外的《才能》（《杀法》等），在进行[伤害算出]时便获得+10修正（最大+20）。能够获得《杀技深奥》效果的《才能》必须为瞬间发挥效果的才能（效果为持续性的才能无法获得效果）。</t>
  </si>
  <si>
    <t>解放所有的杀法中被隐藏起来了的真正的力量。</t>
  </si>
  <si>
    <t>里奥义</t>
  </si>
  <si>
    <t>常时效果。目标在使用《破神秘奥》或《破神裂牙》时，视为已消耗了任意1个[消耗]。</t>
  </si>
  <si>
    <t>你体悟到了即使在自己的流派内也被视为禁忌的强大奥义。</t>
  </si>
  <si>
    <t>破神深奥</t>
  </si>
  <si>
    <t>常时效果。目标在使用《破神秘奥》、《破神裂牙》或《破神烈光》时，[伤害算出]获得+「使用者的任意【主能力值】」作为修正。</t>
  </si>
  <si>
    <t>将数个屠戮邪神的秘奥修炼到极致，到达了对邪神用战技的深奥。</t>
  </si>
  <si>
    <t>阴阳进退</t>
  </si>
  <si>
    <t>特殊效果。在目标使用[称号：破神传承者/时机：特殊]的《才能》时使用。目标可以将任意1个[灵力]的出目变更为「4」。这个《才能》在1轮（场景）中只能使用1次。</t>
  </si>
  <si>
    <t>使用特定的技能时，从周围收集灵力，并将其保留以备反击用。</t>
  </si>
  <si>
    <t>天地乱星</t>
  </si>
  <si>
    <t>常时效果。需要取得《烈风技》或《闪空技》。目标的《烈风技》和《闪空技》可以[消耗：奇]进行使用。同时，目标使用《烈风技》和《闪空技》时，不消耗[准备]时机。</t>
  </si>
  <si>
    <t>钻研上中下段与技能的体式，让自己独创的奥义无懈可击。</t>
  </si>
  <si>
    <t>◎</t>
  </si>
  <si>
    <t>灵力断空</t>
  </si>
  <si>
    <t>特殊效果。在使用《破神秘奥》进行[伤害算出]时使用。目标的[伤害算出]+「使用者的[主动判定]达成值-[被动判定]失败了的[目标]的[被动判定]达成值」的修正。这个《才能》1轮中只能使用1次。</t>
  </si>
  <si>
    <t>灵力集中在所攻击的目标之上，发挥出足以破坏概念的力量。</t>
  </si>
  <si>
    <t>万敌不败</t>
  </si>
  <si>
    <t>常时效果。目标[伤害算出]时[等级]+1。同时目标的[时机：攻击]的「※《称号才能》」可以[消耗：对子]进行使用。</t>
  </si>
  <si>
    <t>驱使自己创造出的禁断奥义，将特定的术技中的无用动作、发力全部省去。</t>
  </si>
  <si>
    <t>乾坤一掷</t>
  </si>
  <si>
    <t>特殊效果。在目标进行[主动判定]前使用。使目标之后进行的[掷骰]的出目中的1个变更为「6」（因为这个效果，可以无效化[大失败]，可以引发[大成功]）。这个《才能》在1剧本中只能使用1次。</t>
  </si>
  <si>
    <t>在攻击前，让自己的灵力暂时暴走，险中求胜。</t>
  </si>
  <si>
    <t>精神一到</t>
  </si>
  <si>
    <t>常时效果。需要取得《灵力断空》。目标在使用《灵力断空》时，视为已消耗了任意1个[消耗]。同时，《灵力断空》的效果变得适用于《破神裂牙》。</t>
  </si>
  <si>
    <t>以压倒性的集中力自由地操纵秘奥中的秘奥《灵力断空》</t>
  </si>
  <si>
    <t>特殊效果。目标【回避】判定成功后使用。在目标闪避后可以对进行了[攻击行动]的[距离：接近状态/对象：1体]，进行一次[时机：攻击]。这个《才能》在1轮中只能使用1次。</t>
  </si>
  <si>
    <t>在使用惊人的体术进行回避之时，瞄准空隙，一瞬间使出秘奥。</t>
  </si>
  <si>
    <t>物理攻击。使用者进行[伤害算出]时[物理等级]+1。并使攻击附加[磁力·闪光·幻觉]中的1个[属性]。</t>
  </si>
  <si>
    <t>在武器或子弹上附加重力或光或幻觉效果的独门必杀技。</t>
  </si>
  <si>
    <t>特殊效果。目标进行【回避】判定前使用。使用者代替目标进行【回避】判定（成功的话，视为满足《一闪》等《才能》的使用条件）。[被动判定]失败的话，该次[伤害]则由使用者承受。这个《才能》无法在[攻击行动]为[对象:范围·战斗地带]的情况下发挥作用。这个《才能》 不消耗[防御]时机。目标可以拒绝此效果。</t>
  </si>
  <si>
    <t>在恰当的时候格开对方的攻击，防止目标受到伤害。</t>
  </si>
  <si>
    <t>进行【回避】判定时使用。目标的【回避】判定达成值获得+1修正。</t>
  </si>
  <si>
    <t>用流畅的动作旋转或后空翻、侧空翻，回避对方的攻击。</t>
  </si>
  <si>
    <t>进行被动判定时使用。目标[被动判定]的[基础值]变更为「5」。</t>
  </si>
  <si>
    <t>用超常的眼力，判断出不断迫近着的子弹或魔术的轨迹。</t>
  </si>
  <si>
    <t>特殊效果。目标宣言[时机：特殊]的《才能》时使用。将目标使用的一个[时机：特殊]的《才能》的效果无效化。这个《才能》在1轮中只能使用1次。</t>
  </si>
  <si>
    <t>自己使用的必杀技是只可言传的密传技。</t>
  </si>
  <si>
    <t>目标宣言《才能》时使用。使用者可以移动7格距离（处于[接近状态]的情况下不可进行移动。但如果因为其他《才能》的效果导致可以无视[接近状态]，则可以进行移动）。这个《才能》在1轮中只能使用1次。</t>
  </si>
  <si>
    <t>自己使用的必杀技是由流派内最基础的技艺演变而来。</t>
  </si>
  <si>
    <t>特殊效果。被动判定前使用。目标[被动判定]成功时，可以获得1个[超越灵力]。这个《才能》在1轮中只能使用1次。</t>
  </si>
  <si>
    <t>不存在于流派系统内的，吸收力量的亚流秘技。</t>
  </si>
  <si>
    <t>常时效果。目标的[主动判定]获得+1修正。同时，目标因《一闪》的效果而宣言[时机：攻击/消耗：N或N·N]的1个《才能》时，可以视为已消耗了[消耗]再进行使用。</t>
  </si>
  <si>
    <t>使回避和攻击的举动合二为一，实现回避即反击的绝技。</t>
  </si>
  <si>
    <t>金城汤池</t>
  </si>
  <si>
    <t>特殊效果。目标成为[武器攻击]的[目标]时使用。目标对[武器攻击]的达成值，使用【命中】进行[对决]（视为[被动判定]）。成功则目标不受到这次[武器攻击]所造成的[伤害]。</t>
  </si>
  <si>
    <t>以神速的迎击偏转敌人的武器攻击。</t>
  </si>
  <si>
    <t>锐闪</t>
  </si>
  <si>
    <t>特殊效果。目标[被动判定]成功后使用。在目标反应行动完成之后，可以立即对[距离：接近状态/目标：1体]的目标进行一次[武器攻击]。这个《才能》在1轮中只能使用1次。</t>
  </si>
  <si>
    <t>对手使用武技、魔术时，在回应的同时进行神速的反击。</t>
  </si>
  <si>
    <t>破神空旋</t>
  </si>
  <si>
    <t>特殊效果。对使用者宣言[接近状态]的目标，或是宣言[接近状态·接近突破·脱离]其一的目标，可以立即对其进行一次[武器攻击]。这个《才能》在1轮中只能使用1次。</t>
  </si>
  <si>
    <t>对于侵入了自身制空圈的目标或突然的逃脱者，发出锐利的一击。</t>
  </si>
  <si>
    <t>极致看破</t>
  </si>
  <si>
    <t>常时效果。目标的[被动判定]获得+1修正。同时在目标使用《残光技》时，[被动判定]的达成值可以再获得+4修正（合计+5）。</t>
  </si>
  <si>
    <t>已经达到了看破的秘奥，能一直发挥效果。</t>
  </si>
  <si>
    <t>破神猛攻</t>
  </si>
  <si>
    <t>物理攻击。需要取得《破神烈光》。使用者在进行[伤害算出]时[物理等级]获得+3修正。这个《才能》在1轮（场景）中只能使用1次。</t>
  </si>
  <si>
    <t>破神传承者的奥义之一，将一息之间数十下的猛攻集中在一击之上。</t>
  </si>
  <si>
    <t>空转反击</t>
  </si>
  <si>
    <t>特殊效果。需要取得《天舞技》。在目标使用《天舞技》并【回避】判定成功后使用。在目标受动之后可以立即使用1个[称号：破神传承者/时机：攻击/消耗：N或N·N]的《才能》，[消耗]视为已消耗。这个《才能》在1轮（场景）中只能使用1次。</t>
  </si>
  <si>
    <t>回避后，以无视物理法则的动作重整体式，进行反击。</t>
  </si>
  <si>
    <t>无明技</t>
  </si>
  <si>
    <t>特殊效果。需要取得《残光技》。在目标使用《残光技》时使用。将目标《残光技》的[被动判定][基础值]变更为「使用者的任意【主能力值】」。这个《才能》在1轮（场景）中只能使用1次。</t>
  </si>
  <si>
    <t>将看破提升到了异能的领域，只需要最小限度的动作就能回避魔术或枪击。</t>
  </si>
  <si>
    <t>坚忍不拔</t>
  </si>
  <si>
    <t>常时效果。在目标使用《一闪》时，目标可以将任意1个[灵力]的出目变更为「4」。</t>
  </si>
  <si>
    <t>反击的瞬间积蓄灵力，攻击的同时解放强大的灵威。</t>
  </si>
  <si>
    <t>纵横无尽</t>
  </si>
  <si>
    <t>常时效果。目标宣言《一闪》时，可以进行一次无视[接近状态]的4格移动。同时《一闪》[时机：攻击]的[目标]可以变更为[范围]。</t>
  </si>
  <si>
    <t>组合上自己所创造的奥义，使一闪的范围和距离获得飞跃般的扩大。</t>
  </si>
  <si>
    <t>秘奥传承</t>
  </si>
  <si>
    <t>常时效果。目标在使用《一闪》和[时机：防御]的《才能》时，视为已经消耗了任意1个灵力。</t>
  </si>
  <si>
    <t>体悟了传说的秘奥，能够准确控制特定术技的灵力消耗。</t>
  </si>
  <si>
    <t>海内无双</t>
  </si>
  <si>
    <t>常时效果。目标的[称号：破神传承者/类型：B/时机：特殊/消耗：N]的《才能》可以[消耗：偶]进行使用。</t>
  </si>
  <si>
    <t>身为优秀的破神传承者，能够高效率地使用各种技能的秘奥中的秘奥。</t>
  </si>
  <si>
    <t>明镜止水</t>
  </si>
  <si>
    <t>常时效果。需要取得《纵横无尽》。目标因《一闪》的效果而使用的1个[称号：破神传承者/时机：攻击]的《才能》在[伤害算出]时获得+「使用者的任意【主能力值】」作为修正。这个效果不适用于[武器攻击]。</t>
  </si>
  <si>
    <t>反击的瞬间，进入没有杀气与斗气的无想无念状态，增大技能的威力。</t>
  </si>
  <si>
    <t>5</t>
  </si>
  <si>
    <t>特殊效果。目标在1场战斗中，进行[伤害算出]时[等级]+1。这个《才能》不消耗[开始]时机。</t>
  </si>
  <si>
    <t>将灵力化作结晶，变为想要的适合战斗的形态。</t>
  </si>
  <si>
    <t>准备/特殊</t>
  </si>
  <si>
    <t>特殊效果。根据目标使用该《才能》的[时机]产生下述的效果中的1个。这个《才能》在1轮中只能使用1次。
[准备]：目标无视[接近状态]移动4格
[特殊]：目标将要受到的[坠落伤害]变更为0、[解除：跌倒]</t>
  </si>
  <si>
    <t>用灵力强化运动能力，以跳跃进行移动或回避。</t>
  </si>
  <si>
    <t>物理攻击。使用者进行[伤害算出]时[等级]+1、同时目标的[装甲]值[减半]。</t>
  </si>
  <si>
    <t>在武器或是子弹上附着灵力结晶，从而在攻击时击打出能贯穿装甲的火花。</t>
  </si>
  <si>
    <t>射击攻击。使用者[装备]中的[武器]的[形状]变更为[射击]、且使用者进行[伤害算出]时[物理等级]+1。</t>
  </si>
  <si>
    <t>暂时将武器化为弓或火枪，连续向敌人射出由灵力构成的弓箭或子弹。</t>
  </si>
  <si>
    <t>移动4格</t>
  </si>
  <si>
    <t>偶·5</t>
  </si>
  <si>
    <t>浑身上下同时放出灵力，以爆发性的突击进行攻击。</t>
  </si>
  <si>
    <t>5·5</t>
  </si>
  <si>
    <t>物理攻击。使用者进行[伤害算出]时[等级]+1、且无视目标所拥有的所有在[伤害算出]时产生的[减半]效果。</t>
  </si>
  <si>
    <t>在武器或是子弹上附着灵力，在命中敌人的同时炸裂，无效敌人的防御。</t>
  </si>
  <si>
    <t>在[伤害减少]时使用，目标的[装甲]获得+5修正。</t>
  </si>
  <si>
    <t>受到物理攻击的同时空翻，落地时能够减轻攻击。</t>
  </si>
  <si>
    <t>常时效果。目标的【体力】与【敏捷】的达成值与[装甲]都获得+2修正。</t>
  </si>
  <si>
    <t>觉醒了规格外的异能力，即便不结晶化也拥有极为强健的体能和耐力。</t>
  </si>
  <si>
    <t>特殊效果。目标使用不带有●标记的[称号：龙脉保有体/时机：攻击]的《才能》进行[伤害算出]时，[等级]+2。这个《才能》不消耗[准备]时机，且在1剧本中只能使用1次。</t>
  </si>
  <si>
    <t>在攻击前做出独特的体式，积蓄庞大的灵力，将技能升华为必杀技。</t>
  </si>
  <si>
    <t>水晶碎击</t>
  </si>
  <si>
    <t>偶·5·5</t>
  </si>
  <si>
    <t>物理攻击，使用者[伤害算出]时[物理等级]+2。</t>
  </si>
  <si>
    <t>将高浓度的灵力集束到特定的部位，然后用任意的方式解放出这份力量，横扫整个区域。</t>
  </si>
  <si>
    <t>暴风爆发</t>
  </si>
  <si>
    <t>特殊效果。目标的[时机：攻击/效果类别：物理攻击]的《才能》的[距离/目标]可以变更为[移动10格/1体]。这个《才能》在1轮中只能使用1次。</t>
  </si>
  <si>
    <t>将周围的灵力、结晶卷起形成龙卷风，然后在突进的同时引爆，从而发挥出爆发性的加速效果。</t>
  </si>
  <si>
    <t>贯通结晶</t>
  </si>
  <si>
    <t>常时效果。目标[伤害算出]时[物理攻击]的[目标]的[装甲][减半]。</t>
  </si>
  <si>
    <t>在武器或者子弹之上附加拥有特殊性质的结晶涂层，贯通目标的装甲。</t>
  </si>
  <si>
    <t>终结之力</t>
  </si>
  <si>
    <t>伤害算出时使用。目标[伤害算出]时获得[使用者任意的【主能力值】*2]作为修正。这个《才能》在1场战斗中只能使用1次。</t>
  </si>
  <si>
    <t>表示你作为熟练的龙脉保有体，体悟了自己的必杀技。</t>
  </si>
  <si>
    <t>特殊移动</t>
  </si>
  <si>
    <t>常时效果。需要取得《战斗跳跃》。目标使用《战斗跳跃》后，可以将1个[灵力]的出目变更为「5」。这个《才能》在1轮（场景）中只能使用1次。</t>
  </si>
  <si>
    <t>高跳时全身回转，借此收集灵力，并将灵力缠绕在身上。</t>
  </si>
  <si>
    <t>超强化</t>
  </si>
  <si>
    <t>常时效果。需要取得《强势重击》或《炸裂重击》。目标使用《强势重击》或《炸裂重击》时，[伤害算出]时的[物理等级]再+2（即合计[物理等级]+3）。</t>
  </si>
  <si>
    <t>强化放出与调整灵力的能力，释放出两倍以上的灵威。</t>
  </si>
  <si>
    <t>回转</t>
  </si>
  <si>
    <t>常时效果。需要取得《回旋防御》。目标使用《回旋防御》时不消耗[防御]时机，且[消耗]视为已消耗。</t>
  </si>
  <si>
    <t>将回转防御修炼到极致，更加高效地消耗灵力且不留间隙。</t>
  </si>
  <si>
    <t>无需变身</t>
  </si>
  <si>
    <t>常时效果。需要取得《体魄强化》。目标在《结晶变身》中时，【行动值】与[装甲]与[结界]都获得+5修正。</t>
  </si>
  <si>
    <t>不将结晶附着于身体而是让其在周围浮游，看似没有变身但可以获得结晶变身的效果。</t>
  </si>
  <si>
    <t>水晶执行者</t>
  </si>
  <si>
    <t>常时效果。目标在使用《结晶变身》和[时机：攻击/效果类别：物理攻击]的《才能》时，视为已消耗了任意1个[灵力]。</t>
  </si>
  <si>
    <t>表示你觉醒了超规格的龙脉保有体力量，肉体中充满了庞大的灵力，可以进行更坚固的结晶化。</t>
  </si>
  <si>
    <t>二段变身</t>
  </si>
  <si>
    <t>常时效果。目标在《结晶变身》中时，[称号：龙脉保有体/效果类别：物理攻击]的《才能》的[伤害算出]时获得+[使用者的任意【主能力值】]的修正。</t>
  </si>
  <si>
    <t>再度强化结晶化，进入二段变身状态，物理攻击获得飞跃性的提升。</t>
  </si>
  <si>
    <t>暴风形态</t>
  </si>
  <si>
    <t>常时效果。需要取得《暴风爆发》。目标《暴风爆发》的效果追加「目标使用不带有●标记的[时机：攻击]的《称号才能》进行[伤害算出]时获得+使用者的任意【主能力值】修正。这个效果不适用于[武器攻击]」。</t>
  </si>
  <si>
    <t>灵脉保有体的秘奥，进化为更加适合结晶变身或使用周围形成的结晶突击的形态。</t>
  </si>
  <si>
    <t>龙脉精通</t>
  </si>
  <si>
    <t>常时效果。目标在进行[时机：开始]前，可以将任意1个[灵力]的出目变更为「5」。</t>
  </si>
  <si>
    <t>穷尽龙脉之力，在战斗开始时能够激发出自己所保有的一部分龙脉。</t>
  </si>
  <si>
    <t>特殊效果。目标在1场战斗中，[装甲]和[结界]同时获得+3修正。这个《才能》不消耗[开始]时机。</t>
  </si>
  <si>
    <t>将灵力结晶化变为独创的铠甲或服装，以此提高防御力。</t>
  </si>
  <si>
    <t>魔法攻击。对目标造成[等级：3]的[魔法伤害]（抵抗成功[减半]）。</t>
  </si>
  <si>
    <t>龙脉保有体特有的利用灵力结晶的魔术攻击。</t>
  </si>
  <si>
    <t>在[伤害减少]时使用。目标所受到的[伤害]和其他效果都由使用者代为承受。如果承受的是[魔法攻击]，则【抵抗】判定视为失败。
这个《才能》无法[攻击行动]为[对象:范围·战斗地带]的情况下发挥作用。</t>
  </si>
  <si>
    <t>通过让结晶炸裂产生的力量跳到同伴的身边，帮同伴承受攻击。</t>
  </si>
  <si>
    <t>在[伤害减少]时使用。目标的[结界]+「[装备]中的1把[武器]被设定好的[物D]或[魔D]」作为修正。</t>
  </si>
  <si>
    <t>在武器上附着结晶，面对魔术攻击时用于格挡，从而降低威力。</t>
  </si>
  <si>
    <t>在[伤害减少]时使用。目标受到的[伤害]-2。这个《才能》在1轮中只能使用1次，且对【抵抗】成功就无效的《才能》不会发挥作用。</t>
  </si>
  <si>
    <t>用结晶化生出发光的墙壁或柱子，抵挡攻击。</t>
  </si>
  <si>
    <t>常时效果。目标的【知性】与【精神】的达成值与[结界]都获得+2修正。</t>
  </si>
  <si>
    <t>觉醒了强力的异能力，即便不结晶化也拥有极强的记忆、探索能力。</t>
  </si>
  <si>
    <t>常时效果。目标使用[效果类别：伤害减少时使用]的《才能》时，[装甲]获得+5修正。
能够获得《物质护盾》效果的《才能》必须为瞬间发挥效果的才能（持续性的、累计性的才能无法获得该效果）。</t>
  </si>
  <si>
    <t>在进行特定的防御行为的同时，展开自身的灵纹样式的光壁，获得极高的物理防御能力。</t>
  </si>
  <si>
    <t>常时效果。目标使用[效果类别：伤害减少时使用]的《才能》时，[结界]获得+5修正。
能够获得《以太护盾》效果的《才能》必须为瞬间发挥效果的才能（持续性的、累计性的才能无法获得该效果）。</t>
  </si>
  <si>
    <t>在进行特定的防御行为的同时，展开自身的灵纹样式的光壁，获得极高的魔法防御能力。</t>
  </si>
  <si>
    <t>移动2格</t>
  </si>
  <si>
    <t>突击时在武器或全身缠绕结晶，进行强力的物理攻击。</t>
  </si>
  <si>
    <t>突击防护</t>
  </si>
  <si>
    <t>常时效果。目标的《防护》可以通过[消耗：偶]进行使用，同时目标《防护》的[距离]变更为[移动10格]、使用《防护》时无视[近接状态]。</t>
  </si>
  <si>
    <t>令结晶炸裂从而获得爆发性的加速，变化《防护》的效果范围。</t>
  </si>
  <si>
    <t>结晶强化</t>
  </si>
  <si>
    <t>常时效果。目标使用[时机：特殊/效果类别：伤害减少时使用]的《才能》时，受到的[魔法伤害][减半]。</t>
  </si>
  <si>
    <t>使用结晶化能力时进一步凝缩灵力，将受到的伤害大幅减少。</t>
  </si>
  <si>
    <t>水晶城塞</t>
  </si>
  <si>
    <t>常时效果。目标的[装甲]和[结界]获得+2修正。同时目标的才能无视「对【抵抗】成功就无效的《才能》不会发挥作用」这段描述。</t>
  </si>
  <si>
    <t>觉醒了强大的龙脉保有体的力量，全身被强大的灵力包裹，获得了强大的防御效果。</t>
  </si>
  <si>
    <t>真·结晶装着</t>
  </si>
  <si>
    <t>常时效果。目标在《结晶装着》中时、[装甲]和[结界]获得+5修正。</t>
  </si>
  <si>
    <t>通过不断的锻炼或才能而觉醒出自己被隐藏着的真正姿态。</t>
  </si>
  <si>
    <t>援护移动</t>
  </si>
  <si>
    <t>常时效果。需要取得《防护》。目标的《防护》可以[消耗：奇]进行使用。同时，目标在使用《防护》后可以无视[近接状态]移动4格。</t>
  </si>
  <si>
    <t>在保护同伴后，以肉眼无法捕捉的速度移动，确保自身位于有利位置。</t>
  </si>
  <si>
    <t>结晶反击</t>
  </si>
  <si>
    <t>特殊效果。需要取得《水晶射击》或《结晶攻击》。在目标使用[效果类别：伤害减少时使用]的《称号才能》后使用。目标可以使用1个不带有●标记的[称号：龙脉保有体/时机：攻击]的《才能》，[消耗]视为已消耗。这个《才能》在1轮（场景）中只能使用1次。</t>
  </si>
  <si>
    <t>在抵挡攻击的同时，进行强力的反击。</t>
  </si>
  <si>
    <t>神器迎击</t>
  </si>
  <si>
    <t>常时效果。需要取得《水晶防御》。目标使用《水晶防御》时，视为已消耗了1个[消耗]。</t>
  </si>
  <si>
    <t>快速、正确地挥舞包裹结晶的神器，有效率地使用灵力并获得更高的防御力。</t>
  </si>
  <si>
    <t>结晶加速</t>
  </si>
  <si>
    <t>常时效果。目标在《结晶装着》中时，【行动值】和[结界]都获得+5修正。[战斗外]使用《结界装备》的话，在1场景中能以等同与[汽车]的速度进行移动。</t>
  </si>
  <si>
    <t>将缠绕全身的结晶的灵力具现化，超加速自身的身心，以极快的速度行动。</t>
  </si>
  <si>
    <t>水晶增幅</t>
  </si>
  <si>
    <t>常时效果。目标的【生命力】获得+10修正。同时目标在《结晶装着》中时受到的[伤害]-5。</t>
  </si>
  <si>
    <t>觉醒了规格外的龙脉保有体的力量，特定的防御效果再次获得了飞跃般的提高。</t>
  </si>
  <si>
    <t>究极形态</t>
  </si>
  <si>
    <t>常时效果。目标在《结晶装着》中时、获得下述效果中的一个。
①[装甲]+7（合计+10）
②[结界] +7（合计+10）</t>
  </si>
  <si>
    <t>觉醒特殊的结晶化能力，可以变身为究极的防御姿态。</t>
  </si>
  <si>
    <t>结界秘技</t>
  </si>
  <si>
    <t>伤害算出时使用。需要取得《知性强化》。目标进行[伤害算出]时[等级]+3。这个《才能》在1场战斗（场景）中只能使用1次。</t>
  </si>
  <si>
    <t>攻击的瞬间，从缠绕全身的结晶中激发全部灵力，以自己创造的究极一击击溃敌人。</t>
  </si>
  <si>
    <t>结晶进化</t>
  </si>
  <si>
    <t>常时效果。需要取得《水晶分隔》。目标的《水晶分隔》的效果可以变更为「在[伤害减少]时使用。目标受到的[伤害][减半]。这个《才能》1轮中只能使用1次，且对【抵抗】成功就无效的《才能》不会发挥作用」。</t>
  </si>
  <si>
    <t>进化结晶的性质，能够自由操纵结晶。</t>
  </si>
  <si>
    <t>特殊效果。目标进行[战斗移动]（处于[接近状态]的情况下不可进行移动。但如果因为其他《才能》的效果导致可以无视[接近状态]，则可以进行移动）、同时可以赋予[距离：接近状态/对象：1体]的角色[状态变化：跌倒]。</t>
  </si>
  <si>
    <t>巧妙的组合影与体术，在移动的同时击飞对手。</t>
  </si>
  <si>
    <t>特殊效果。目标可以使用1个[所持]中的[物品：消耗]的道具。</t>
  </si>
  <si>
    <t>操纵影子，瞬间取出并使用灵力结界内的灵药。</t>
  </si>
  <si>
    <t>在主动的情况下使用。对目标进行[攻击行动]，并获得下述内容对应的效果。只要目标因此受到了至少1点[伤害]，使用者就可以将目标向任意方向移动一格（这个移动无视[接近状态]）。
[物理攻击]：使用者的《等级》+1
[魔法攻击]：对目标造成[等级：2]的[魔法伤害]（抵抗成功[减半]）</t>
  </si>
  <si>
    <t>攻击敌人的同时引爆影子，用冲击力击飞对方。</t>
  </si>
  <si>
    <t>2</t>
  </si>
  <si>
    <t>进行【回避】判定时使用。目标的【回避】判定的达成值获得+1修正。</t>
  </si>
  <si>
    <t>令目标的身边出现辅助回避的影分身。</t>
  </si>
  <si>
    <t>2·2</t>
  </si>
  <si>
    <t>特殊效果。在目标进行伤害算出后使用。目标可以使用1个[时机：攻击]的《才能》，且[消耗]视为已消费。这个《才能》在1轮中只能使用1次。</t>
  </si>
  <si>
    <t>制造影分身，利用时间差对目标进行再次攻击。</t>
  </si>
  <si>
    <t>特殊效果。在目标[行动完成]后使用。目标可以选择1体[距离：战斗地带/目标：1体]的[未行动]角色，无视【行动值】相关的下一位[阶段]进行插队，使其迎来自己的[阶段]。此《才能》在1轮（场景）中只能使用1次。</t>
  </si>
  <si>
    <t>进入敌人的死角，支援他人的行动。</t>
  </si>
  <si>
    <t>常时效果。目标的【行动值】获得+2修正。同时目标可以不消耗[准备]时机来进行[时机：准备]的[战斗移动]。</t>
  </si>
  <si>
    <t>在全力移动时潜入造出的影门内，随意变更自己的行动方向。</t>
  </si>
  <si>
    <t>常时效果。目标可以使用[准备]时机来进行[全力移动]，且无视[全力移动·脱离]时产生的惩罚。同时目标在进行[攀登]行动时，可以无视[掷骰]结果，直接使[判定]视为成功（视为[达成值：20]）。</t>
  </si>
  <si>
    <t>潜入影子内，流畅地全力奔跑，或沿着影子轻松走上高处。</t>
  </si>
  <si>
    <t>特殊效果。在伤害算出后使用。目标可以无视[近接状态]移动2格距离。这个《才能》在1轮（场景）中只能使用1次。</t>
  </si>
  <si>
    <t>在攻击后利用影子提高身体能力，借助侧空翻和后空翻等与敌人拉开距离。</t>
  </si>
  <si>
    <t>死杀影技</t>
  </si>
  <si>
    <t>主动行动时使用。对目标进行下述[攻击行为]。[被动判定]失败的目标直到下个回合的[时机：终了]前，都受到[回复]效果-30的惩罚（最低0）。
[物理攻击]：使用者[等级]+1。
[魔法攻击]：对目标造成[等级：2]的[魔法伤害]（抵抗成功[减半]）。</t>
  </si>
  <si>
    <t>潜入影子，阻碍对方回复的死杀技。</t>
  </si>
  <si>
    <t>死角追击</t>
  </si>
  <si>
    <t>特殊效果。在目标受到不利的[状态变化]或是[解除]之后使用。可以对目标进行1次[攻击行为]。这个《才能》在1轮中只能使用1次。</t>
  </si>
  <si>
    <t>从狼狈的对手的死角再次进行追击。</t>
  </si>
  <si>
    <t>影杀闪</t>
  </si>
  <si>
    <t>伤害减少时使用。目标的[装甲][减半]。如果使用者的[装备]是[形状：剑·枪·射击]时，可以使目标的[装甲]再减半。这个《才能》在1轮中只能使用1次。</t>
  </si>
  <si>
    <t>在武器或子弹之上再缠绕精炼的影子，命中时令其炸裂，贯通对方的装甲。</t>
  </si>
  <si>
    <t>影技深奥</t>
  </si>
  <si>
    <t>常时效果。目标所持有的[时机：准备]的《才能》可以[消耗：偶]进行使用。已经是[消耗：偶]的情况下，视为已经消费了[灵力]。</t>
  </si>
  <si>
    <t>习得了从影子内提取灵力的方法，能够更有效率的使用特定的术技。</t>
  </si>
  <si>
    <t>重影</t>
  </si>
  <si>
    <t>物理攻击。需要取得《死角追击》。使用者在[伤害算出]时[物理等级]+2。同时，目标在[伤害减少]时，[装甲][减半]。这个《才能》在1轮（场景）中只能使用1次。</t>
  </si>
  <si>
    <t>在攻击时放出三重、四重的影子，进行无法防御的一击。</t>
  </si>
  <si>
    <t>影走填充</t>
  </si>
  <si>
    <t>特殊效果。需要取得《影走熟练》。在目标进行[战斗移动]后使用（包含因为《影碎》进行[战斗移动]）。目标可以将1个灵力的出目变更为「2」。这个《才能》在1轮（场景）中只能使用1次。</t>
  </si>
  <si>
    <t>在战斗地带高速疾跑，并从周围收集灵力装填。</t>
  </si>
  <si>
    <t>幻惑分身</t>
  </si>
  <si>
    <t>常时效果。需要取得《影分身》。目标的《影分身》可以[消耗：奇]进行使用。同时，目标的《影分身》的效果可以变更为「在被动判定时使用。目标[被动判定]的达成值获得+2修正」。</t>
  </si>
  <si>
    <t>强化影分身，让分身的数量增加，更加难以分辨。</t>
  </si>
  <si>
    <t>死杀秘奥</t>
  </si>
  <si>
    <t>常时效果。需要取得《死杀影技》。目标的《死杀影技》的效果可以变更为「主动行动时使用。对目标进行[攻击行为]。[被动判定]失败的目标直到下个回合的[时机：终了]前，受到[回复]效果-30的惩罚（最低0）。
[物理攻击]：使用者[等级]+3。
[魔法攻击]：对目标造成[等级：4]的[魔法伤害]（抵抗成功[减半]）」。</t>
  </si>
  <si>
    <t>将必杀技研磨至极致，提高其威力。</t>
  </si>
  <si>
    <t>影法师</t>
  </si>
  <si>
    <t>常时效果。目标消费[时机：准备]时，可以对[距离：物品/目标：1体]进行1次[武器攻击]。在不消费[准备]时，该《才能》不产生效果。</t>
  </si>
  <si>
    <t>操控影子，生出与自己一模一样的分身，展开追击。</t>
  </si>
  <si>
    <t>影灭秘奥</t>
  </si>
  <si>
    <t>特殊效果。目标使用[称号：影狩人/时机：攻击]的《才能》进行[伤害算出]时使用。目标的[伤害算出]获得「使用者总【行动值】」作为修正。这个《才能》在1剧本中只能使用1次。</t>
  </si>
  <si>
    <t>自己创造出的必杀一击，赋予对手致命伤。</t>
  </si>
  <si>
    <t>斩术</t>
  </si>
  <si>
    <t>特殊效果。目标使用[称号：影狩人/时机：攻击]的《才能》进行[伤害算出]后使用。目标再投掷1D6，如果出目不为「1」，且目标为非[Boss]或非[荒御魂]的[物怪]时，可以将1体进行[伤害减少]的目标变更为[死亡]。这个《才能》在1场战斗（场景）中只能使用1次。</t>
  </si>
  <si>
    <t>将影狩人特有的体术修炼到极致，瞬间从死角发起攻击，打出必杀一击。</t>
  </si>
  <si>
    <t>影噬</t>
  </si>
  <si>
    <t>常时效果。需要取得《影击》。目标的《影碎》的效果可以变更为「目标可以使用1个[称号：影狩人/时机：攻击]的《才能》，[消耗]视为已消耗。这个《才能》在1轮（场景）中只能使用1次」。</t>
  </si>
  <si>
    <t>影狩人的秘奥，将强力的技能与操纵影子相结合。</t>
  </si>
  <si>
    <t>特殊效果。使用者可以无视[接近状态]，将自己[设置]在目标原来的位置上，然后将目标[设置]在自己原来的位置上。例如，使用者在A1，目标在A4的情况下，可以将使用者在A4，目标在A1中[设置]。此《才能》不进行[被动判定]（不能拒绝效果）。</t>
  </si>
  <si>
    <t>操控影子吞下自身和目标，将双方的位置进行强制交换。</t>
  </si>
  <si>
    <t>特殊效果。目标的【行动值】获得+1D的修正。这个《才能》不消耗开始时机。在[战斗外]使用时，可以使目标进行的[轻业]行动时无视[掷骰]结果，直接视为[判定]成功（视为[达成值：20]）。</t>
  </si>
  <si>
    <t>操控影子缠绕在身体上，让目标的运动能力获得飞跃般的提升。</t>
  </si>
  <si>
    <t>奇·2</t>
  </si>
  <si>
    <t>特殊效果。目标无视[接近状态]，使其从当前位置起朝使用者指定的任意7格内移动。这个《才能》不消耗[开始]时机，在1轮中只能使用1次。且目标无法拒绝该效果。</t>
  </si>
  <si>
    <t>利用卓越的体术让影子相连，进行跨越空间的跳跃。</t>
  </si>
  <si>
    <t>特殊效果。目标的【行动值】获得+3修正。目标无视[接近状态]，使其从当前位置起朝使用者指定的任意3格内移动。且目标无法拒绝该效果。</t>
  </si>
  <si>
    <t>以不可见的速度操纵影子，瞬间移动目标。</t>
  </si>
  <si>
    <t>17格</t>
  </si>
  <si>
    <t>魔法攻击。对目标的1个[灵力]的出目进行±1的调整（调整后不能为0或0以下、7或7以上）。</t>
  </si>
  <si>
    <t>用特殊的灵力填充影子并盖住目标，干涉其灵力。</t>
  </si>
  <si>
    <t>常时效果。目标在使用不产生[伤害]的[时机：攻击]的《才能》时（例如《影门灵力》等），追加「目标的【生命力】[回复][等级：1]的[魔法伤害]点」的效果。</t>
  </si>
  <si>
    <t>用特殊的灵力填充影子，覆盖自己的伤口来治疗伤势。</t>
  </si>
  <si>
    <t>[伤害减少]时使用。目标进行无视[接近状态]的5格距离内的移动。这个《才能》在1轮中只能使用1次。</t>
  </si>
  <si>
    <t>在受到攻击的瞬间潜入影子内，操控与敌人的距离。</t>
  </si>
  <si>
    <t>常时效果。目标的【幸运】【知性】判定的达成值与【行动值】都获得+2修正。</t>
  </si>
  <si>
    <t>让影狩人的才能开花结果，发挥优秀的调查能力。</t>
  </si>
  <si>
    <t>主动行动时使用。对目标进行[攻击行动]，按照行动获得下述效果。目标[被动判定]失败时，可以在赋予目标[状态变化：跌倒]。
[物理攻击]：使用者[等级]+1。
[魔法攻击]：对目标造成[等级：2]的[魔法伤害]（抵抗成功[减半]）</t>
  </si>
  <si>
    <t>在移动时束缚敌人，或者操纵影子束缚敌人后再以独特的投技将其扔向地面或墙壁。</t>
  </si>
  <si>
    <t>影破</t>
  </si>
  <si>
    <t>目标宣言《才能》时使用。使目标使用的1个[时机：开始·准备]的《才能》的效果无效化。这个《才能》在1轮中只能使用1次。</t>
  </si>
  <si>
    <t>预先读取对手的行动，使用影子打断对方发动才能。</t>
  </si>
  <si>
    <t>影缚</t>
  </si>
  <si>
    <t>目标宣言《才能》时使用。使目标使用的1个[时机：攻击]的《才能》的效果无效化。这个《才能》在1轮中只能使用1次。</t>
  </si>
  <si>
    <t>在对手的身边引导出物质化的影子，束缚住攻击本身，妨碍发动。</t>
  </si>
  <si>
    <t>影门疾驱</t>
  </si>
  <si>
    <t>特殊效果。目标受到[气绝·战斗不能·死亡]以外的不利的[状态变化]后使用。使目标立即[解除]1个[状态变化]。同时可以立即使用1次※《影门转移》（但是[消耗]需要正常消耗）。这个《才能》在1轮中只能使用1次。</t>
  </si>
  <si>
    <t>受到对手带来的不利效果的瞬间，用体术或者影术偏转攻击，瞬间进行不可见的疾走。</t>
  </si>
  <si>
    <t>影技增幅</t>
  </si>
  <si>
    <t>常时效果。目标使用不产生[伤害]的[时机：攻击]的《才能》时（例如《影门灵力》等），追加「赋予目标1个[超越灵力]」的效果。</t>
  </si>
  <si>
    <t>把从影子提出灵力的方法应用在特定的术技上，从而引导出更强的灵力。</t>
  </si>
  <si>
    <t>影门吸收</t>
  </si>
  <si>
    <t>特殊效果。在目标使用《影门转移》《空蝉》《影门疾驱》《影技强袭》后使用。目标获得1个[超越灵力]。这个《才能》在1轮（场景）中只能使用1次。</t>
  </si>
  <si>
    <t>使用特定的技能后，操纵影子收集、吸收周围的灵力。</t>
  </si>
  <si>
    <t>搅乱影技</t>
  </si>
  <si>
    <t>特殊效果。在目标使用《影门转移》《空蝉》《影门疾驱》《影技强袭》后使用。目标可以进行1次[武器攻击]。或是使用1个[称号：影狩人/时机：攻击]的《才能》，[消耗]视为已消耗。这个《才能》在1轮（场景）中只能使用1次</t>
  </si>
  <si>
    <t>瞬间组合影狩人特有的技能，一边干扰敌人一边进行攻击。</t>
  </si>
  <si>
    <t>影技强袭</t>
  </si>
  <si>
    <t>特殊效果。需要取得《影门倒技》。在目标[被动判定]成功后使用。目标可以使用1个[称号：影狩人/时机：攻击]的《才能》，[消耗]视为已消耗。这个《才能》在1轮（场景）中只能使用1次</t>
  </si>
  <si>
    <t>在回避的同时以不可见的速度操纵影子，对对象使用影狩人的技能。</t>
  </si>
  <si>
    <t>影刃疾走</t>
  </si>
  <si>
    <t>常时效果。需要取得《影门灵力》。目标的《影门灵力》的效果可以变更为「对目标造成[等级：4]的[魔法伤害]（抵抗[消灭]）」。但是，使用《影刃疾走》导致《影门灵力》产生伤害时，无法获得《影门治愈》或《影技增幅》的效果。</t>
  </si>
  <si>
    <t>将调整灵力的技能变质，所操纵的影子化为无数刀刃，在地面或空间中疾走，切碎敌人。</t>
  </si>
  <si>
    <t>影技应用</t>
  </si>
  <si>
    <t>常时效果。目标的[时机：开始/消耗：N或者N·N]的《才能》可以[消耗：偶]进行使用。已经是[消耗：偶]的情况下，视为已经消费了[灵力]。</t>
  </si>
  <si>
    <t>因擅长使用影子而熟练特定的术技，大幅度提高了使用灵力的效率。</t>
  </si>
  <si>
    <t>影门交错</t>
  </si>
  <si>
    <t>常时效果。目标的《影门转移》的[距离/目标]变更为[战斗地带/1体]。同时目标使用《影门转移》时不会消耗[开始]时机，且在1轮中可以使用2次。</t>
  </si>
  <si>
    <t>多次以极快的速度进行在影子之间的强制转移，不断交换目标的位置。</t>
  </si>
  <si>
    <t>精密探查</t>
  </si>
  <si>
    <t>在进行[行为：识别【知性】·察觉【幸运】]时使用。需要取得《暗之探索者》。无视目标[掷骰]的结果。[行为：识别【知性】·察觉【幸运】]的判定视为成功。这时，使用者可以将1个[灵力]的出目变更为任意值。这个《才能》在1剧本中只能使用2次。</t>
  </si>
  <si>
    <t>身为优秀的影狩人，你在识别敌人和察觉诅咒等方面可以发挥无比的精密性。</t>
  </si>
  <si>
    <t>影门刹那</t>
  </si>
  <si>
    <t>常时效果。目标的《影门转移》的效果可以变更为下述效果中的任意1个。
①【行动值】+10
②[伤害算出]+10</t>
  </si>
  <si>
    <t>影狩人的秘奥，将在影子中移动的技能强化、利用，获得超出人智的敏捷性和攻击力。</t>
  </si>
  <si>
    <t>在伤害算出时使用。使用者在取得《元素爆发》时需要指定1项[属性]（之后将该[属性]简称为[起源属性A]）。在目标[伤害算出]时赋予[起源属性A]、[等级]+1（目标可以拒绝接受[起源属性A]的附加）的效果。这个《才能》1轮中只能使用1次。</t>
  </si>
  <si>
    <t>在攻击的同时引爆自己所操控的起源元素。</t>
  </si>
  <si>
    <t>3</t>
  </si>
  <si>
    <t>特殊效果。目标的[主动判定]的达成值与[伤害算出]时的[等级]都获得+1的效果。</t>
  </si>
  <si>
    <t>将元素没有损耗地集中在一点，从而提高发动率和威力。</t>
  </si>
  <si>
    <t>元素强袭</t>
  </si>
  <si>
    <t>在主动行动时使用。对目标进行赋予了[起源属性A]的[攻击行动]，并获得下述内容对应的效果。
[物理攻击]：使用者的[等级]+1
[魔法攻击]：对目标造成[等级：2]的[魔法伤害]（抵抗成功[减半]）</t>
  </si>
  <si>
    <t>操控起源元素，集束为一击打出。</t>
  </si>
  <si>
    <t>元素灾祸</t>
  </si>
  <si>
    <t>奇·3·3</t>
  </si>
  <si>
    <t>在主动行动时使用。对目标进行赋予了[起源属性A]的[攻击行动]，并获得下述内容对应的效果。
[物理攻击]：使用者的[物理等级]+1
[魔法攻击]：对目标造成[等级：2]的[魔法伤害]（抵抗成功[减半]）</t>
  </si>
  <si>
    <t>解放体内的起源元素，将周围破坏殆尽。</t>
  </si>
  <si>
    <t>间隙插入</t>
  </si>
  <si>
    <t>3·3</t>
  </si>
  <si>
    <t>特殊效果。在目标进行伤害算出后使用。目标可以使用1个[时机：攻击/消费：N或N·N]的《才能》，[消耗]视为已消费。这个《才能》1轮中只能使用1次。</t>
  </si>
  <si>
    <t>强化自己的元素之力，进行间不容发的攻击或辅助。</t>
  </si>
  <si>
    <t>升压作用</t>
  </si>
  <si>
    <t>特殊效果。在目标[行动终了]后使用。使用者指定[距离：战斗地带/目标：1体]的[未行动]角色，无视其原本因为【行动值】而导致的[顺序]，使该角色立即[行动]。这个《才能》1轮中只能使用1次。</t>
  </si>
  <si>
    <t>令起源元素流入目标的体内，强化目标的运动能力，让其马上可以行动。</t>
  </si>
  <si>
    <t>元素炸裂</t>
  </si>
  <si>
    <t>常时效果。目标的《元素爆发》追加「受到目标所造成的[伤害]的[名称以「*N」记载的物怪（即复数体视为1体的物怪）]全部[状态变化：死亡]」的效果（可以适用《杀技深奥》等效果）。</t>
  </si>
  <si>
    <t>极为适应起源元素的结果，一击就足以歼灭森罗万象。</t>
  </si>
  <si>
    <t>元素叠增</t>
  </si>
  <si>
    <t>常时效果。目标进行赋予了[起源属性A]的[伤害算出]时[等级]+1。</t>
  </si>
  <si>
    <t>将同种元素叠加在一起来增幅破坏力。</t>
  </si>
  <si>
    <t>特殊效果。对象伤害减少后使用。对象进行一次赋予[起源属性A]的[武器攻击]。这个《才能》一轮（场景）中只能使用一次。</t>
  </si>
  <si>
    <t>受到攻击的同时，向对方施加赋予了起源的反击。</t>
  </si>
  <si>
    <t>元素爆破</t>
  </si>
  <si>
    <t>目标宣言《才能》时使用。选择并使1个目标使用的[时机：防御·结束]的《才能》的效果无效化。如果使用者的[起源属性A]为[火焰·闪光]的话，也能选择[时机：特殊]的《才能》作为目标。这个《才能》1轮中只能使用1次。</t>
  </si>
  <si>
    <t>在目标的身边引爆起源元素，从而阻碍特定的术技进行。</t>
  </si>
  <si>
    <t>元素支援</t>
  </si>
  <si>
    <t>判定时使用。目标的判定的达成值+2。如果使用者的[起源属性A]为[雷击·幻觉]的话，达成值再获得+1修正（合计+3）。这个《才能》1轮中只能使用1次。</t>
  </si>
  <si>
    <t>将秘藏起源元素的能量集中在目标身上，援护其行动。</t>
  </si>
  <si>
    <t>元素蛇舞</t>
  </si>
  <si>
    <t>特殊效果。任何时候都能使用。目标的[攻击行动]的[距离]+2格，[距离]不为[N格·移动·N格]的情况下[伤害]+2。如果使用者的[起源属性A]为[冷气·魔毒]的话，[距离]再+1格（合计+3格），[伤害]再+3（合计+5）。这个《才能》1轮中只能使用1次。</t>
  </si>
  <si>
    <t>像操纵蛇一样操控起源元素，从而扩大距离。</t>
  </si>
  <si>
    <t>元素突破</t>
  </si>
  <si>
    <t>特殊效果。任何时候都能使用。目标的[攻击行动]的[目标]+2体，[目标]不为[N体]的情况下[伤害]+2。如果使用者的[起源属性A]为[风压·磁力]的话，[目标]再+1体（合计+3体），[伤害]再+3（合计+5）。这个《才能》1轮中只能使用1次。</t>
  </si>
  <si>
    <t>膨胀起源元素，瞬间扩大其范围。</t>
  </si>
  <si>
    <t>元素狂怒</t>
  </si>
  <si>
    <t>移动3格</t>
  </si>
  <si>
    <t>物理攻击。需要取得《浓缩集中》。这个才能不在《浓缩集中》的使用中则无法使用。进行赋予对象[起源属性A]的物理攻击，使用者在[伤害算出]时[物理Rank]+3。这个才能一轮（场景）只能使用一次。</t>
  </si>
  <si>
    <t>起源使的秘奥。集中起源后，在全身缠绕庞大的起源，展现出威猛的力量。</t>
  </si>
  <si>
    <t>●元素破坏</t>
  </si>
  <si>
    <t>元素破坏</t>
  </si>
  <si>
    <t>常时效果。需要取得《元素支援》。对象任意将《元素支援》的效果可以变更为「判定时使用。对象判定的达成值-2。【起源属性A】是【电击·幻觉】中任意一个的场合，达成值额外-1（合计-3）。这个《才能》一轮（场景）中只能使用一次。」</t>
  </si>
  <si>
    <t>反向使用起源的辅助效果，给敌人带来致命性的妨碍效果。</t>
  </si>
  <si>
    <t>●元素极大</t>
  </si>
  <si>
    <t>元素极大</t>
  </si>
  <si>
    <t>常时效果。需要取得《元素蛇舞》。对象《元素蛇舞》的效果变为可以持续到该轮[结束]。[攻击行动]的[距离]额外+2（合计+4）。[起源属性A]是[冷气·魔毒]中任意一个的场合，[距离]再额外+1（合计+6）（对[伤害]的修正保持不变）。</t>
  </si>
  <si>
    <t>强化使用起源的距离扩大效果，将射程距离极大化。</t>
  </si>
  <si>
    <t>●元素扩散</t>
  </si>
  <si>
    <t>元素扩散</t>
  </si>
  <si>
    <t>常时效果。需要取得《元素突破》。对象《元素突破》的效果变为可以持续到该轮[结束]。[攻击行动]的[对象]额外+1（合计+3）。[起源属性A]是[风压·磁力]中任意一个的场合，[对象]再额外+1（合计+5）（对[伤害]的修正保持不变）。</t>
  </si>
  <si>
    <t>将由起源产生的复数化效果进一步扩大，以暴雨一般的气势影响大范围内的敌人。</t>
  </si>
  <si>
    <t>◎元素达人</t>
  </si>
  <si>
    <t>元素达人</t>
  </si>
  <si>
    <t>常时效果。目标的《元素爆发》1轮中可以使用2次。目标附加了[起源属性A]的攻击在[伤害算出]时获得+「使用者的任意【主能力值】」作为修正。这个效果不适用于[武器攻击]。</t>
  </si>
  <si>
    <t>表示你是将起源元素到达极致的达人。</t>
  </si>
  <si>
    <t>原初之力</t>
  </si>
  <si>
    <t>常时效果。目标的《元素爆发》和[时机特殊/消耗：N]的《才能》可以[消耗：奇]进行使用。</t>
  </si>
  <si>
    <t>将起源元素分解为巨大的灵力流来进行操控。</t>
  </si>
  <si>
    <t>元素终结</t>
  </si>
  <si>
    <t>特殊效果。需要取得《叠增》。对象使用《元素爆发》时使用，对象在《元素爆发》的效果结算后，对象可以再投1D，出目为1以外的话，进行[伤害减少]的任意一个非[boos]或[荒魂]的物怪[死亡]。这个《才能》一轮（场景）中只能使用一次。</t>
  </si>
  <si>
    <t>将自身附加了起源的灵力加上即死效果的秘奥义。</t>
  </si>
  <si>
    <t>◎元素耀斑</t>
  </si>
  <si>
    <t>元素耀斑</t>
  </si>
  <si>
    <t>常时效果。需要取得《原初之力》。对象的《元素爆发》变为[消耗：无]也可以使用。此外，对象使用过的《元素爆发》的[对象]在[伤害算出]时[等级]则再+1（合计+2）。</t>
  </si>
  <si>
    <t>起源使的究极奥义，将操纵起源的力量升华，同时实现威力上升与效率化的效果。</t>
  </si>
  <si>
    <t>在伤害减少时使用。使用者在取得《元素穿着》时需要指定1个[属性]（之后该将[属性]简称为[起源属性B]）。使目标受到的[物理伤害][减半]，如果这个伤害被赋予了[起源属性B]，则受到的[物理伤害]再[减半]（变为1/4）。这个《才能》1轮中只能使用1次。</t>
  </si>
  <si>
    <t>操控起源元素展开强力的防御壁。</t>
  </si>
  <si>
    <t>元素隐蔽</t>
  </si>
  <si>
    <t>特殊效果。对目标的判定达成值赋予+1的修正。如果使用者的[起源属性B]是[闪光·幻觉]的话，无论目标周围有无[障碍物]都使目标[状态变化：隐藏]。</t>
  </si>
  <si>
    <t>巧妙地操控起源元素，将目标短暂地隐藏起来。</t>
  </si>
  <si>
    <t>元素飞翔</t>
  </si>
  <si>
    <t>特殊效果。目标可以进行无视[接近状态]的3格移动。如果使用者的[起源属性B]是[风压·磁力]的话，直到目标行动轮的[时机：结束]，目标都[状态变化：飞行]。</t>
  </si>
  <si>
    <t>巧妙地操控起源元素，令目标暂时飞到空中并移动向指定地点。</t>
  </si>
  <si>
    <t>伊萨之力</t>
  </si>
  <si>
    <t>在主动行动时使用。对目标进行赋予了[起源属性B]的[攻击行动]，并获得下述内容中与使用者的[攻击行动]对应的效果。
[物理攻击]：使用者的[物理等级]+2
[魔法攻击]：对目标造成[等级：3]的[魔法伤害]（抵抗成功[减半]）</t>
  </si>
  <si>
    <t>将起源元素集中，进行异能攻击。</t>
  </si>
  <si>
    <t>元素泉涌</t>
  </si>
  <si>
    <t>魔法攻击。在由使用者指定的一格上生成数据等同于[普通住所]的[障碍物]。如果使用者的[起源属性B]是[雷击·魔毒]的话，再额外出现一个[障碍物]。这个《才能》1轮中只能使用1次。</t>
  </si>
  <si>
    <t>巧妙地操控起源元素，在特定地点生出属性能量形成的能量柱。</t>
  </si>
  <si>
    <t>元素屏障</t>
  </si>
  <si>
    <t>在伤害减少时使用。使目标受到的[伤害]-3。如果使用者的[起源属性B]是[火炎·冷气]的话，目标受到的[伤害]再-4（合计-7）。</t>
  </si>
  <si>
    <t>在目标受到攻击的瞬间，放出由起源元素构成的防御屏障。</t>
  </si>
  <si>
    <t>在伤害减少时使用。使目标进行的[攻击行动]的[目标]中的[1体]变更为使用者，由使用者来承受[伤害]。这个受到的[伤害]的【抵抗】判定视为失败。这个《才能》1轮中只能使用1次。</t>
  </si>
  <si>
    <t>大规模展开起源元素，保护周围的同伴。</t>
  </si>
  <si>
    <t>常时效果。目标进行赋予了[起源属性B]以外的[属性]的[伤害算出]时[等级]+1。</t>
  </si>
  <si>
    <t>将不同的元素与攻击组合在一起，使威力获得飞跃般的提高。</t>
  </si>
  <si>
    <t>特殊效果。对象受到有利的[状态变化]时使用。[解除]一个对象受到过的有利的[状态变化]。这个《才能》一轮（场景）中只能使用一次。</t>
  </si>
  <si>
    <t>使用自己所操纵的起源之力，将对象的有利状态无效化。</t>
  </si>
  <si>
    <t>元素充能</t>
  </si>
  <si>
    <t>伤害减少时使用。目标获得1个[超越灵力]。如果目标受到的[伤害]的赋予是属性和使用者的[起源属性B]相同的话，目标可以再获得1个[超越灵力]（合计获得2个）。这个《才能》1轮中只能使用1次。</t>
  </si>
  <si>
    <t>将对象受到的能量变为起源元素，再转化为强力的灵力。</t>
  </si>
  <si>
    <t>状态解除</t>
  </si>
  <si>
    <t>奇·3</t>
  </si>
  <si>
    <t>特殊效果。任何时候都可以使用。[解除]目标所拥有的[气绝·战斗不能·死亡]以外的2个任意不良[状态变化]。这个《才能》1轮中只能使用1次。</t>
  </si>
  <si>
    <t>将起源元素循环全身，解除受到的不利状态。</t>
  </si>
  <si>
    <t>元素反击</t>
  </si>
  <si>
    <t>特殊效果。在目标的伤害减少阶段后使用。可以对目标进行1次[距离：物品/目标：1体]的[武器攻击]，或是对目标使用1个[时机：攻击]的《才能》，[消耗]视为已消耗。这个《才能》1轮中只能使用1次。</t>
  </si>
  <si>
    <t>将起源元素在周围展开，受到伤害后立刻反击。</t>
  </si>
  <si>
    <t>●精灵低语</t>
  </si>
  <si>
    <t>精灵低语</t>
  </si>
  <si>
    <t>常时效果。目标的【知力】【幸运】的达成值+2，【生命力】获得+10修正。</t>
  </si>
  <si>
    <t>唤醒起源元素中寄宿的意识，生出只有超常存在能看见的精灵，令其支援自己。</t>
  </si>
  <si>
    <t>●元素消失</t>
  </si>
  <si>
    <t>元素消失</t>
  </si>
  <si>
    <t>常时效果。需要取得《隐形》。对象在《隐形》的效果追加“对象赋予[起源属性B]的[伤害算出]时获得使用者任意【主能力值】的修正。这个效果不适用于[武器攻击]”。</t>
  </si>
  <si>
    <t>使用起源之力隐身的瞬间移动到头上或背后等死角，大幅度提高下一次攻击的威力。</t>
  </si>
  <si>
    <t>●元素滑翔</t>
  </si>
  <si>
    <t>元素滑翔</t>
  </si>
  <si>
    <t>常时效果。需要取得《飞行》。对象使用《飞行》时，变更为可以无视[接近状态]移动7格。再在那个效果上追加“对象变更任意1个[灵力]的出目”</t>
  </si>
  <si>
    <t>使用起源之力起飞的瞬间，一边从周围收集灵力，一边快速地在空中飞行。</t>
  </si>
  <si>
    <t>●元素爆裂</t>
  </si>
  <si>
    <t>元素爆裂</t>
  </si>
  <si>
    <t>常时效果。需要取得《泉涌》。对象任意将《泉涌》的效果变更为“给予对象[等级:4]的赋予[起源属性B]的魔法伤害（抵抗减半），这个《才能》一轮（场景）中只能使用一次”。</t>
  </si>
  <si>
    <t>让出现的起源能量爆炸，进行强力的魔术攻击。</t>
  </si>
  <si>
    <t>●元素障碍</t>
  </si>
  <si>
    <t>元素障碍</t>
  </si>
  <si>
    <t>常时效果。需要取得《护罩》。对象使用《护罩》时，对象受到的[伤害]再-3（合计-6，[起源属性B：火炎·冷气]的话，合计-10）。此外即使使用《护罩》也不消耗[时机:防御]。</t>
  </si>
  <si>
    <t>你善于操纵起源元素，能够瞬间展开防御，并将防御进一步强化。</t>
  </si>
  <si>
    <t>适应元素</t>
  </si>
  <si>
    <t>常时效果。目标的《元素穿着》的效果可以适用于[魔法伤害]（同时赋予了[起源属性B]的话[魔法伤害]再减半）。同时目标的[距离：7格/目标：1体]的《才能》可以[消耗：偶]进行使用。</t>
  </si>
  <si>
    <t>通过熟练操控起源元素而发挥对魔术的防御效果，有效率地使用特定的术技。</t>
  </si>
  <si>
    <t>◎精通达人</t>
  </si>
  <si>
    <t>精通达人</t>
  </si>
  <si>
    <t>常时效果。目标的《元素穿着》和[时机：特殊/消耗：N]的《才能》在1轮中可以使用2次。（限制为1场战斗N次或1场景N次的《才能》不适用于这个效果。）</t>
  </si>
  <si>
    <t>超越了达人的领域，可以多次使用特定的术技。</t>
  </si>
  <si>
    <t>元素之力</t>
  </si>
  <si>
    <r>
      <rPr>
        <sz val="11"/>
        <color rgb="FF000000"/>
        <rFont val="等线"/>
        <charset val="134"/>
      </rPr>
      <t>常时效果。对象每次处于</t>
    </r>
    <r>
      <rPr>
        <sz val="11"/>
        <color rgb="FF000000"/>
        <rFont val="Microsoft JhengHei"/>
        <charset val="134"/>
      </rPr>
      <t>[时机：开始]</t>
    </r>
    <r>
      <rPr>
        <sz val="11"/>
        <color rgb="FF000000"/>
        <rFont val="等线"/>
        <charset val="134"/>
      </rPr>
      <t>时</t>
    </r>
    <r>
      <rPr>
        <sz val="11"/>
        <color rgb="FF000000"/>
        <rFont val="Microsoft JhengHei"/>
        <charset val="134"/>
      </rPr>
      <t>，可以将1个[灵力]的出目变成[3]</t>
    </r>
    <r>
      <rPr>
        <sz val="11"/>
        <color rgb="FF000000"/>
        <rFont val="等线"/>
        <charset val="134"/>
      </rPr>
      <t>。</t>
    </r>
  </si>
  <si>
    <t>成长为了高位的起源使，起源元素从你的全身溢出，能够将其作为灵力自由地操作。</t>
  </si>
  <si>
    <t>◎元素幻象</t>
  </si>
  <si>
    <t>元素幻象</t>
  </si>
  <si>
    <t>特殊效果。需要取得《低语》。对象进行伤害减少前使用。对象预定受到的[伤害]转移给进行过[伤害算出]的[距离：战斗地带/对象:1体]的对象（[伤害减少]如常进行）。这个《才能》一个剧本只能使用一次。[被动判定]时无法使用。</t>
  </si>
  <si>
    <t>让自己的精灵凭依在对象身上，再让精灵将所受的伤具现化。</t>
  </si>
  <si>
    <t>偶·6·6</t>
  </si>
  <si>
    <t>魔法攻击。对目标造成[等级：4]的[魔法伤害]（抵抗成功[减半]）。</t>
  </si>
  <si>
    <t>行使将大破坏具现化的必杀魔术。</t>
  </si>
  <si>
    <t>特殊效果。目标可以进行无视[接近状态]的2格距离的移动。这个《才能》不消耗[准备]时机。这个《才能》1轮中能使用2次。</t>
  </si>
  <si>
    <t>瞬间增强身体的行动能力，用目光难以捕捉到的速度移动一段距离。</t>
  </si>
  <si>
    <t>6</t>
  </si>
  <si>
    <t>特殊效果。目标的[时机：攻击]的《才能》的[目标]+2体。[目标：N体]以外的情况，[伤害]+2。这个《才能》不消耗[准备]时机。</t>
  </si>
  <si>
    <t>以从断片中激发的记忆为基础，将魔术仪式简略化，扩大术技的范围。</t>
  </si>
  <si>
    <t>在面前生出灵纹模样的特殊魔法阵，从其中连续射出灵力子弹。</t>
  </si>
  <si>
    <t>奇·6</t>
  </si>
  <si>
    <t>魔法攻击。对目标造成[等级：3]的[魔法伤害]，同时选择并赋予目标[状态变化：跌倒·黑暗·猛毒]中的任意一个（抵抗成功[无效]）。</t>
  </si>
  <si>
    <t>将自己的精神与对象同步，通过自己的行动伤害目标。</t>
  </si>
  <si>
    <t>攻击/特殊</t>
  </si>
  <si>
    <t>特殊效果。目标获得下述中[时机]对应的1个效果。这个《才能》1轮中只能使用1次。
[攻击]：魔法攻击。目标在那个行动轮的[时机：结束]前获得[飞行]（抵抗[消灭]）
[特殊]：目标受到的[坠落伤害]变为0，获得[解除：跌倒]</t>
  </si>
  <si>
    <t>以高级的魔术操作目标的质量。</t>
  </si>
  <si>
    <t>在目标宣言《才能》时使用。使目标的【生命力】消耗5。目标不能对这个《才能》进行[被动判定]。这个《才能》1轮中只能使用1次。</t>
  </si>
  <si>
    <t>预测目标的行动，配合其行动瞬间释放出攻击魔术，从根本上夺取其体力。</t>
  </si>
  <si>
    <t>特殊效果。不能指定这个《才能》的使用者周围4格以内的目标。在目标进行[移动行为]的瞬间使用。目标的[战斗移动·全力移动·脱离]的距离变为2格。这个《才能》1轮中只能使用1次。</t>
  </si>
  <si>
    <t>向突击而来的敌人放出灵力光弹，阻碍其移动。</t>
  </si>
  <si>
    <t>魔法攻击。赋予对象以下①②两个效果中的任意一个。
①对象的【生命力】[回复][等级:1]的[魔法伤害]的值
②只可以在[战斗外]使用。使用者可以消除、或者是操作[场景]中存在的一个一般人的记忆或意识。（具体由[GM]决定）</t>
  </si>
  <si>
    <t>通过行使特殊的魔术，让对方在一瞬间被超自然存在所附身，进行治愈和记忆操作等。</t>
  </si>
  <si>
    <t>咒缚魔眼</t>
  </si>
  <si>
    <t>特殊效果。目标的【行动值】-10（最低变为1）。这个《才能》1场战斗中只能使用1次。</t>
  </si>
  <si>
    <t>在视线相交的瞬间束缚灵力的根源核心。</t>
  </si>
  <si>
    <t>雾散魔术</t>
  </si>
  <si>
    <t>特殊效果。任何时候都能使用。使用者指定目标的1个[灵力]或是1个[超越灵力]立即视为已消费。这个《才能》1轮中只能使用1次。</t>
  </si>
  <si>
    <t>将灵力的波长同步到与对象相同，通过对冲来消去特定的灵力。</t>
  </si>
  <si>
    <t>速射魔术</t>
  </si>
  <si>
    <t>6·6</t>
  </si>
  <si>
    <t>目标宣言《才能》时使用。对目标进行1次[武器攻击]，或是对目标使用1个[时机：攻击]的《才能》，[消耗]视为已消耗。这个《才能》1轮中只能使用1次。</t>
  </si>
  <si>
    <t>配合敌方或是己方使用的术技发动自己擅长的攻击魔术。</t>
  </si>
  <si>
    <t>幻想具现</t>
  </si>
  <si>
    <t>常时效果。目标的《大魔术行使》的[距离/目标]变更为[战斗地带]。</t>
  </si>
  <si>
    <t>运用神秘的奥义，使大魔术的影响范围获得飞跃般的扩大。</t>
  </si>
  <si>
    <t>幻惑魔术</t>
  </si>
  <si>
    <t>特殊效果。赋予对象以下①②两个惩罚中的任意一个。
①[极度昏暗的场所]
②[不好落脚的场所]</t>
  </si>
  <si>
    <t>让对象看到强烈的幻觉，误认为脚下不稳或视野变暗等。</t>
  </si>
  <si>
    <t>特效的诅咒</t>
  </si>
  <si>
    <t>特殊效果。使用者指定[形状：剑·枪·斧·锤]中的一个。以后1场战斗（场景）中，对象受到指定的[形状]的[物理伤害]时，[装甲]减半。</t>
  </si>
  <si>
    <t>对对象施加强烈的暗示，让对象恐惧特定形状的武器，再将其以灵力具现化。</t>
  </si>
  <si>
    <t>重力控制</t>
  </si>
  <si>
    <r>
      <rPr>
        <sz val="11"/>
        <color rgb="FF000000"/>
        <rFont val="等线"/>
        <charset val="134"/>
      </rPr>
      <t>常时效果。需要取得《质量操作》。对象取得【行动值】</t>
    </r>
    <r>
      <rPr>
        <sz val="11"/>
        <color rgb="FF000000"/>
        <rFont val="Microsoft JhengHei"/>
        <charset val="134"/>
      </rPr>
      <t>+5的修正。此外</t>
    </r>
    <r>
      <rPr>
        <sz val="11"/>
        <color rgb="FF000000"/>
        <rFont val="等线"/>
        <charset val="134"/>
      </rPr>
      <t>，对象受到的</t>
    </r>
    <r>
      <rPr>
        <sz val="11"/>
        <color rgb="FF000000"/>
        <rFont val="Microsoft JhengHei"/>
        <charset val="134"/>
      </rPr>
      <t>[不好落脚的场所]的惩罚无效化，[战斗移动]后也可以进行[魔法攻击]。</t>
    </r>
  </si>
  <si>
    <t>以高级的魔术控制重力，能够在墙壁或天空中迅速、优雅地移动。</t>
  </si>
  <si>
    <t>堕天使的魔眼</t>
  </si>
  <si>
    <t>常时效果。需要取得《咒缚的魔眼》。对象受到的[极度昏暗的场所]的惩罚无效化。此外，对象可以通过消耗[消耗：6]，无视一次战斗中n回的限制，不管使用过还是未使用都可以使用《咒缚的魔眼》。</t>
  </si>
  <si>
    <t>使用高位魔术，完全再现被称作邪视的始祖的堕天使的魔眼。</t>
  </si>
  <si>
    <t>攻击魔术达人</t>
  </si>
  <si>
    <t>常时效果。目标在使用[效果类别：魔法攻击]的《才能》时，均视为已消费了任意1个[灵力]。</t>
  </si>
  <si>
    <t>表示你是特别擅长于杀伤或诅咒等魔术的达人级人物。</t>
  </si>
  <si>
    <t>神秘纹章</t>
  </si>
  <si>
    <t>常时效果。目标的[称号：魔导系/效果类别：魔法攻击]的《才能》在使用使用时获得+「使用者的任意【主能力值】」作为修正。这个《才能》的效果不适用于[武器攻击]。</t>
  </si>
  <si>
    <t>肉体上浮现出由神明所刻下的神秘纹章，使魔术的破坏力获得显著的提高。</t>
  </si>
  <si>
    <t>仪式咏唱</t>
  </si>
  <si>
    <t>常时效果。对象每次使用[称号：正统魔术师/时机：准备]的《才能》时，视为消耗了一个[消耗]。</t>
  </si>
  <si>
    <t>使用只有高级的正统魔术师才能体悟的咏唱，将特定技能的使用流程简化。</t>
  </si>
  <si>
    <t>诅咒的达人</t>
  </si>
  <si>
    <r>
      <rPr>
        <sz val="11"/>
        <color rgb="FF000000"/>
        <rFont val="等线"/>
        <charset val="134"/>
      </rPr>
      <t>常时效果。对象每次使用[称号：正统魔术师/时机：特殊</t>
    </r>
    <r>
      <rPr>
        <sz val="11"/>
        <color rgb="FF000000"/>
        <rFont val="Microsoft JhengHei"/>
        <charset val="134"/>
      </rPr>
      <t>/消耗：N</t>
    </r>
    <r>
      <rPr>
        <sz val="11"/>
        <color rgb="FF000000"/>
        <rFont val="等线"/>
        <charset val="134"/>
      </rPr>
      <t>]的《才能》时，可以消耗一个[消耗：偶]来使用。</t>
    </r>
  </si>
  <si>
    <t>你作为熟练的大魔术师，擅长使用妨碍对象的魔术——诅咒。</t>
  </si>
  <si>
    <r>
      <rPr>
        <sz val="11"/>
        <color rgb="FF000000"/>
        <rFont val="等线"/>
        <charset val="134"/>
      </rPr>
      <t>魔法攻</t>
    </r>
    <r>
      <rPr>
        <sz val="11"/>
        <color rgb="FF000000"/>
        <rFont val="微软雅黑"/>
        <charset val="134"/>
      </rPr>
      <t>击</t>
    </r>
    <r>
      <rPr>
        <sz val="11"/>
        <color rgb="FF000000"/>
        <rFont val="MS PGothic"/>
        <charset val="128"/>
      </rPr>
      <t>。[回复]目</t>
    </r>
    <r>
      <rPr>
        <sz val="11"/>
        <color rgb="FF000000"/>
        <rFont val="微软雅黑"/>
        <charset val="134"/>
      </rPr>
      <t>标等同于</t>
    </r>
    <r>
      <rPr>
        <sz val="11"/>
        <color rgb="FF000000"/>
        <rFont val="MS PGothic"/>
        <charset val="128"/>
      </rPr>
      <t>[等</t>
    </r>
    <r>
      <rPr>
        <sz val="11"/>
        <color rgb="FF000000"/>
        <rFont val="微软雅黑"/>
        <charset val="134"/>
      </rPr>
      <t>级</t>
    </r>
    <r>
      <rPr>
        <sz val="11"/>
        <color rgb="FF000000"/>
        <rFont val="MS PGothic"/>
        <charset val="128"/>
      </rPr>
      <t>：3]的[魔法</t>
    </r>
    <r>
      <rPr>
        <sz val="11"/>
        <color rgb="FF000000"/>
        <rFont val="微软雅黑"/>
        <charset val="134"/>
      </rPr>
      <t>伤</t>
    </r>
    <r>
      <rPr>
        <sz val="11"/>
        <color rgb="FF000000"/>
        <rFont val="MS PGothic"/>
        <charset val="128"/>
      </rPr>
      <t>害]点【生命力】。</t>
    </r>
  </si>
  <si>
    <t>使用高位的治愈魔术，瞬间修复目标受到的伤害。</t>
  </si>
  <si>
    <t>特殊效果。目标的【行动值】获得+1D的修正。这个《才能》不消耗[开始]时机。</t>
  </si>
  <si>
    <t>用增幅过的灵力展开力场，提升目标的战斗感知。</t>
  </si>
  <si>
    <t>特殊效果。目标获得下述效果中的1项。
①[物理等级]+1
②[魔法等级]+1</t>
  </si>
  <si>
    <t>使用强化魔术强化目标的战斗能力。</t>
  </si>
  <si>
    <t>魔法攻击。目标获得下述效果中的1项。
①[解除：黑暗] ②[解除：猛毒]
③[解除：痛苦] ④[解除：麻痹]</t>
  </si>
  <si>
    <t>行使有赋活效果的魔术，解除特定的状态变化。</t>
  </si>
  <si>
    <t>魔法攻击。[解除]目标拥有的[状态变化：气绝]，使目标的【生命力】变为1。目标可以选择拒绝这个效果。</t>
  </si>
  <si>
    <t>释放复苏的魔术，复活倒地的同伴。</t>
  </si>
  <si>
    <t>魔法攻击。使目标在1场战斗中或1个场景中，获得下述效果中的1项。
①[伤害]+2
②【体力】和【敏捷】的达成值获得+2修正</t>
  </si>
  <si>
    <t>强化战斗能力或是体力、敏捷的强化魔术。</t>
  </si>
  <si>
    <t>魔法攻击。使目标在1场战斗中或1个场景中，获得下述效果中的1项。
①[装甲]和[结界]+2
②【知性】和【精神】的达成值获得+2修正</t>
  </si>
  <si>
    <t>强化防御或是意志力、知性的强化魔术。</t>
  </si>
  <si>
    <t>常时效果。在目标使用不产生[伤害]的[时机：攻击]的《才能》时（例如《高位治愈》、《赋活魔术》等），追加「可以对目标的1个[灵力]的出目进行±1（调整后不能为0或0以下、7或7以上）」的效果。</t>
  </si>
  <si>
    <t>使用特定的魔术，操控目标的灵力。</t>
  </si>
  <si>
    <r>
      <rPr>
        <sz val="11"/>
        <color rgb="FF000000"/>
        <rFont val="等线"/>
        <charset val="134"/>
      </rPr>
      <t>特殊效果。只要处于对象的</t>
    </r>
    <r>
      <rPr>
        <sz val="11"/>
        <color rgb="FF000000"/>
        <rFont val="Microsoft JhengHei"/>
        <charset val="134"/>
      </rPr>
      <t>[回合]，什么时候都可以使用。对象无视[接近状态]移动三格（这个效果可以随意被拒绝）。</t>
    </r>
    <r>
      <rPr>
        <sz val="11"/>
        <color rgb="FF000000"/>
        <rFont val="等线"/>
        <charset val="134"/>
      </rPr>
      <t>这个《才能》在1轮（场景）中只能使用1次。</t>
    </r>
  </si>
  <si>
    <t>施加强化魔术，瞬间接近或远离敌人。</t>
  </si>
  <si>
    <t>障壁魔术</t>
  </si>
  <si>
    <t>伤害减少时使用。可以使目标受到的[魔术伤害]- 「使用者的任意【主能力值】」点。</t>
  </si>
  <si>
    <t>释放魔术力场，减少对象受到的魔术威力。</t>
  </si>
  <si>
    <t>魔术干涉</t>
  </si>
  <si>
    <t>特殊效果。可以对目标的3个[灵力]的出目进行任意的变更（目标无法拒绝这个效果）。这个《才能》1剧本中只能使用1次。</t>
  </si>
  <si>
    <t>驱使独创的魔术，暂时对目标灵力进行操作。</t>
  </si>
  <si>
    <t>治愈阻碍</t>
  </si>
  <si>
    <t>特殊效果。在目标宣言持有[回复]效果的[物品]或《才能》的使用时使用。可以无效化任意一个目标因为[物品]或《才能》受到的[回复]效果。此《才能》在1轮（场景）中只能使用1次。</t>
  </si>
  <si>
    <t>使用诅咒阻碍对方进行治疗或再生。</t>
  </si>
  <si>
    <t>诅咒扩大</t>
  </si>
  <si>
    <t>常时效果。目标的[时机：开始/消耗：N]的《才能》的[距离/目标]变更为[战斗地带]。已经是[战斗地带]的话，不会产生特别的效果。此外，已是[距离：战斗地带/目标：战斗地带]的《才能》可以拒绝此《才能》产生的效果。</t>
  </si>
  <si>
    <t>使特定术技的范围获得飞跃性的扩大。</t>
  </si>
  <si>
    <t>防护屏障</t>
  </si>
  <si>
    <t>伤害减少时使用。标受到的[物理伤害]-「使用者的任意【主能力值】」点</t>
  </si>
  <si>
    <t>在受到物理攻击时使用防御魔术展开障壁，抵消攻击的威力。</t>
  </si>
  <si>
    <t>认识祈念</t>
  </si>
  <si>
    <t>目标宣言《才能》时使用。对目标进行1次[武器攻击]，或对目标使用1个[称号：正统魔术师/类型：B/时机：攻击]的《才能》，[消耗]视为已消耗。这个《才能》在1轮（场景）中只能使用1次。</t>
  </si>
  <si>
    <t>在“认知”到对象技能的瞬间，自动进行祈念，施加治愈或强化的魔术。</t>
  </si>
  <si>
    <t>高位位阶</t>
  </si>
  <si>
    <t>常时效果。对象取得[魔法伤害]+5的修正。此外，对象的《感觉强化》与《战斗力增强》的效果可以变为以下的效果。
《感觉强化》：【行动值】+「使用者任意的【主能力值】」
《战斗力增强》：对象在那一轮[结束]为止，①[物理Rank]+2,②[魔法Rank]+2</t>
  </si>
  <si>
    <t>作为位阶在大达人以上的魔术师，能够使用更强的补正魔术。</t>
  </si>
  <si>
    <t>内阵的魔术师</t>
  </si>
  <si>
    <t>常时效果。对象获得【行动值】+5的修正。此外，对象的《补正魔术》和《魔术强化》的效果可以变成以下的效果。
《补正魔术》：①[伤害算出]+5,②【体力】和【敏捷】判定的达成值+3
《魔术强化》：①[装甲]和[结界]+5，②【知性】和【精神】判定的达成值+3</t>
  </si>
  <si>
    <t>作为魔术结社内上级的大魔术师，能够使用更强的强化魔术。</t>
  </si>
  <si>
    <t>治愈魔术达人</t>
  </si>
  <si>
    <t>常时效果。目标的不造成[伤害]的[时机：攻击]的《才能》（《高位治愈》《解除魔术》等）即使[消耗：奇]也能使用。</t>
  </si>
  <si>
    <t>表示你是尤其擅长强化和治愈魔术的魔术达人。</t>
  </si>
  <si>
    <t>光辉治愈</t>
  </si>
  <si>
    <t>常时效果。目标在使用不造成[伤害]的[时机：攻击]的《才能》（《高位治愈》《解除魔术》等）后，可以再使用1次《高位治愈》（[消费]如常消耗）。此外，《光辉治愈》的效果1轮中只能触发1次。</t>
  </si>
  <si>
    <t>在施展强化魔术的同时进行高级的治疗。</t>
  </si>
  <si>
    <t>究极密仪</t>
  </si>
  <si>
    <t>常时效果。需要取得《补正魔术》。对象使用任意的[称号：正统魔术师/类型：B/时机：开始·防御]的《才能》时，可以视为消耗了一个[消耗]。</t>
  </si>
  <si>
    <t>身为优秀的大魔术师，能够创造出独创的秘仪，再用其自由地操纵各种魔术。</t>
  </si>
  <si>
    <t>根源的一端</t>
  </si>
  <si>
    <t>特殊效果。需要取得《魔术强化》。对象可以将目标的一个[灵力]的出目变为「6」</t>
  </si>
  <si>
    <t>身为优秀的大魔术师，已经触及到了魔术的真理——根源的一端，自由地激发其中的知识与灵力。</t>
  </si>
  <si>
    <t>1·1</t>
  </si>
  <si>
    <t>在目标宣言《才能》时使用。目标使用的1个《才能》视为已消费[消耗]。这个《才能》1轮中只能使用1次。</t>
  </si>
  <si>
    <t>使用魔术程序补充灵力，代替正常的消耗。</t>
  </si>
  <si>
    <t>1</t>
  </si>
  <si>
    <t>特殊效果。令目标在[战斗移动]后也能进行[射击攻击]或[魔法攻击]。</t>
  </si>
  <si>
    <t>使用魔术程序强化目标的体能和精神，维持高度集中。</t>
  </si>
  <si>
    <t>特殊效果。目标的【行动值】获得+「使用者[装备]中的1个[魔法武器]的[魔D]」数值作为修正。</t>
  </si>
  <si>
    <t>使用魔术程序提升目标的体能，效果会受到终端或魔法武器的影响。</t>
  </si>
  <si>
    <t>特殊效果。目标在[魔法伤害算出]时+「使用者指定的[距离：战斗地带/目标：一体]的[结界]的值」的数值作为修正。这个《才能》的效果不适用于[武器攻击]。同时，这个《才能》1战斗中只能使用1次。</t>
  </si>
  <si>
    <t>使用魔术程序解析目标的魔术防御力，将能与之对抗的力量覆写在自己身上。</t>
  </si>
  <si>
    <t>魔法攻击。对目标造成[属性：雷击]，[等级：2]的[魔法伤害]（抵抗成功[减半]）。</t>
  </si>
  <si>
    <t>发动猛攻时用的魔术程序，从电形成的魔法阵中射出破坏光线。</t>
  </si>
  <si>
    <t>魔法攻击。对目标造成[属性：闪光]，[等级：2]的[魔法伤害]（抵抗成功[消灭]）。</t>
  </si>
  <si>
    <t>发动攻击时用的魔术程序，从光形成的魔法阵中射出无数的光弹。</t>
  </si>
  <si>
    <t>在伤害算出时使用。目标的[等级]+1。这个《才能》1轮中只能使用1次。</t>
  </si>
  <si>
    <t>使用魔术程序提高目标的战斗能力。</t>
  </si>
  <si>
    <t>特殊效果。在目标使用[效果类别：魔法攻击]的《才能》后使用。目标可以再进行1次[武器攻击]。这个《才能》1轮中只能使用1次。</t>
  </si>
  <si>
    <t>使用魔术程序对目标进行连续的猛攻。</t>
  </si>
  <si>
    <t>常时效果。需要取得《突击模块》。或者取得《攻击模块》。对象的[称号：装具魔术师/时机：攻击]的《才能》[伤害算出]时，[等级]+1。</t>
  </si>
  <si>
    <t>在终端内循环迭代攻击的威力，提高魔术程序的攻击效果。</t>
  </si>
  <si>
    <t>效力转储</t>
  </si>
  <si>
    <t>主动行动时使用。使用者可以使用1次[距离：战斗地带/目标：1体]在[战斗中]使用过的[时机：攻击]的《才能》，[消费]视为已消费（无视限制，包括《BOSS才能》。1○○中N次的均视为未使用）。这个《才能》1场战斗中只能使用1次。</t>
  </si>
  <si>
    <t>使用魔术程序记录、解析目标的术技，暂时为自己所用。</t>
  </si>
  <si>
    <t>咒文收束</t>
  </si>
  <si>
    <t>特殊效果。目标的[时机：攻击/效果类别：魔法攻击]的《才能》的[距离/目标]变更为[接近状态/1体]，[伤害算出]时获得+「使用者的任意【主能力值】」作为修正。这个《才能》不适用于[武器攻击]。这个《才能》1轮中只能使用1次。</t>
  </si>
  <si>
    <t>使用魔术程序，将魔术变为短距离的集中攻击。</t>
  </si>
  <si>
    <t>支援程序</t>
  </si>
  <si>
    <t>常时效果。目标的[时机：特殊/消耗：N]的《才能》可以[消耗：奇]进行使用。已经是[消耗：奇]的情况下，视为[灵力]已消费。</t>
  </si>
  <si>
    <t>使用魔术程序减少行使术技时必要的集中与灵力消耗。</t>
  </si>
  <si>
    <t>查杀代码</t>
  </si>
  <si>
    <t>常时效果。目标在使用[效果类别：伤害算出时使用]的《才能》时，追加「受到目标所造成的[伤害]的[名称以「*N」记载的物怪（即复数体视为1体的物怪）]全部[状态变化：死亡]」这一效果。已经存在这一效果的情况下则在[伤害算出]时获得+10修正。</t>
  </si>
  <si>
    <t>使用魔术程序赋予即死效果，或是加强魔术的威力。</t>
  </si>
  <si>
    <t>保护代码</t>
  </si>
  <si>
    <t>伤害减少时使用。需要取得《扩展代码》。对象受到的[魔法伤害]-“使用者任意的【主能力值】”。</t>
  </si>
  <si>
    <t>在终端内安装紧急用的魔术程序，在受到攻击魔术的同时在周围展开防御。</t>
  </si>
  <si>
    <t>电子加载</t>
  </si>
  <si>
    <t>【知性】【精神】判定时使用。与对象[掷骰]的结果无关【知性】【精神】判定成功。这时候对象可以任意变更一个[灵力]的出目。这个《才能》一个剧本中只能使用两次。</t>
  </si>
  <si>
    <t>作为高位的装具魔术师，将破坏和侵入等技术修炼到了极致。</t>
  </si>
  <si>
    <t>强力排序</t>
  </si>
  <si>
    <t>伤害算出时使用。需要取得《覆写》。对象[伤害算出]时取得+“使用者任意的【主能力值】”的修正。这个《才能》在1轮（场景）中只能使用1次，且不适用于[武器攻击]。</t>
  </si>
  <si>
    <t>在魔术终端内收集各种魔术程序，将其同时展开，提高技能的威力。</t>
  </si>
  <si>
    <t>多线编程</t>
  </si>
  <si>
    <t>对象宣言《才能》时使用。对对象进行一次[武器攻击]。或者选择一个[称号：装具魔术师/时机：攻击]的《才能》作为已经支付过[消耗]来对对象使用。这个《才能》在1轮（场景）中只能使用1次。</t>
  </si>
  <si>
    <t>无论是否在行动，都能配合自己或他人的行动展开魔术程序，攻击敌人。</t>
  </si>
  <si>
    <t>定制代码</t>
  </si>
  <si>
    <t>常时效果。目标的[时机：开始/消耗：N或N·N]的《才能》可以[消耗：奇]进行使用。已经是[消耗：奇]的情况下，视为[灵力]已消费。</t>
  </si>
  <si>
    <t>配合特定的术技对魔术程序进行改造，变更部分效果。</t>
  </si>
  <si>
    <t>电子精通</t>
  </si>
  <si>
    <t>常时效果。目标的《辉煌程序》能[消耗：连号]进行使用。同时目标的《辉煌程序》变为1轮中能使用2次。</t>
  </si>
  <si>
    <t>使用魔术程序，能超越一切法则来操纵灵力。</t>
  </si>
  <si>
    <t>战斗代码</t>
  </si>
  <si>
    <t>常时效果。对象获得[魔法伤害]+5的修正。对象每次使用造成[伤害]的[称号：装具魔术师/时机：攻击]的《才能》（《杀伤模块》《战斗模块》等）时，可以视为消耗了1个[消耗]。</t>
  </si>
  <si>
    <t>将魔术程序加以战斗用改造，实现高效率的魔术攻击。</t>
  </si>
  <si>
    <t>记录回溯</t>
  </si>
  <si>
    <t>常时效果。对象获得[生命力]+15的修正。另外，对象每次迎来[时机：开始]时，可以将任意1个[灵力]的出目变更为「1」。</t>
  </si>
  <si>
    <t>定期地回溯终端内的记录，从其中获得积累的生命能量和灵力。</t>
  </si>
  <si>
    <t>特殊效果。能在任意的时候使用。使目标获得1个[超越灵力]。这个《才能》1轮中只能使用1次。</t>
  </si>
  <si>
    <t>使用魔术程序给予对象过剩的灵力。</t>
  </si>
  <si>
    <t>特殊效果。目标从1~10中选择任意一个数值，使目标的[装甲]上升该数值，同时【行动值】的[总计]减少该数值（下降后的行动值不能降到0或0以下）。例如选择的值为10的情况，[装甲]+10，【行动值】的[总计]-10。这个《才能》不消耗[开始]。</t>
  </si>
  <si>
    <t>使用复杂的魔术程序展开多重物理屏障。</t>
  </si>
  <si>
    <t>特殊效果。目标的【发动】判定的达成值获得+1修正、[战斗移动]的[移动力]+1格。</t>
  </si>
  <si>
    <t>使用魔术程序展开高灵力领域，目标的发动率和移动力都能得到飞跃性的提升。</t>
  </si>
  <si>
    <t>魔法攻击。[回复]目标等同于[等级：2]的[魔法伤害]点【生命力】。</t>
  </si>
  <si>
    <t>使用魔术程序瞬间修复对象的伤势。</t>
  </si>
  <si>
    <t>魔法攻击。目标的[伤害算出]+3、[战斗移动]和[全力移动]的[移动力]+3格，该效果持续至[时机：终了]结束。</t>
  </si>
  <si>
    <t>使用魔术程序提高对象的体能。</t>
  </si>
  <si>
    <t>在伤害减少时使用。目标的[装甲]值变更为与使用者的[装甲]值的相同值。</t>
  </si>
  <si>
    <t>使用魔术程序将敌方与友方同调，装甲值变为相同的值。</t>
  </si>
  <si>
    <t>常时效果。目标[时机：开始]的《才能》变得可以在[时机：准备]时使用（但是《才能》[时机]不会变成[准备]）。</t>
  </si>
  <si>
    <t>将魔术程序进行特殊的改造，使之能够在不同的时间分别使用。</t>
  </si>
  <si>
    <t>常时效果。目标选择3个不同名的[行为]，这个3个[行为]和[伤害算出]都获得+2修正。</t>
  </si>
  <si>
    <t>使用魔术程序获得特定的知识或技能，并能灵活运用。</t>
  </si>
  <si>
    <r>
      <rPr>
        <sz val="11"/>
        <color rgb="FF000000"/>
        <rFont val="等线"/>
        <charset val="134"/>
      </rPr>
      <t>伤害减少时使用。对象受到的</t>
    </r>
    <r>
      <rPr>
        <sz val="11"/>
        <color rgb="FF000000"/>
        <rFont val="Microsoft JhengHei"/>
        <charset val="134"/>
      </rPr>
      <t>[</t>
    </r>
    <r>
      <rPr>
        <sz val="11"/>
        <color rgb="FF000000"/>
        <rFont val="等线"/>
        <charset val="134"/>
      </rPr>
      <t>伤害</t>
    </r>
    <r>
      <rPr>
        <sz val="11"/>
        <color rgb="FF000000"/>
        <rFont val="Microsoft JhengHei"/>
        <charset val="134"/>
      </rPr>
      <t>]</t>
    </r>
    <r>
      <rPr>
        <sz val="11"/>
        <color rgb="FF000000"/>
        <rFont val="等线"/>
        <charset val="134"/>
      </rPr>
      <t>或者其他的效果由使用者代为承受。这是受到的</t>
    </r>
    <r>
      <rPr>
        <sz val="11"/>
        <color rgb="FF000000"/>
        <rFont val="Microsoft JhengHei"/>
        <charset val="134"/>
      </rPr>
      <t>[魔法攻击]视为【抵抗】判定失败。这个《才能》对[对象：范围·战斗地带]的[攻击行动]不生效。</t>
    </r>
  </si>
  <si>
    <t>使用魔术程序展开半自动的防御结界。</t>
  </si>
  <si>
    <t>破解转换</t>
  </si>
  <si>
    <t>偶·1</t>
  </si>
  <si>
    <t>特殊效果。目标直到这个回合的[时机：结束]之前都无法使用[武器攻击]。</t>
  </si>
  <si>
    <t>使用魔术程序解析目标的武器，暂时破解其机能。</t>
  </si>
  <si>
    <t>备份</t>
  </si>
  <si>
    <t>特殊效果。任何时候都能使用。解除目标所拥有的[气绝·战斗不能·死亡]以外的任意1个不良[状态变化]。</t>
  </si>
  <si>
    <t>使用魔术程序解除状态变化。</t>
  </si>
  <si>
    <t>扩散系统</t>
  </si>
  <si>
    <t>伤害减少时使用。目标的[距离：战斗地带/目标：1~5体]的角色可以帮助目标承受任意点目标本应受到的[生命力伤害]（不会因此受到状态变化）。[距离：战斗地带/目标：1~5体]的角色可以拒绝承受[生命力伤害]（同时，不能承受当前【生命力】值以上的[生命力伤害]）。这个《才能》1轮中只能使用1次。</t>
  </si>
  <si>
    <t>使用魔术程序与他人同调，扩散受到的伤害。</t>
  </si>
  <si>
    <t>电子域名</t>
  </si>
  <si>
    <t>常时效果。目标的[伤害算出]获得+5修正。同时，进行[灵力操作]时可以对1个[灵力]的出目做出±1的调整（调整后不能为 0 或 0 以下、7 或 7 以上）。</t>
  </si>
  <si>
    <t>持有独创的架空电脑空间，从其中获得灵力，一定程度上操作灵力的流动。</t>
  </si>
  <si>
    <t>防护域名</t>
  </si>
  <si>
    <t>常时效果。需要取得《加速域名》。目标的《加速域名》的效果追加「目标受到的[物理伤害]-「使用者的任意【主能力值】」点」。</t>
  </si>
  <si>
    <t>将终端的性能加速到极限，解放超越其性能的攻击能力。</t>
  </si>
  <si>
    <t>超频</t>
  </si>
  <si>
    <t>魔法攻击。需要取得《时钟系统》。给予对象[等级:4]的魔法伤害（抵抗减半）。这个《才能》在1轮（场景）中只能使用1次。</t>
  </si>
  <si>
    <t>对防护用魔术程序施加大量改造，能够不受限制地使用。</t>
  </si>
  <si>
    <t>壁垒程序</t>
  </si>
  <si>
    <t xml:space="preserve">常时效果。需要取得《程序外壳》。对象使用《程序外壳》对象的【行动值】也不变化。例如选择的值为10的场合，[装甲]+10，【行动值】[总计]±0。 </t>
  </si>
  <si>
    <t>展开特殊的领域，不仅能够加速身体，还能够获得物理防御力的上位魔术程序。</t>
  </si>
  <si>
    <t>以太宏</t>
  </si>
  <si>
    <r>
      <rPr>
        <sz val="11"/>
        <color rgb="FF000000"/>
        <rFont val="等线"/>
        <charset val="134"/>
      </rPr>
      <t>常时效果。对象使用不造成</t>
    </r>
    <r>
      <rPr>
        <sz val="11"/>
        <color rgb="FF000000"/>
        <rFont val="Microsoft JhengHei"/>
        <charset val="134"/>
      </rPr>
      <t>[伤害]的[时机：攻击]的《称号才能》时，（《治疗程序》，《时钟系统》等）即使在[时机：结束]也可以使用。（并不是[时机]的项目[结束]）</t>
    </r>
  </si>
  <si>
    <t>将较大的魔术程序变为宏，能够在不可能的时机将其发动。</t>
  </si>
  <si>
    <t>原生域名</t>
  </si>
  <si>
    <t>常时效果。目标处于[时机：开始]的《才能》的效果中时，目标仅限在[伤害算出]时获得+「使用者的任意【主能力值】」作为修正。这个《才能》的效果不适用于[武器攻击]。</t>
  </si>
  <si>
    <t>改写魔术程序内结界系能力的内容，让自身的实力完全发挥。</t>
  </si>
  <si>
    <t>升压程序</t>
  </si>
  <si>
    <t>常时效果。目标的《创形程序》可[消耗：奇]进行使用。同时目标的《创形程序》变为1轮中能使用2次。</t>
  </si>
  <si>
    <t>使用原创的魔术程序，瞬间令增幅庞大的灵力。</t>
  </si>
  <si>
    <t>神秘抑制</t>
  </si>
  <si>
    <t>常时效果。对象每次使用不造成[伤害]的[时机：攻击]的《称号才能》（《治疗程序》《时钟系统》等）时，都视为已消耗了1个[消耗]。</t>
  </si>
  <si>
    <t>省略较大的魔术程序的一部分，保留所需的灵力。</t>
  </si>
  <si>
    <t>以太块</t>
  </si>
  <si>
    <t>常时效果。需要取得《技能设备》。对象每次使用任意的[称号：装具魔术师/时机：开始·防御]的《才能》时，视为已消耗了1个[消耗]。</t>
  </si>
  <si>
    <t>在终端内积累大量灵力，操作时可以将特定的魔术程序变为半自动化。</t>
  </si>
  <si>
    <t>伤害算出时使用。目标的[等级]+1.同时使受到该[伤害]的[目标]自当前格子向任意方向移动最多3格（该移动无视接近状态）。这个《才能》在1轮（场景）内只能使用1次。</t>
  </si>
  <si>
    <t>与天地合而为一，以巨大的威力吹飞目标。</t>
  </si>
  <si>
    <t>物理攻击。使用者[伤害算出]时[等级]+2。使用了《旋风神击》的全部[武器]在[时机：结束]之后，直到[战斗结束]前都无法进行[装备]。</t>
  </si>
  <si>
    <t>在武器上施加高负荷，通过反复攻击来大大提高威力。</t>
  </si>
  <si>
    <t>物理攻击。使用者的[伤害算出]获得+「使用者的任意【主能力值】」作为修正。</t>
  </si>
  <si>
    <t>在全身包裹灵力，向目标进行强力一击。</t>
  </si>
  <si>
    <t>特殊效果。这个《才能》必须在使用者相邻的1格内存在障碍物时才能使用，消去该障碍物，并使使用者当前[装备]着的[武器]变为[所持]，然后再该场战斗中[装备][临时武器]。</t>
  </si>
  <si>
    <t>以灵力浸透物体，制作出人造神器并进行攻击。</t>
  </si>
  <si>
    <t>主动判定时使用。目标[主动判定]的达成值获得+1修正，这个《才能》在1轮（场景）内只能使用1次。</t>
  </si>
  <si>
    <t>以灵力包裹全身，加速自己身心的同时反复使用神速的技巧。</t>
  </si>
  <si>
    <t>伤害算出时使用。使用者的[伤害算出]获得+「使用者的任意【主能力值】」作为修正，这个《才能》在1轮（场景）内只能使用1次。</t>
  </si>
  <si>
    <t>以灵力包裹全身，加速自己身心的同时进行连击。</t>
  </si>
  <si>
    <t>常时效果。目标取得《拳器一体》后便能够在无论[装备]着什么样的[武器]的情况下都能使用[称号：斗神拳士/类型：A]的《称号才能》。同时[称号：斗神拳士/类型：A/时机：攻击]的《称号才能》的[距离]在[攻击行动]时，能够变更为[物品]。</t>
  </si>
  <si>
    <t>通过异能力和修炼，使得一切神器都成为自己拳头的延伸。</t>
  </si>
  <si>
    <t>特殊效果。目标的《天地功》的效果追加「受到目标所造成的[伤害]的[名称以「*N」记载的物怪（即复数体视为1体的物怪）]全部[状态变化：死亡]」这一效果（适用于《杀技深奥》）。</t>
  </si>
  <si>
    <t>看穿灵纹的弱点并击穿，使得对方灵力暴走，引发爆炸。</t>
  </si>
  <si>
    <t>常时效果。目标的[称号：斗神拳士/类型：A/时机：攻击]的《才能》可以将[消耗]变为[连号]来进行使用，这时，在进行[伤害算出]时[等级]获得+1修正。在这个效果的影响下，即便《才能》的[消耗]为「N」，也视为「N·N」（因此不适用于《连发言灵》等的效果。但是，如果已取得《小周天》的话，在视为[N·N]的情况下，只需要消耗任意1个[消耗]即可进行使用）。</t>
  </si>
  <si>
    <t>习得了更高级的灵力操控法。</t>
  </si>
  <si>
    <t>爆发呼吸</t>
  </si>
  <si>
    <t>特殊效果。目标获得2个[超越灵力]。这个《才能》在1剧本内只能使用1次。</t>
  </si>
  <si>
    <t>使用特别的呼吸法，急剧增加自身的灵力。</t>
  </si>
  <si>
    <t>刚雷震</t>
  </si>
  <si>
    <t>物理攻击。使用者[伤害算出]时[等级]+3，这个《才能》在1轮内只能使用1次。</t>
  </si>
  <si>
    <t>通过踩踏、打击来使自己体内的灵力形成回声，增幅技能威力。</t>
  </si>
  <si>
    <t>裂帛投掷</t>
  </si>
  <si>
    <t>常时效果。需要取得《拳器一体》。目标使用[装备]着的记载有「投掷」「作为[射击武器]使用」「消耗[时机：准备]」中1条记载的[武器]进行射击攻击时，[物理伤害]获得+「使用者的任意【主能力值】」作为修正。</t>
  </si>
  <si>
    <t>在投掷武器上注入灵力，大大提高其威力。</t>
  </si>
  <si>
    <t>神器功</t>
  </si>
  <si>
    <t>常时效果。需要取得《灵力武具》。目标的[空手]或者记载着「视为[空手]」的[武器]在[伤害算出]时获得「使用者的[世界干涉LV]（最大10）」作为修正。</t>
  </si>
  <si>
    <t>让灵力一直浸透自己的四肢，将自己的手脚变为人造神器。</t>
  </si>
  <si>
    <t>先之先</t>
  </si>
  <si>
    <t>特殊效果。目标的【行动值】获得+「使用者的任意【主能力值】*2」作为修正。这个《才能》不消耗[开始]时机，且在1场战斗（场景）中只能使用1次。</t>
  </si>
  <si>
    <t>与天地合而为一，预判目标的动作，先发制人。</t>
  </si>
  <si>
    <t>神行法</t>
  </si>
  <si>
    <t>特殊效果。目标自当前所在格子进行无视[接近状态]的7格移动。同时，目标在之后使用[称号：斗神拳士/时机：攻击]的《才能》进行[伤害算出]时+「使用者的任意【主能力值】」作为修正。在[战斗外]使用的话，在1场景中可以以与[汽车]相当的速度进行移动。</t>
  </si>
  <si>
    <t>以特殊的技巧瞬间进行长距离移动。</t>
  </si>
  <si>
    <t>神击交错</t>
  </si>
  <si>
    <t>特殊效果。需要取得《旋风神击》。在目标[被动判定]成功后使用。目标可以使用1个[称号：斗神拳士/时机：攻击/消耗：N或N·N]的《才能》，[消耗]视为已消耗。这个《才能》在1轮（场景）内只能使用1次。</t>
  </si>
  <si>
    <t>在回避攻击的同时反复使出斗神拳士的绝技，出其不意地打出强力一击。</t>
  </si>
  <si>
    <t>后之先</t>
  </si>
  <si>
    <t>特殊效果。这个《才能》必须在使用者处于[未行动]时才能使用。在迎来目标的[行动顺序]之前，无视【行动值】先行插入使用者的[行动顺序]。这个《才能》在1剧本中只能使用1次。</t>
  </si>
  <si>
    <t>与天地合而为一，感知目标的杀气，在被攻击之前展开行动。</t>
  </si>
  <si>
    <t>绝招</t>
  </si>
  <si>
    <t>常时效果。目标的《天地功》的效果获得「目标在[伤害算出]获得+「使用者的任意【主能力值】」作为修正」这一效果。同时再追加「消去受到使用者所造成的[伤害]的[障碍物]」这一效果。</t>
  </si>
  <si>
    <t>使用自己创造的奥义，打出致命的一击。</t>
  </si>
  <si>
    <t>小周天</t>
  </si>
  <si>
    <t>常时效果。目标的《天地功》能够[消耗：偶]、[称号：斗神拳士/类型：A/时机：攻击]的《称号才能》能够[消耗：6]进行使用。</t>
  </si>
  <si>
    <t>使用特别的呼吸法，让灵力呈螺旋状循环，大大提高灵力的使用效率。</t>
  </si>
  <si>
    <t>灵威两断</t>
  </si>
  <si>
    <t>在目标宣言《才能》时使用。消灭1个目标使用的[距离：战斗地带/目标：战斗地带/时机：攻击]的《才能》的效果。这个《才能》在1轮（场景）内只能使用1次。</t>
  </si>
  <si>
    <t>以强大的手刀或者踢技将大范围的灵威攻击一刀两断。</t>
  </si>
  <si>
    <t>天地合一</t>
  </si>
  <si>
    <t>常时效果。需要取得《小周天》。目标的《天地功》变更为[消耗：无]，[称号：斗神拳士/类型：A/时机：特殊]的《才能》可以[消耗：奇]进行使用</t>
  </si>
  <si>
    <t>与天地完全合为一体，自由自在地操控斗神拳士的技巧。</t>
  </si>
  <si>
    <t>伤害减少时使用。目标受到的[伤害]-「使用者的任意【主能力值】」点，这个《才能》在1轮（场景）内只能使用1次。</t>
  </si>
  <si>
    <t>防御时与天地同化，来吸收目标的灵力。</t>
  </si>
  <si>
    <t>物理攻击。使用者的[物理伤害]获得+「使用者的任意【主能力值】」作为修正，受到至少由这个《才能》所造成的1点[物理伤害]的目标[状态变化：跌倒]。</t>
  </si>
  <si>
    <t>高速旋转的同时施行强力投掷技，将目标扭断。在伤害瞬间目标的肉体被灵力束缚，威力直击灵魂。</t>
  </si>
  <si>
    <t>偶·6</t>
  </si>
  <si>
    <t>物理攻击。这个《才能》必须在使用者相邻的1格内存在障碍物时才能使用，消去该障碍物，然后对目标进行[特殊攻击]，[伤害算出]时获得+「被消去的[障碍物]的[装甲]值」作为修正</t>
  </si>
  <si>
    <t>举起车、电线杆、大楼之类的东西并用灵力包裹住，将其变化为拟态人造神器，然后扔出。</t>
  </si>
  <si>
    <t>物理攻击。使用者的[物理伤害]获得+「使用者的任意【主能力值】*2」作为修正。</t>
  </si>
  <si>
    <t>举起敌人，再用特殊的方法摔到地上。在伤害瞬间目标的肉体被灵力束缚，威力直击灵魂。</t>
  </si>
  <si>
    <t>伤害减少时使用。目标受到的[伤害]-3。</t>
  </si>
  <si>
    <t>以灵力覆盖手掌来承接伤害，减少其威力。</t>
  </si>
  <si>
    <t>伤害减少时使用。对目标进行[攻击行动]的[接近状态/1体]目标[状态变化：跌倒]，这个《才能》在1轮（场景）内只能使用1次。</t>
  </si>
  <si>
    <t>回避之后一边操作灵力一边进行特殊的动作，让攻击的冲击反弹给目标。</t>
  </si>
  <si>
    <t>伤害减少时使用。目标进行的[攻击行动]的[目标]变更为[1体]，然后由使用者承受该[伤害]。这时受到的[伤害]的【抵抗】判定视为已失败，这个《才能》在1轮内只能使用1次。</t>
  </si>
  <si>
    <t>以特殊的技巧操作灵力流动，将大范围攻击集中于自己身上。</t>
  </si>
  <si>
    <t>常时效果。目标的【体力】【敏捷】判定的达成值和[结界]获得+2修正。</t>
  </si>
  <si>
    <t>将在锻炼中磨练、积累出来的技巧运用在特定的行动之中。</t>
  </si>
  <si>
    <t>常时效果。目标的《化劲》和《灵力反击》变更为下述效果（取得《灵力反击》的话，在与《化劲》同时使用时可以同时享受该《才能》的效果）。
①被动判定时使用。目标[被动判定]的达成值获得+2修正。
②特殊效果。在目标被动判定成功后使用。目标可以进行1次[武器攻击]。</t>
  </si>
  <si>
    <t>将自己与目标的灵力合并来使得攻击无效化的高级技巧。</t>
  </si>
  <si>
    <t>缩地</t>
  </si>
  <si>
    <t>伤害减少时使用。目标的[攻击行动]为[距离：N格·战斗地带]的情况下，使用者受到的[伤害]变为[生命力伤害：5]，并无效化其他效果。同时使用者能从现在的位置无视[接近状态]的移动7格。这个《才能》在1场战斗（场景）中只能使用1次。</t>
  </si>
  <si>
    <t>以极高的速度移动，回避特定的远距离攻击。</t>
  </si>
  <si>
    <t>灵魂固化</t>
  </si>
  <si>
    <t>特殊效果。目标[状态变化：跌倒]时使用。赋予目标下述的①②中的1个效果。这个《才能》在1轮（场景）内只能使用1次，目标不能进行[被动判定]。
①：消耗3D【生命力】
②：[状态变化：痛苦]</t>
  </si>
  <si>
    <t>对摔倒的目标使用特殊的关节技，直击其灵魂。这份苦痛超越了人类的范围，即使是邪神，也会疼得呻吟出声。</t>
  </si>
  <si>
    <t>死角连击</t>
  </si>
  <si>
    <t>特殊效果。目标[解除][状态变化]时使用，对目标使用1个[时机：攻击/消耗：N或N·N]的《称号才能》，[消耗]视为已消耗，这个《才能》在1轮（场景）内只能使用1次。</t>
  </si>
  <si>
    <t>瞄准目标从状态变化当中复原的一瞬间，从死角反复攻击。</t>
  </si>
  <si>
    <t>极铠功</t>
  </si>
  <si>
    <t>常时效果。目标的【生命力】获得+10修正。同时仅限目标的[效果类别：伤害减少时使用]的《才能》在使用时，受到的[伤害]-4。</t>
  </si>
  <si>
    <t>自由地操纵灵力，将肉体的耐性变得如同钢铁。</t>
  </si>
  <si>
    <t>触类旁通</t>
  </si>
  <si>
    <t>被动判定时使用。需要取得《锻炼功》。目标可以使用【回避】或者【抵抗】来代替[被动判定]进行判定。这个判定的值视为[被动判定]的值。这个《才能》在1轮（场景）中只能使用1次。</t>
  </si>
  <si>
    <t>通过反复进行特殊的锻炼，可以使用物理攻击甚至魔术。</t>
  </si>
  <si>
    <t>打极乱舞</t>
  </si>
  <si>
    <t>特殊效果。在目标使用[时机：特殊]的《称号才能》后使用。目标可以使用1个[称号：斗神拳士/时机：攻击]的《才能》，[消耗]视为已消耗。这个《才能》在1轮（场景）内只能使用1次。</t>
  </si>
  <si>
    <t>在攻防战之中组合特定的打击技和投技，创造出名为“乱舞”的连击。</t>
  </si>
  <si>
    <t>神击极支</t>
  </si>
  <si>
    <t>特殊效果。在目标使用[时机：特殊]的《称号才能》后使用。赋予目标下述效果中的1个。这个《才能》在1轮（场景）内只能使用1次，且目标无法进行[被动判定]。
①：消耗2D【生命力】，赋予[状态变化：跌倒]
②：消耗2D【生命力】，赋予[解除：跌倒]</t>
  </si>
  <si>
    <t>在攻防战之中，以神速打击腕关节和足关节甚至灵魂，破坏或重整目标的体势。</t>
  </si>
  <si>
    <t>幽体功</t>
  </si>
  <si>
    <t>常时效果。需要取得《极铠功》。目标的【生命力】获得+15修正。同时，目标受到的[伤害]-3。</t>
  </si>
  <si>
    <t>以神秘的锻炼法来从灵魂层面强化肉体，削减各种各样的冲击。</t>
  </si>
  <si>
    <t>化劲大师</t>
  </si>
  <si>
    <t>常时效果。目标的《化劲》能够[消耗：奇]进行使用、一轮内变得可以使用最多3次。同时目标在使用[时机：攻击]的《称号才能》时[等级]+1。</t>
  </si>
  <si>
    <t>熟练使用化劲，发挥出超常的防御能力与战斗力。</t>
  </si>
  <si>
    <t>大周天</t>
  </si>
  <si>
    <t>常时效果。目标的[称号：斗神拳士/类型：B/时机：攻击]的《称号才能》能够[消耗：6]进行使用。同时[时机：防御/消耗：N]的《称号才能》的[消耗]视为已消耗。</t>
  </si>
  <si>
    <t>运用特殊的呼吸法让体内巨大的灵力循环往复，大大提升使用灵力的效率。</t>
  </si>
  <si>
    <t>神仙功</t>
  </si>
  <si>
    <t>常时效果。目标的[称号：斗神拳士/时机：特殊]的《称号才能》能够[消耗：偶]进行使用。同时目标仅限在使用[时机：攻击]的《称号才能》时[等级]+1。</t>
  </si>
  <si>
    <t>将斗神拳士的技巧修炼到极致，获得如同神仙的呼吸法。取得这个奥义的人，寿命会延长到普通人的十倍。</t>
  </si>
  <si>
    <t>化劲极意</t>
  </si>
  <si>
    <t>常时效果。需要取得《化劲大师》。目标使用带有※标记的《才能》时，视为已消耗了1个[消耗]。[消耗：无]的话，可以对2个[灵力]的出目进行±1的调整（也可以使1个[灵力]±2。此时不能变为0或0以下及7或7以上）。</t>
  </si>
  <si>
    <t>将化劲修炼到极致，自由地使用各种奥义。</t>
  </si>
  <si>
    <t>主动行动时使用。对目标进行下述选择中的一个[攻击行动]。
[物理攻击]：使用者的[等级]+2
[魔法攻击]：对目标造成[等级：3]的[魔法伤害]（抵抗成功[减半]）。</t>
  </si>
  <si>
    <t>在周身缠绕灵力，用猛烈的突击粉碎目标。</t>
  </si>
  <si>
    <t>特殊效果。将目标[设置]在距离目标现在所在格的5格以内的位置。</t>
  </si>
  <si>
    <t>让契约兽或者座驾跳跃起来，或者在墙壁和天花板疾驰，绕过障碍物。</t>
  </si>
  <si>
    <t>特殊效果。目标在[伤害算出]时[等级]+1。</t>
  </si>
  <si>
    <t>燃起契约兽的战意，或者给座驾加大马力，提升下次攻击的威力。</t>
  </si>
  <si>
    <t>主动行动时使用。使用者无视[接近状态]，并对目标进行下述选择中的一个[攻击行动]。
[物理攻击]：使用者的[等级]+1
[魔法攻击]：对目标造成[等级：2]的[魔法伤害]（抵抗成功[减半]）。</t>
  </si>
  <si>
    <t>趁目标不备之机，一边突破包围一边进行攻击。</t>
  </si>
  <si>
    <t>主动判定时使用。目标的[主动判定]的达成值获得+1修正，这个《才能》在1轮（场景）内只能使用1次。</t>
  </si>
  <si>
    <t>使用契约者特有的灵力，来追踪对方的灵力。</t>
  </si>
  <si>
    <t>伤害算出时使用。目标的[伤害算出]获得+2修正，同时将目标[设置]在距离目标现在所在格的2格以内的位置，这个《才能》在1轮（场景）内只能使用1次。</t>
  </si>
  <si>
    <t>突击后让灵力在脚下爆发，利用反作用力进行跳跃。</t>
  </si>
  <si>
    <t>常时效果。目标[装备]着[距离：移动N格]的[射击武器]时，可以再[装备]1个[用法：单手]（不包括单双手）的[肉搏武器]。这时[命中]、[物D]、[行动]、[追加效果]重复的部分累计计算。[距离/目标]在进行[攻击行动]时从[装备]中[武器]中选择1个适用的（例：适用于[战斗摩托]的情况下，[距离/目标]变为[战斗摩托]的数值）。这个《才能》不与《龙骑兵》同时发挥效果。</t>
  </si>
  <si>
    <t>在骑乘状态下巧妙地操纵近战武器。</t>
  </si>
  <si>
    <t>常时效果。目标[装备]着[距离：移动N格]的[射击武器]时，可以再[装备]1个[用法：单手]（不包括单双手）的[射击武器]（带有※的也可）。这时[命中]、[物D]、[行动]、[追加效果]重复的部分累计计算。[距离/目标]在进行[攻击行动]时从[装备]中[武器]中选择1个适用的（例：适用于[战斗摩托]的情况下，[距离/目标]变为[战斗摩托]的数值）。这个《才能》不与《乘骑战斗》同时发挥效果。</t>
  </si>
  <si>
    <t>在骑乘状态下巧妙地操纵射击武器。</t>
  </si>
  <si>
    <t>自在操纵</t>
  </si>
  <si>
    <t>常时效果。目标可以在[战斗移动]时无视[接近状态]。</t>
  </si>
  <si>
    <t>华丽、自如地操纵契约兽或者座驾。</t>
  </si>
  <si>
    <t>突进击</t>
  </si>
  <si>
    <t>偶·4</t>
  </si>
  <si>
    <t>物理攻击。使用者进行[伤害算出]时[等级]+1。目标变为[气绝·战斗不能·死亡]的情况下，使用者再进行1次无视[接近状态]3格移动，并对任意的[目标：1体]进行1次[武器攻击]，这个《才能》在1轮（场景）内只能使用1次。</t>
  </si>
  <si>
    <t>一边突击一边追逼目标，如果目标倒下，再对他人进行进一步的追击。</t>
  </si>
  <si>
    <t>旋回封锁</t>
  </si>
  <si>
    <t>特殊效果。目标宣言[接近突破]、[脱离]、无视[接近状态]的非[时机：常时]的《才能》时使用。无效化目标宣言的[接近突破]、[脱离]、无视[接近状态]的非[时机：常时]的《才能》中的一个效果，这个《才能》在1轮（场景）内只能使用1次。</t>
  </si>
  <si>
    <t>分析战况，立刻阻碍目标的突围和脱离行动。</t>
  </si>
  <si>
    <t>疾风怒涛</t>
  </si>
  <si>
    <t>特殊效果。任何时候都能使用。对变为[接近状态]的目标进行1次[武器攻击]，再进行1次无视[接近状态]的2格移动，这个《才能》在1轮（场景）内只能使用1次。</t>
  </si>
  <si>
    <t>抓住时机立刻攻击目标，再进一步突击。</t>
  </si>
  <si>
    <t>战场死神</t>
  </si>
  <si>
    <t>常时效果。要求取得《乘骑战斗》或《龙骑兵》。目标取得《战场死神》时《乘骑战斗》和《龙骑兵》的效果增加下述中的任意1个效果。
①：不是[用法：单手]，改为[装备][用法：单双手（使用双手的数据）]的[武器]
②：[装备]着[用法：单手]的[武器]时可以再[装备][形状：盾]</t>
  </si>
  <si>
    <t>骑乘的同时熟练地操作大型武器，增加突击的威力。</t>
  </si>
  <si>
    <t>●粉碎突击</t>
  </si>
  <si>
    <t>粉碎突击</t>
  </si>
  <si>
    <t>特殊效果。无论何时都能使用。消灭1个与目标邻接1格内存在的[障碍物]。这个《才能》1轮（场景）内只能使用2次。</t>
  </si>
  <si>
    <t>以契约兽或座驾粉碎面前的障碍物，突入战斗地带。</t>
  </si>
  <si>
    <t>●交错的一瞬</t>
  </si>
  <si>
    <t>交错的一瞬</t>
  </si>
  <si>
    <t>特殊。在目标的［行动顺序］中的话、无论何时都能使用。对目标进行1次[武器攻击]。这个《才能》1轮（场景）内只能使用1次。</t>
  </si>
  <si>
    <t>在突进的同时，给附近的敌人锐利一击。</t>
  </si>
  <si>
    <t>●牵引移动</t>
  </si>
  <si>
    <t>牵引移动</t>
  </si>
  <si>
    <t>特殊效果。使用者在[行动顺序]结束之后使用。目标从当前格子开始往「与使用者成为[接近状态]的任意格子」内[设置]（目标不能拒绝此效果）。这个《才能》1轮（场景）内只能使用1次。</t>
  </si>
  <si>
    <t>让目标瞬间坐上契约兽或战斗摩托，或者用契约兽的尾巴或者锁链绑住目标拖走。</t>
  </si>
  <si>
    <t>●突击加速</t>
  </si>
  <si>
    <t>突击加速</t>
  </si>
  <si>
    <t>伤害算出时使用。目标在[伤害算出时]获得+「目标在该轮中，用[移动行为]移动过的格子数」的修正（最大+10。例如：用[战斗移动]移动了5格的话，[伤害算出]+5）。这个效果不包含因《才能》（《影碎》除外）和[设置]的移动。</t>
  </si>
  <si>
    <t>进行神速移动的同时凝聚灵力，将速度变为威力。</t>
  </si>
  <si>
    <t>英雄突袭</t>
  </si>
  <si>
    <t>目标宣言《才能》时使用。对目标进行1次[武器攻击]或对目标使用1个[称号：泛用系/时机：攻击]的《才能》（[消耗]按照通常情况消耗），这个《才能》在1轮（场景）内只能使用1次。</t>
  </si>
  <si>
    <t>在进行远距离攻击的同时巧妙地操作契约兽或座驾，如同传说中的英雄一般进行强力的突击。</t>
  </si>
  <si>
    <t>传说骑士</t>
  </si>
  <si>
    <t>常时效果。目标使用[类别：契约者/时机：攻击]的《才能》时，任意的1个[消耗]视为已消耗。</t>
  </si>
  <si>
    <t>从断片中引出传说中的骑士之技，发挥超常的骑乘技巧。</t>
  </si>
  <si>
    <t>◎无双乱舞</t>
  </si>
  <si>
    <t>无双乱舞</t>
  </si>
  <si>
    <t>特殊效果。无视是否使用过，目标使用1个有着「1轮N次」限制的［称号:契约者/类型：A/时机：特殊］的《称号才能》。这个《才能》1轮（场景）中只能使用1次。</t>
  </si>
  <si>
    <t>在突击中连续使用各种招式，自由地在战场上来往。</t>
  </si>
  <si>
    <t>◎可怖骑手</t>
  </si>
  <si>
    <t>可怖骑手</t>
  </si>
  <si>
    <t>常时效果。目标即使用[消耗：偶]也能使用[称号：契约者/类型：A/时机：特殊]的《才能》。</t>
  </si>
  <si>
    <t>表示你作为高级的契约者，不仅能驱使契约兽和战斗摩托，还将其技巧修炼到了极致。</t>
  </si>
  <si>
    <t>常时效果。目标取得《契约召唤》时从[魔兽·怪虫·植物·机械]中选择1种。目标消耗3条【灵纹】与1次[开始]时机，使[LV=目标的世界干涉LV或以下]、[类别=使用者选择的类别]的[物怪]（之后这个[物怪]称为[契约神兽]）1体[登场]（1场景限1次），并能自由的对其进行操控。关于[契约神兽]的详细说明见本书的第13页。</t>
  </si>
  <si>
    <t>瞬间召唤出缔结过契约的神性，并进行驱使。</t>
  </si>
  <si>
    <t>特殊效果。目标进行[灵力操作]前使用，只有在使用者的[契约神兽]处于[登场]中时才能使用。目标重投[投骰]的结果（包括[大成功]与[大失败]，重投后可进行[灵力操作]），这个《才能》在1轮（场景）内只能使用1次，目标可以拒绝这个效果。</t>
  </si>
  <si>
    <t>与契约神兽共享感官，以此来辅助目标的行动。</t>
  </si>
  <si>
    <t>伤害算出时使用。只有在使用者的[契约神兽]处于[登场]中时才能使用。目标进行[伤害算出]时获得「使用者的[契约神兽]的任意【战斗值】」作为修正，这个《才能》在1（场景）轮内只能使用1次。</t>
  </si>
  <si>
    <t>与契约神兽使出合体技，提高招式的威力。</t>
  </si>
  <si>
    <t>灵壁赋予</t>
  </si>
  <si>
    <t>伤害减少时使用。使用者的[契约神兽]受到的[魔法伤害][减半]，这个《才能》在1轮（场景）内只能使用1次。</t>
  </si>
  <si>
    <t>在成长的同时，在契约神兽身上附加灵力装甲。</t>
  </si>
  <si>
    <t>伤害减少时使用。只有在使用者的[契约神兽]处于[登场]中时才能使用。目标进行的[攻击行动]的[目标]变更为[1体]，然后由使用者的[契约神兽]承受该[伤害]。这时受到的[伤害]的【抵抗】判定视为已失败，这个《才能》在1轮（场景）内只能使用1次。</t>
  </si>
  <si>
    <t>以契约神兽的意志吸引广范围攻击。</t>
  </si>
  <si>
    <t>常时效果。只有在使用者的[契约神兽]处于[登场]中时才有效果。目标的[伤害算出]和【幸运】判定的达成值都获得+2修正。</t>
  </si>
  <si>
    <t>与契约神兽互相供给灵力形成连锁，提高自身的战斗力。</t>
  </si>
  <si>
    <t>常时效果。目标的[契约神兽]的[伤害算出]获得+「使用者的[世界干涉LV]*3（最大15）」作为修正。</t>
  </si>
  <si>
    <t>将灵力大量供给给契约神兽，大幅度提高其战斗能力。</t>
  </si>
  <si>
    <t>常时效果。目标的[契约神兽]的[主动判定]和[其他]的达成值获得+「使用者的[世界干涉LV]」作为修正。</t>
  </si>
  <si>
    <t>将灵力共感，在自身获得成长的同时，也使契约神兽得到成长。</t>
  </si>
  <si>
    <t>神兽的异能</t>
  </si>
  <si>
    <t>常时效果。目标可以入手2个[物品：常备/价格：非卖品]并可以使用。「《才能》的变更（基本书p189）」指定了这个《才能》的情况，会失去入手的这2个[物品：常备/价格：非卖品]。</t>
  </si>
  <si>
    <t>可以使用契约神兽的特殊异能。</t>
  </si>
  <si>
    <t>防御能力强化</t>
  </si>
  <si>
    <t>特殊效果。只有在使用者的[契约神兽]处于[登场]中时才能使用。使用者的[契约神兽]的[装甲]获得+10修正。</t>
  </si>
  <si>
    <t>将灵力缠绕在契约神兽身上，提高其防御力。</t>
  </si>
  <si>
    <t>人兽奏技</t>
  </si>
  <si>
    <t>伤害算出时使用。只有在使用者的[契约神兽]处于[登场]中时才能使用。目标进行[伤害算出]时获得+「使用者的[契约神兽]的任意【固定值】」作为修正，这个《才能》在1场战斗（场景）中只能使用1次。</t>
  </si>
  <si>
    <t>与契约神兽使出合体技，大大提高术式的威力。</t>
  </si>
  <si>
    <t>太古存在</t>
  </si>
  <si>
    <t>常时效果。使用者的[契约神兽]的[结界]获得+5修正。同时使用者的[契约神兽]在进行完[移动行动]后依然可以进行[射击攻击]或[魔法攻击]。在[移动行动]后进行的全部[射击攻击]和[魔法攻击]的[伤害算出]都获得+1D修正。</t>
  </si>
  <si>
    <t>召唤出太古就存在的强大契约神兽。</t>
  </si>
  <si>
    <t>超巨大成长</t>
  </si>
  <si>
    <t>常时效果。使用者的[契约神兽]的[体型]+2、【生命力】获得+「使用者的[世界干涉LV]*3（最大60）」作为修正。</t>
  </si>
  <si>
    <t>将与自己缔结过契约的神兽变为同种中也极为稀有的巨大体型。</t>
  </si>
  <si>
    <t>●魔兽召唤</t>
  </si>
  <si>
    <t>魔兽召唤</t>
  </si>
  <si>
    <t>常时效果。目标在《契约召唤》的已选[种类]中加上[魔兽]（例如，最初选择了[怪虫]的情况下，变为[怪虫·魔兽]，可以召唤其中任意[种类]的1只[契约神兽]）。</t>
  </si>
  <si>
    <t>可以与神使、妖怪缔结新的契约并召唤。</t>
  </si>
  <si>
    <t>●怪虫召唤</t>
  </si>
  <si>
    <t>怪虫召唤</t>
  </si>
  <si>
    <t>常时效果。目标在《契约召唤》的已选[种类]中加上[怪虫]（例如，最初选择了[魔兽]的情况下，变为[魔兽·怪虫]，可以召唤其中任意[种类]的1只[契约神兽]）。</t>
  </si>
  <si>
    <t>可以与神虫、常世神缔结新的契约并召唤。</t>
  </si>
  <si>
    <t>●植物召唤</t>
  </si>
  <si>
    <t>植物召唤</t>
  </si>
  <si>
    <t>常时效果。目标在《契约召唤》的已选[种类]中加上[植物]（例如，最初选择了[魔兽]的情况下，变为[魔兽·植物]，可以召唤其中任意[种类]的1只[契约神兽]）。</t>
  </si>
  <si>
    <t>可以与灵木、精灵缔结新的契约并召唤。</t>
  </si>
  <si>
    <t>●机械召唤</t>
  </si>
  <si>
    <t>机械召唤</t>
  </si>
  <si>
    <t>常时效果。目标在《契约召唤》的已选[种类]中加上[机械]（例如，最初选择了[魔兽]的情况下，变为[魔兽·机械]，可以召唤其中任意[种类]的1只[契约神兽]）。</t>
  </si>
  <si>
    <t>可以与魔法生物、付丧神缔结新的契约并召唤。</t>
  </si>
  <si>
    <t>强制共有</t>
  </si>
  <si>
    <t>特殊效果。目标受到的[伤害]变更为[生命力伤害：5]，并由使用者代为承受，这个《才能》在1场战斗（场景）中只能使用1次。</t>
  </si>
  <si>
    <t>强行发挥契约者特有的共感能力，代替目标承受伤害。</t>
  </si>
  <si>
    <t>幻兽召唤</t>
  </si>
  <si>
    <t>常时效果。目标的《契约召唤》的选择[类别]增加[幻兽]（比如选择了[魔兽]的情况下，变更为[魔兽·幻兽]，能从中选择1体[契约神兽]进行召唤）。同时目标的[契约神兽]在[登场]中时，[伤害算出]获得+1D修正。</t>
  </si>
  <si>
    <t>你是与接近神灵的幻兽种缔结契约的强者。</t>
  </si>
  <si>
    <t>◎灵威牵绊</t>
  </si>
  <si>
    <t>灵威牵绊</t>
  </si>
  <si>
    <t>伤害减少时使用。需要取得《人兽合一》。只有在使用者的[契约神兽]处于[登场]中时才能使用。使用者的[契约神兽]遭受的[生命力伤害]变为0。之后，使用者的[契约神兽][解除]所有的不利的[状态变化]，随后使用者当前的【生命力】的值变为10。这个《才能》1剧本中只能使用1次。</t>
  </si>
  <si>
    <t>与契约神兽的牵绊以灵威的形态具现，召唤者能够字面意义上地“守护”神兽。</t>
  </si>
  <si>
    <t>◎神兽友伴</t>
  </si>
  <si>
    <t>神兽友伴</t>
  </si>
  <si>
    <t>常时效果。使用者的[契约神兽]的【生命力】获得+20的修正。此外，目标仅限在[战斗外]，可以消耗「被指定的[契约神兽]的[LV]」的【生命力】来代替【灵纹】使用《契约召唤》（战斗开始时如常，需要消耗1次[开始]时机和3【灵纹】。无法消耗的话[契约神兽]会自动[退场]）。</t>
  </si>
  <si>
    <t>与契约神兽结下深厚友谊，在战斗之外可以用生命力代替灵纹进行召唤。</t>
  </si>
  <si>
    <t>特殊效果。目标在[伤害算出]时[等级]获得+1修正。这个《才能》不消耗[准备]。</t>
  </si>
  <si>
    <t>咏唱秘传的神言，强化灵力的具现。</t>
  </si>
  <si>
    <t>特殊效果。使用者取得《起源印》时指定1个[属性]（之后这个被指定的[属性]简称为[起源属性D]）。目标在[伤害算出]时附加[起源属性D]。目标的被附加了[起源属性D]的攻击的[等级]都获得+1修正。</t>
  </si>
  <si>
    <t>结出象征起源元素的印，为攻击附加元素属性。</t>
  </si>
  <si>
    <t>特殊效果。目标在这个行动轮内，[攻击行为]全部变为[特殊攻击]。</t>
  </si>
  <si>
    <t>以特殊的印和动作来改变灵力的波长。</t>
  </si>
  <si>
    <t>魔法攻击。对目标造成[等级：2]的[魔法伤害]（抵抗成功[无效]）</t>
  </si>
  <si>
    <t>仅用特殊的神言就能让目标受到灵力攻击，以言灵贯穿灵魂。</t>
  </si>
  <si>
    <t>特殊效果。任何时候都可以使用。目标的[时机：攻击]的《才能》的[目标]变更为[范围]，这个《才能》在1轮（场景）内只能使用1次。</t>
  </si>
  <si>
    <t>咏唱失落的话语，将招式扩散开来。</t>
  </si>
  <si>
    <t>特殊效果。目标的[伤害算出]后使用。目标再使用1个[时机：攻击/消耗：N]的《才能》，[消耗]视为已消耗，这个《才能》在1轮（场景）内只能使用1次。</t>
  </si>
  <si>
    <t>连续咏唱自己修炼出的秘技和魔术。</t>
  </si>
  <si>
    <t>【发动】判定时使用。目标的【发动】判定达成值获得+1修正，这个《才能》在1轮（场景）内只能使用1次。</t>
  </si>
  <si>
    <t>以特殊的言灵来提高自己的灵力。</t>
  </si>
  <si>
    <t>常时效果。目标在战斗开始时，可以使2个[灵力]的出目±1（也可以使1个[灵力]±2，但是不能使调整后的[灵力]的出目小于等于0或大于等于7）。</t>
  </si>
  <si>
    <t>结出秘传的印，在战斗开始时调整灵力。</t>
  </si>
  <si>
    <t>光明神言</t>
  </si>
  <si>
    <t>魔法攻击。对目标造成[等级：3]的[魔法伤害]（抵抗成功[无效]）。</t>
  </si>
  <si>
    <t>以言灵释放极大的灵力破坏光线，是圣言奏者特有的高性能攻击魔术。</t>
  </si>
  <si>
    <t>●言灵祓魔</t>
  </si>
  <si>
    <t>言灵祓魔</t>
  </si>
  <si>
    <t>魔法攻击。这个《才能》不对目标造成[魔法伤害]。而是消除对目标持续产生效果影响的1个非[时机：常时]的出《才能》的效果（抵抗成功[无效]），这个《才能》在1轮（场景）内只能使用1次。</t>
  </si>
  <si>
    <t>以强大的言灵冲击、阻碍灵力的具现化。</t>
  </si>
  <si>
    <t>咒缚言灵</t>
  </si>
  <si>
    <t>特殊效果。目标进行[移动行动]或使用具有移动效果的非[时机：常时]的《才能》时使用。使用者对目标进行1次[武器攻击]，这个《才能》在1轮（场景）内只能使用1次。</t>
  </si>
  <si>
    <t>在目标移动的瞬间，放出言灵的锁链攻击敌人。</t>
  </si>
  <si>
    <t>禁忌言灵</t>
  </si>
  <si>
    <t>特殊效果。目标受到[时机：攻击]的[回复]效果时使用。目标受到的[回复]的效果[减半]，这个《才能》在1轮（场景）内只能使用1次。</t>
  </si>
  <si>
    <t>以言灵阻碍目标的治疗行动。</t>
  </si>
  <si>
    <t>略式印</t>
  </si>
  <si>
    <t>常时效果。目标的[时机：准备]的《才能》可以[消耗：3]进行使用。</t>
  </si>
  <si>
    <t>将特殊的印简略化，高效使用灵力。</t>
  </si>
  <si>
    <t>●太极灵破</t>
  </si>
  <si>
    <t>太极灵破</t>
  </si>
  <si>
    <t>魔法攻击。对目标造成[等级：4]的[魔法伤害]（抵抗成功[减半]）。这个《才能》1轮（场景）中只能使用1次。</t>
  </si>
  <si>
    <t>以灵力编织出巨大的言灵，再以结太极印的形式将灵威集中的秘术。由于是高级圣言奏者的秘中之秘，威力极为强大。</t>
  </si>
  <si>
    <t>●秘法神言</t>
  </si>
  <si>
    <t>秘法神言</t>
  </si>
  <si>
    <t>常时效果。需要取得《起源印》。目标在使用《起源印》时，可以附加[起源属性D]以外的[属性]（只能附加1个）。此外，《起源印》在使用时，[装甲]+「使用者的［世界干涉LV］（最大+10）」。</t>
  </si>
  <si>
    <t>在结印的同时咏唱高级神言，具现化出强大神格的灵力，围绕在自己身上。</t>
  </si>
  <si>
    <t>●具现咒法</t>
  </si>
  <si>
    <t>具现咒法</t>
  </si>
  <si>
    <t>常时效果。需要取得《具现印》。目标的【行动值】获得+5的修正。此外，目标在《具现印》的效果中时，[结界]+「使用者的［世界干涉LV］（最大+10）」。</t>
  </si>
  <si>
    <t>咏唱高级言灵，强化自己的反射神经。在结特定的印时，会获得强大的防御能力。</t>
  </si>
  <si>
    <t>●灵力神印</t>
  </si>
  <si>
    <t>灵力神印</t>
  </si>
  <si>
    <t>常时效果。需要取得《灵力印》。目标的《灵力印》的效果变为「常时效果。目标在迎来[时机：开始]时，可以使2个[灵力]的出目±1（也可以使1个[灵力]±2，但是不能使调整后的[灵力]的出目小于等于0或大于等于7）」。</t>
  </si>
  <si>
    <t>结出神秘之印，在特定的时机操作灵力。</t>
  </si>
  <si>
    <t>言灵真髓</t>
  </si>
  <si>
    <t>特殊效果。目标使用[时机：攻击]的《才能》后使用。目标再使用1个[时机：攻击/消耗：N或N·N]的《才能》，[消耗]视为已消耗，这个《才能》在1轮（场景）内只能使用1次。</t>
  </si>
  <si>
    <t>领悟了言灵的真髓，自由地使用特殊的招式。</t>
  </si>
  <si>
    <t>术印大师</t>
  </si>
  <si>
    <t>常时效果。目标受到[时机：准备]的《称号才能》的效果时，目标的[时机：攻击]的《称号才能》在[伤害算出]时获得+「使用者的任意【主能力值】」作为修正。这个效果不适用于[武器攻击]。</t>
  </si>
  <si>
    <t>完全地理解了印，大大提高招式的威力。</t>
  </si>
  <si>
    <t>◎神言残响</t>
  </si>
  <si>
    <t>神言残响</t>
  </si>
  <si>
    <t>常时效果。需要取得《连发言灵》。目标的《连发言灵》的效果变为「特殊效果。在目标使用[时机：攻击]的《才能》后使用。目标再使用1个[时机：攻击/消耗：N或N·N]的《才能》，[消耗]视为已消耗，这个《才能》在1轮（场景）内只能使用1次」。</t>
  </si>
  <si>
    <t>利用言灵的残响连续使出强力招式。</t>
  </si>
  <si>
    <t>◎秘印掌握</t>
  </si>
  <si>
    <t>秘印会得</t>
  </si>
  <si>
    <t>常时效果。目标的[时机：准备]的《才能》即使在[时机：开始]也能使用（[时机]这个项目不会变为[开始]）。此外，目标在使用[时机：准备]的《才能》时，可以视为已消耗1个[消耗]。</t>
  </si>
  <si>
    <t>组合使用各种魔术的奥秘，成为能够先发制人的秘印。</t>
  </si>
  <si>
    <t>伤害减少时使用。使目标受到的[魔法伤害][减半]，这个《才能》在1轮（场景）内只能使用1次。</t>
  </si>
  <si>
    <t>咏唱圣歌，编织出抵抗魔法的光之结界。</t>
  </si>
  <si>
    <t>特殊效果。目标选择1~10中的任意一个数值，然后目标的[结界]上升这个数值、同时【行动值】的[总计]下降这个数值（下降后的行动值不能为0）。例如，选择的值为10的情况下，[结界]+10，【行动值】的[总计]-10。这个《才能》不消耗[开始]时机。</t>
  </si>
  <si>
    <t>咏唱特殊的圣歌，增强对魔术能力。</t>
  </si>
  <si>
    <t>魔法攻击。[解除]目标的[状态变化：昏迷]，并使目标的【生命力】回复至1。目标可以选择拒绝这个效果。</t>
  </si>
  <si>
    <t>咏唱圣歌，以灵光包裹目标，使重伤者恢复意识。</t>
  </si>
  <si>
    <t>偶·3·3</t>
  </si>
  <si>
    <t>魔法攻击。[回复]目标[等级：5]的[魔法伤害]点【生命力】。</t>
  </si>
  <si>
    <t>以含有强大灵力的歌声瞬间治愈目标。</t>
  </si>
  <si>
    <t>圣歌壁</t>
  </si>
  <si>
    <t>伤害减少时使用。使目标的[结界]值变更为与使用者的[结界]值相等的数值。</t>
  </si>
  <si>
    <t>以特殊的歌声在目标前方展开力场，抵御魔术和异能。</t>
  </si>
  <si>
    <t>伤害减少时使用。使目标受到的[特殊伤害][减半]，这个《才能》在1轮（场景）内只能使用1次。</t>
  </si>
  <si>
    <t>以特殊的歌声在自身前方具现化透明的防护壁。</t>
  </si>
  <si>
    <t>常时效果。目标《才能》的[回复]效果获得+5修正。</t>
  </si>
  <si>
    <t>以特殊的歌声增强治愈效果。</t>
  </si>
  <si>
    <t>伤害减少时使用。目标进行的[攻击行动]的[目标]变更为[1体]，然后由使用者承受该[伤害]。这时受到的[伤害]的【抵抗】判定视为已失败，这个《才能》在1轮（场景）内只能使用1次。</t>
  </si>
  <si>
    <t>以特殊的歌声将广范围攻击集中至一点。</t>
  </si>
  <si>
    <t>生命赞歌</t>
  </si>
  <si>
    <t>伤害减少时使用。目标的【生命力】[回复]5点。</t>
  </si>
  <si>
    <t>咏唱歌颂生命的神秘之歌，立刻进行再生、治愈。</t>
  </si>
  <si>
    <t>败神绝歌</t>
  </si>
  <si>
    <t>伤害算出使用。目标在[伤害算出]时获得+「使用者的任意【主能力值】*2」作为修正，这个《才能》在1场战斗内只能使用一次。</t>
  </si>
  <si>
    <t>使用圣言奏者特有的秘奥，将目标的战斗力提升至极限。</t>
  </si>
  <si>
    <t>速愈言灵</t>
  </si>
  <si>
    <t>特殊效果。目标宣言具有[回复]效果的《才能》时使用。目标[回复]的效果获得+「使用者的任意【主能力值】*3」作为修正。这个《才能》在1剧本内只能使用1次。</t>
  </si>
  <si>
    <t>以言灵改写招式的意义，极大提高治愈能力。</t>
  </si>
  <si>
    <t>歌神灵装</t>
  </si>
  <si>
    <t>将平时的声音变为圣歌之力，获得持续性的耐久力。</t>
  </si>
  <si>
    <t>速愈祷言</t>
  </si>
  <si>
    <t>常时效果。目标使用不造成[伤害]的[时机：攻击]的《才能》（《歌力奋起》、《赋活圣歌》等）时，同时对[目标]赋予下述4个效果中的1个。
①[解除：黑暗] ②[解除：猛毒]
③[解除：痛苦] ④[解除：麻痹]</t>
  </si>
  <si>
    <t>改变圣歌的性质，治疗伤病。</t>
  </si>
  <si>
    <t>●灵威绝唱</t>
  </si>
  <si>
    <t>灵威绝唱</t>
  </si>
  <si>
    <t>特殊效果。可以将目标的1个[灵力]调整为任意出目。这个《才能》1轮（场景）中只能使用1次。</t>
  </si>
  <si>
    <t>以神秘的歌声给予目标灵力攻击。</t>
  </si>
  <si>
    <t>●武装圣歌</t>
  </si>
  <si>
    <t>武装圣歌</t>
  </si>
  <si>
    <t>常时效果。目标的《增幅圣歌》不仅作用于[结界]，也可以作用于[装甲]。例如，选择的值为10的情况下，[装甲]和[结界]+10，【行动值】的[总计]-10。</t>
  </si>
  <si>
    <t>将圣歌具现化，获得极高的活力与对物理攻击的耐性。</t>
  </si>
  <si>
    <t>●无限音感</t>
  </si>
  <si>
    <t>无限音感</t>
  </si>
  <si>
    <t>常时效果。目标由《称号才能》产生的[回复]效果获得+5的修正。此外，目标的《增幅圣歌》可以[消耗：奇]，《赋活圣歌》可以[消耗：3]来使用。</t>
  </si>
  <si>
    <t>以声音的方式感知世界中的灵力并加以利用，高效率地奏唱神秘之歌。</t>
  </si>
  <si>
    <t>●圣歌移调</t>
  </si>
  <si>
    <t>圣歌移调</t>
  </si>
  <si>
    <t>常时效果。目标的[结界]获得+5的修正。此外，目标不造成[伤害]的[时机：攻击]的《称号才能》（《歌力奋起》等），也可以在[时机：准备]时使用（[时机]项目不会变为[准备]）。</t>
  </si>
  <si>
    <t>将歌声之间的间隔变换成特殊的形式，在不可能的时机具现化圣歌中的灵力。</t>
  </si>
  <si>
    <t>◎祝言歌者</t>
  </si>
  <si>
    <t>祝言歌者</t>
  </si>
  <si>
    <t>常时效果。目标在迎来[时机：开始]时，获得1个[超越灵力]。</t>
  </si>
  <si>
    <t>穷极圣歌之术，在常时也能将灵力具现化，保持着超过上限的灵力。</t>
  </si>
  <si>
    <t>绝歌唱神</t>
  </si>
  <si>
    <t>常时效果。目标的《铠装赞歌》、《歌力结界》和[距离：17格/目标：1体]的《才能》可以[消耗：偶]进行使用。</t>
  </si>
  <si>
    <t>利用圣歌中的灵力，高效地使用特定距离的招式。</t>
  </si>
  <si>
    <t>◎禁忌绝唱</t>
  </si>
  <si>
    <t>禁忌绝唱</t>
  </si>
  <si>
    <t>特殊效果。目标获得2个[超越灵力]。这个《才能》1剧本中只能使用1次。</t>
  </si>
  <si>
    <t>奏唱禁断的歌声，收集起目标身边存在的灵力，给予目标。</t>
  </si>
  <si>
    <t>◎绝对凯歌</t>
  </si>
  <si>
    <t>绝对凯歌</t>
  </si>
  <si>
    <t>常时效果。目标在《铠装赞歌》使用之际，受到的[魔法伤害]能再[减半]（变为4分之1）。此外，目标在使用[时机：防御]的《称号才能》时，视为消耗了任意1个[消耗]。</t>
  </si>
  <si>
    <t>习得了对魔术和异能攻击有绝对防御效果的凯歌。</t>
  </si>
  <si>
    <t>主动行动时使用。使用者对[目标]进行2次[武器攻击]。这个《才能》在1轮（场景）中只能使用1次。
这个《才能》能够适用于《武技强化》（基础p69）等「对[攻击行动]产生效果」的修正。但如果为[射击武器·魔法武器]时，则不能在[战斗移动]后使用该《才能》。</t>
  </si>
  <si>
    <t>使用独特的战技，进行无比准确的集中攻击。</t>
  </si>
  <si>
    <t>特殊效果。使用者在进行[攻击行动]时，从1·2·3中任意选择1个数值。[主动判定]受到该数值点惩罚修正。然后[攻击行动]的[目标]+「选择的数值」体（例如选择的数值为2时，[主动判定]-2，[攻击行动]的[目标]+2体）。如果[攻击行动]的[目标]已经是[范围·战斗地带]的话，则将效果改为：[主动判定]-2,、[等级]+1。这个《才能》不消耗[开始]时机。</t>
  </si>
  <si>
    <t>在攻击的同时把握目标的位置，无视精度扩大攻击范围。</t>
  </si>
  <si>
    <t>物理攻击。对目标进行[物理攻击]，[伤害算出]时获得下述效果中的1个。
①[物理等级]+1
②[目标]的[装甲][减半]</t>
  </si>
  <si>
    <t>看穿装甲或结界的薄弱之处，打出出其不意的一击。</t>
  </si>
  <si>
    <t>物理攻击。对目标进行[特殊攻击]。这个《才能》在1轮（场景）中只能使用1次。</t>
  </si>
  <si>
    <t>打出超高速的一击或看准意识间隙的攻击，妨碍对象的回避行动。</t>
  </si>
  <si>
    <t>特殊效果。在目标进行[攻击行动]后使用。目标移动3格。这个《才能》无法在[近接状态]时使用，且在1轮（场景）中只能使用1次。</t>
  </si>
  <si>
    <t>在攻击过后，侧转或侧空翻、向后回转等来进行快速的移动。</t>
  </si>
  <si>
    <t>特殊效果。在目标进行[攻击行动]前使用。目标[攻击行动]的[目标]每-1体（最低1），[伤害算出]+3（最大12）。[攻击行动]的[目标]为[范围·战斗地带]时，[目标]变更为[1体]，[伤害算出]时[等级]+1.这个《才能》的效果持续到那轮的[终了]为止，且在1轮（场景）中只能使用1次。</t>
  </si>
  <si>
    <t>将大范围攻击集中在一点，集中攻击的威力。</t>
  </si>
  <si>
    <t>特殊效果。在目标[伤害算出]后或[被动判定]成功后使用。目标赋予[距离：近接状态/目标：1体][状态变化：跌倒]（不可被动判定）。这个《才能》在1轮（场景）中只能使用1次。</t>
  </si>
  <si>
    <t>使用实战的格斗术，打倒周围的敌人。</t>
  </si>
  <si>
    <t>特殊效果。轮到目标的[行动顺序]时使用。目标移动5格距离（[近接状态]时无法移动，但如果因为其他《才能》的效果可以无视[近接状态]的话，可以移动。同时这个效果可以被拒绝）。这个《才能》在1轮（场景）中只能使用1次。</t>
  </si>
  <si>
    <t>在轮到自己行动时进行移动，夺取战略要地。</t>
  </si>
  <si>
    <t>极大射程</t>
  </si>
  <si>
    <t>特殊效果。目标从1·2·3中任意选择1个数值。[主动判定]受到该数值点惩罚修正。然后[攻击行动]的[距离]+「选择的数值」格（例如选择的数值为2时，[主动判定]-2，[攻击行动]的[距离]+2格）。[距离]为[n格]以外的话，[伤害算出]获得+2修正。</t>
  </si>
  <si>
    <t>运用在战场上锻炼出来的狙击技术，将所使用的武器的射程和精度上升到性能以上。</t>
  </si>
  <si>
    <t>反击体术</t>
  </si>
  <si>
    <t>特殊效果。目标受到[伤害]或[状态变化：黑暗·跌倒·苦痛]时使用。目标立即获得[解除：黑暗·跌倒·苦痛]中的1个效果并进行1次[武器攻击]。这个《才能》在1轮（场景）中只能使用1次。</t>
  </si>
  <si>
    <t>负伤或受到特定的状态变化时，翻身进行反击。</t>
  </si>
  <si>
    <t>最后底牌</t>
  </si>
  <si>
    <t>伤害算出时使用。目标进行[灵力操作]后，[伤害算出]时使用的「[掷骰]出目」视为「8」（即便实际出目为「1」也视为「8」，[等级：4]的话就是8*4=32）。这个《才能》在1场战斗（场景）中只能使用1次。</t>
  </si>
  <si>
    <t>使出作为最终手段的独创秘技，将攻击的威力飞跃性提高。</t>
  </si>
  <si>
    <t>射击精通</t>
  </si>
  <si>
    <t>常时效果。目标[装备][形状：射击]或是「[名称]中带有「铳」「弓」一字的[武器]」时，[伤害算出]获得+5修正。同时，目标可以无视[物品：武器/形状：射击]或是「[名称]中带有「铳」「弓」一字的[武器]」的[限制]进行[装备]。</t>
  </si>
  <si>
    <t>擅长使用射击武器或类似的武器。</t>
  </si>
  <si>
    <t>杀戮战技</t>
  </si>
  <si>
    <t>常时效果。目标的【行动值】获得+5修正。同时，目标使用[称号：超越战鬼/时机：攻击]的《称号才能》对[目标]造成[伤害]时，名称以「*N」记载的物怪（即复数体视为1体的物怪）全部[状态变化：死亡]（这个效果不适用于《杀技深奥》）。</t>
  </si>
  <si>
    <t>通过常年的锻炼，将超越战鬼的战技升华到了必杀的领域。</t>
  </si>
  <si>
    <t>●远距离狙击</t>
  </si>
  <si>
    <t>远距离狙击</t>
  </si>
  <si>
    <t>「5」</t>
  </si>
  <si>
    <t>伤害算出时使用。目标在[伤害算出]时获得+「与[攻击行动]的[目标]的距离（格）」的修正（最大+10.例如：与[目标]的距离为6格远的话[伤害算出]+6）。这个《才能》1轮（场景）中只能使用一次，且不适用于[武器攻击]。</t>
  </si>
  <si>
    <t>从远距离进行狙击，贯穿敌人的薄弱处。</t>
  </si>
  <si>
    <t>●无情追击</t>
  </si>
  <si>
    <t>无情追击</t>
  </si>
  <si>
    <t>特殊效果。目标处于「不利的[状态变化]」的话，无论何时都能使用。使用者进行1次[武器攻击]。这个《才能》在1轮（场景）中只能使用1次。</t>
  </si>
  <si>
    <t>无情地对摔倒的对象进行追击。</t>
  </si>
  <si>
    <t>●神鹰之眼</t>
  </si>
  <si>
    <t>神鹰之眼</t>
  </si>
  <si>
    <t>主动判定时使用。目标在该轮中受到的[主动判定]的罚值的总计仅在此时变为0。例如即便是《极大射程》和[黑暗]，[难以落脚的场所]等让[主动判定]-7，-7可以变为0。这个才能1轮（场景）中只能使用1次。</t>
  </si>
  <si>
    <t>使用灵力将视力和集中力强化到极限，能够一瞬间之内无视不利的状况进行攻击。</t>
  </si>
  <si>
    <t>●集中连射</t>
  </si>
  <si>
    <t>集中连射</t>
  </si>
  <si>
    <t>常时效果。目标可以将《集中攻击》的效果任意变更为「主动行动时使用。目标进行[攻击行动]时，获得①②效果中的一个。
①[物理攻击]：使用者的[等级]+3。
②[魔法攻击]：对目标造成[等级：4]的[魔法伤害]（抵抗成功[减半]。）」</t>
  </si>
  <si>
    <t>进行更加准确的集中攻击，将连续的攻击集中于一击之上。</t>
  </si>
  <si>
    <t>阿修罗之腕</t>
  </si>
  <si>
    <t>常时效果。目标使用[时机：攻击]的《称号才能》时，在[伤害算出]时[等级]+1。同时，目标在1轮中有3次机会，可以在[攻击行动]前将[装备]中的1个[武器]和[所持]中的任意1个[武器]进行交换并立即[装备]。</t>
  </si>
  <si>
    <t>使用历战的技术，自由自在地使用各种武器。</t>
  </si>
  <si>
    <t>万军匹敌</t>
  </si>
  <si>
    <t>常时效果。目标使用[系统：战斗系/时机：攻击]的《称号才能》时，视为已消耗了任意1个[消耗]。</t>
  </si>
  <si>
    <t>表明你是能够匹敌大军的异能战士。</t>
  </si>
  <si>
    <t>◎精密狙击</t>
  </si>
  <si>
    <t>精密狙击</t>
  </si>
  <si>
    <t>常时效果。需要取得《远距离狙击》。目标在使用《远距离狙击》时，[伤害算出]时追加获得+「与[攻击行动]的[目标]的距离（格）」的修正（与《远距离狙击》合计最大+20。例如和[目标]的距离为6格远的话，[伤害算出]+12。不适用于[武器攻击]）。</t>
  </si>
  <si>
    <t>从远距离进行狙击，准确无比地贯穿敌人的薄弱处。</t>
  </si>
  <si>
    <t>◎灵活战术</t>
  </si>
  <si>
    <t>灵活战术</t>
  </si>
  <si>
    <t>常时效果。目标的[主动判定]的达成值获得+1的修正。此外，目标在使用《战斗机动》《集中炮火》《战略移动》的时候，视为已消耗1个[消耗]。</t>
  </si>
  <si>
    <t>使用从历战的直觉中得到的机敏，进行各种战术或技能。</t>
  </si>
  <si>
    <t>特殊效果。目标获得下述效果中的1个。这个《才能》不消耗[开始]时机，且在1轮（场景）中只能使用1次。
①[超越灵力]+1
②【行动值】+5</t>
  </si>
  <si>
    <t>进行确实的战斗指挥，援护对象的动作。</t>
  </si>
  <si>
    <t>特殊效果。使用者在[距离]内不存在角色或是[障碍物]的1格中[设置]1个数据等于[障碍物：普通民宅（参考基本p190）]的[障碍物]。这个《才能》不消耗[开始]时机，且在1轮（场景）中只能使用1次。</t>
  </si>
  <si>
    <t>爆破或利用周围的物体，在任意地点设置障碍物。</t>
  </si>
  <si>
    <t>特殊效果。使用者以外的[距离：战斗地带/目标：战斗地带]的角色移动2格距离（[近接状态]时无法移动，这个效果可以被拒绝）。这个《才能》不消耗[准备]时机，且在1轮（场景）中只能使用1次。</t>
  </si>
  <si>
    <t>进行优秀的战术指挥，将同伴移动到有利的位置。</t>
  </si>
  <si>
    <t>主动行动时使用。对目标进行[攻击行动]，并获得后述效果。使用者可以将由于这个[攻击行动]而受到了至少1点[伤害]的目标向任意方向强制移动1格（这个移动无视[近接状态]）。
[物理攻击]：使用者的[等级]+1
[魔法攻击]：对目标造成[等级：2]的[魔法伤害]（抵抗[消灭]）</t>
  </si>
  <si>
    <t>使用武器或火器，打出确保战术优势的攻击。</t>
  </si>
  <si>
    <t>主动行动时使用。对目标进行[攻击行动]，并获得后述效果。使用者可以将由于这个[攻击行动]而受到了至少1点[伤害]的目标向任意方向强制移动2格（这个移动无视[近接状态]）。
[物理攻击]：使用者的[等级]+1
[魔法攻击]：对目标造成[等级：2]的[魔法伤害]（抵抗[消灭]）</t>
  </si>
  <si>
    <t>按照一定顺序爆破事先设置好的炸药，将目标吹飞到任意地点。</t>
  </si>
  <si>
    <t>伤害减少时使用。这个《才能》必须在使用者相邻的1格内存在[障碍物]时才能使用。目标因[近接状态]受到的[伤害]也可以适用[遮蔽]的修正。同时，目标受到的[伤害]再-10（与[遮蔽]合计后为-15）。这之后选择1个存在于目标相邻1格内的[障碍物]并消灭。这个《才能》在1轮（场景）中只能使用1次。</t>
  </si>
  <si>
    <t>活用遮挡物，提高防御的效果。</t>
  </si>
  <si>
    <t>特殊效果。【回避】判定成功后使用。目标对[距离：近接状态/目标：1体]进行1次[武器攻击]。这个《才能》在1轮（场景）中只能使用1次。</t>
  </si>
  <si>
    <t>回避后，立刻重整体式，进行锐利的反击。</t>
  </si>
  <si>
    <t>特殊效果。轮到目标的[行动顺序]时使用。目标无视[近接状态]移动3格距离（这个效果可以被拒绝）。这个《才能》在1轮（场景）中只能使用1次。</t>
  </si>
  <si>
    <t>使用假动作或佯攻，让特定的对象移动。</t>
  </si>
  <si>
    <t>掷弹熟练</t>
  </si>
  <si>
    <t>常时效果。目标在使用[物品：消耗]进行[武器攻击]的[伤害算出]时获得+「使用者的[世界干涉LV]（最大10）」的修正。</t>
  </si>
  <si>
    <t>经过特殊的训练，擅长使用投掷武器或手里剑、榴弹发射器、灵符等武器。</t>
  </si>
  <si>
    <t>阵地构筑</t>
  </si>
  <si>
    <t>2体（2格）</t>
  </si>
  <si>
    <t>特殊效果。使用者在[距离]内不存在角色或是[障碍物]的2格中各[设置]1个数据等于[障碍物：普通民宅（参考基本p190）]的[障碍物]。</t>
  </si>
  <si>
    <t>爆破或利用周围的物体，构建出对自己有利的阵地。</t>
  </si>
  <si>
    <t>障碍物爆破</t>
  </si>
  <si>
    <t>特殊效果。目标移动到[障碍物]的邻接1格内的时点时，任何时候都可以使用。使目标由于[移动行为]或《才能》的效果的引起的移动，停止在那格内（目标无法进行被动判定）。在那之后消灭存在于目标相邻1格内的全部[障碍物]。这个《才能》在1轮（场景）中只能使用1次。</t>
  </si>
  <si>
    <t>在障碍物中埋藏炸药，在对象接近的同时将其爆破，妨碍对象的移动。</t>
  </si>
  <si>
    <t>区域崩坏</t>
  </si>
  <si>
    <t>特殊效果。目标移动到[障碍物]的邻接1格内的时点时，任何时候都可以使用。对目标造成[魔法伤害：目标邻接1格内存在的[障碍物]数*15（最大60）]和[状态变化：跌倒]（目标无法进行被动判定）。在那之后消灭存在于目标相邻1格内的全部[障碍物]。这个《才能》在1战斗（场景）中只能使用1次。</t>
  </si>
  <si>
    <t>在障碍物中埋藏炸药，在对象接近的同时引爆炸药，将其吹飞。</t>
  </si>
  <si>
    <t>燃烧爆破</t>
  </si>
  <si>
    <t>伤害算出使用。目标在[伤害算出]时获得+「使用者的任意【主能力值】*2」作为修正，这个《才能》在1场战斗（场景）内只能使用一次。</t>
  </si>
  <si>
    <t>在进行特定攻击的同时爆破，给对手带来致命伤。</t>
  </si>
  <si>
    <t>●一齐突击</t>
  </si>
  <si>
    <t>一齐突击</t>
  </si>
  <si>
    <t>伤害算出时使用。目标在[伤害算出]时获得+「[接近状态]内存在的PC数（也包含目标）*3（最大15）」的修正。这个《才能》的效果不适用于[武器攻击]，1轮（场景）中只能使用1次。</t>
  </si>
  <si>
    <t>使用特殊的战术，与周围的同伴共同突击，让威力飞跃性地上升。</t>
  </si>
  <si>
    <t>●熟练动作</t>
  </si>
  <si>
    <t>熟练动作</t>
  </si>
  <si>
    <t>特殊效果。使用1个目标[所持]中的[物品：消耗]。这个《才能》不会消耗[终了]，1轮（场景）中只能使用1次。</t>
  </si>
  <si>
    <t>做出毫无多余的动作，在战斗的间隙使用治疗药或扔出炸弹。</t>
  </si>
  <si>
    <t>●瞬间设置</t>
  </si>
  <si>
    <t>瞬间设置</t>
  </si>
  <si>
    <t>特殊效果。无论何时都能使用。目标在不存在角色或是[障碍物]的邻接1格中[设置]1个数据等于[障碍物：普通民宅（参考基本p190）]的[障碍物]。这个《才能》在1轮（场景）中只能使用2次。</t>
  </si>
  <si>
    <t>利用附近的车辆、岩石或是尸体和住房，立刻制作遮蔽物或障碍物。</t>
  </si>
  <si>
    <t>●射程管理</t>
  </si>
  <si>
    <t>射程管理</t>
  </si>
  <si>
    <t>常时效果。目标的[攻击行动]的[距离]获得+2格的修正（[接近状态]的话变为2格。移动2格的话变为移动4格）。[距离]为[战斗地带]的情况，[伤害算出]+2）。此外，使用使目标移动的[称号：超越战鬼]的《才能》之际，可移动的[距离]获得+2格的修正（例如，使用《散开指令》的情况，目标可以移动4格的距离）。</t>
  </si>
  <si>
    <t>正确地把握自身与敌人或友方的距离，并对其进行操作、管理，让战况变得极为有利。</t>
  </si>
  <si>
    <t>战术大师</t>
  </si>
  <si>
    <t>常时效果。目标[伤害算出]时获得+5修正。同时，目标使用[时机：开始]的《称号才能》时，视为已消耗了任意1个[消耗]。</t>
  </si>
  <si>
    <t>精通近代战或游击战、都市战或魔术战等各种战术。</t>
  </si>
  <si>
    <t>神算鬼谋</t>
  </si>
  <si>
    <t>常时效果。目标的【行动值】获得+5修正。同时，目标的[称号：超越战鬼/时机：特殊]的《称号才能》变得可以[消耗：奇]使用。</t>
  </si>
  <si>
    <t>使用老谋深算的知识或战术眼光，行使极为高超的战术。</t>
  </si>
  <si>
    <t>◎诱导战术</t>
  </si>
  <si>
    <t>诱导战术</t>
  </si>
  <si>
    <t>特殊效果。目标移动到[障碍物]的邻接1格内的时点时，任何时候都可以使用。使用者的1个[称号：超越战鬼/时机：攻击/消耗：n或n·n]的《才能》，[消耗]视为已消耗，进行使用。这个《才能》1轮（场景）中只能使用1次。</t>
  </si>
  <si>
    <t>利用遮蔽物或障碍物诱导敌人，当他们出现在特定地点的瞬间便发起猛攻。</t>
  </si>
  <si>
    <t>◎熟练的士兵</t>
  </si>
  <si>
    <t>熟练的士兵</t>
  </si>
  <si>
    <t>常时效果。目标在进入[状态变化：遮蔽]（基本p179）之际，受到的伤害可以追加-10（《完全遮蔽》时[伤害]-25）。此外，对象在使用[称号：超越战鬼/时机：攻击]的《才能》之际，[等级]再获得+1的修正。</t>
  </si>
  <si>
    <t>你经过残酷的训练或长期的战斗，有着极为高超的战斗能力。</t>
  </si>
  <si>
    <t>伤害算出时使用。目标在[伤害算出]时[等级]+1、获得1个[超越灵力]。这个《才能》在1场战斗（场景）中只能使用1次。</t>
  </si>
  <si>
    <t>自神器中释放出庞大的灵光，提高威力与灵力。这时，周围会响起咆哮一般的轰鸣。</t>
  </si>
  <si>
    <t>特殊效果。目标获得1个[超越灵力]。这个《才能》在1轮（场景）中只能使用1次。</t>
  </si>
  <si>
    <t>利用神器的力量，创造出特殊的灵力。</t>
  </si>
  <si>
    <t>主动行动时使用。对目标进行下述[攻击行动]中的1个（已经是[范围]的话，[等级]再+1）。
[物理攻击]：使用者【命中】判定的达成值+1
[魔法攻击]：对目标造成[等级：1]的[魔法伤害]（抵抗[减半]）</t>
  </si>
  <si>
    <t>激发神器的力量，创造出无数能够攻击的幻影。</t>
  </si>
  <si>
    <t>特殊效果。可以在任意时机使用。目标的[时机：攻击]的《才能》的[距离]变更为[战斗地带]（已经是[战斗地带]的话，[等级]+1）。这个《才能》在1场战斗（场景）中只能使用1次。</t>
  </si>
  <si>
    <t>攻击时，自神器释放出溢满的灵光，扩大射程。</t>
  </si>
  <si>
    <t>特殊效果。可以在任意时机使用。目标可以将2个[灵力]的出目进行±1的调整（也可使1个±2，调整后的数值不能小于等于0或大于等于7）。这个《才能》在1场战斗（场景）中只能使用1次。</t>
  </si>
  <si>
    <t>从神器中释放出淡淡的灵光，在光辉的照耀之下能够操纵灵力。</t>
  </si>
  <si>
    <t>特殊效果。可以在任意时机使用。目标使用1次有「1场战斗N次」限制的[装备]中的[神成神器：武器]的[追加效果]（含武器自带的追加效果），无视此前是否使用过。这个《才能》在1轮（场景）中只能使用1次，但1个[追加效果]在1场战斗中只能被记忆再现1次（例如，在第一轮指定了[斩击波]后，在之后的战斗轮中便无法再使用《记忆再现》指定并使用[斩击波]）。</t>
  </si>
  <si>
    <t>读取寄宿在神器中的记忆，再现出曾经的持有者的实力。</t>
  </si>
  <si>
    <t>特殊效果。目标获得下述效果中的1个。这个《才能》在1轮（场景）中只能使用1次。
①可以在任意时机使用。无视[距离：5格]内的1个[障碍物]的【生命力】直接消灭。
②伤害算出时使用。目标进行[攻击行动]时，[等级]+1。</t>
  </si>
  <si>
    <t>从神器中激发强力的灵威，让接触到的特定物体崩坏。</t>
  </si>
  <si>
    <t>常时效果。目标可以再购入1次[神成神器：武器]（即在失去这个《才能》之前可以合计装备·持有2个[神成神器：武器]）。
通过「《才能》变更」（p189）变更《雌雄一体》时，消灭已经获得的1个[神成神器：武器]（同时也会返还已消费的[G]）。已经卖出了那个[神成神器：武器]的话，则不能指定《雌雄一体》进行「《才能》变更」。</t>
  </si>
  <si>
    <t>由于各种原因，你获得了两把神成神器。</t>
  </si>
  <si>
    <t>护身灵光</t>
  </si>
  <si>
    <t>特殊效果。目标从6·8·10中选择1个任意的值，【物D】的总计受到该值的惩罚（会变成0以下的情况，无法选择）。那之后，[装甲]+「选择的值」（例如：6的情况，【物D】的总计-6，[装甲]+6）。</t>
  </si>
  <si>
    <t>操作神器内的灵威，将威力转化为防御力。</t>
  </si>
  <si>
    <t>命脉剥夺</t>
  </si>
  <si>
    <t>伤害减少时使用。目标直到下轮的[时机：终了]前，受到的[回复]的效果都受到-20的惩罚修正。这个《才能》在1轮（场景）中只能使用1次。</t>
  </si>
  <si>
    <t>你使用神器，暂时地阻断了治愈的祝福或不净的再生。</t>
  </si>
  <si>
    <t>●充盈灵力</t>
  </si>
  <si>
    <t>灵力逸散</t>
  </si>
  <si>
    <t>特殊效果。轮到目标的[行动顺序]时使用。目标仅限在[行动顺序]中最初的[攻击行动]获得[状态变化：强袭]的效果。这个《才能》在1轮（场景）中只能使用1次。</t>
  </si>
  <si>
    <t>从刀身等地方涌出灵力，使武器一瞬间变为不可见。</t>
  </si>
  <si>
    <t>特攻武具</t>
  </si>
  <si>
    <t>常时效果。目标在取得《特攻武具》时指定1个[类别]。对该[类别]的目标进行[攻击行动]时，[主动判定]的达成值+2，[伤害算出]时[等级]+1。</t>
  </si>
  <si>
    <t>你的神器能够针对特定的神性发挥出极高的有效杀伤力。</t>
  </si>
  <si>
    <t>破军神器</t>
  </si>
  <si>
    <t>常时效果。目标在[伤害算出]时获得+5修正。同时，受到被目标造成的[伤害]时，名称以「*N」记载的物怪（即复数体视为1体的物怪）全部[状态变化：死亡]（这个效果不适用于《杀技深奥》）。</t>
  </si>
  <si>
    <t>你的神器中寄宿着能瞬间屠杀万物的特殊灵力。</t>
  </si>
  <si>
    <t>●灵力增幅</t>
  </si>
  <si>
    <t>灵力增幅</t>
  </si>
  <si>
    <t>特殊效果。在目标消耗[时机：开始]之际使用。目标消耗1次[开始]之际，1个[灵力]的出目变更为「2」。这个《才能》1战斗（场景）中只能使用1次。</t>
  </si>
  <si>
    <t>将寄宿在神器内的灵威瞬间转移到持有者身上，让持有者全身发出神圣的灵光。</t>
  </si>
  <si>
    <t>●自动攻击</t>
  </si>
  <si>
    <t>自动攻击</t>
  </si>
  <si>
    <t>特殊效果。在目标消耗[时机：开始]之际使用。目标消耗1次[开始]之际，进行1次[武器攻击]。这个《才能》1战斗（场景）中只能使用1次。</t>
  </si>
  <si>
    <t>让神器上附着的灵威控制持有者的肉体，在识别敌人的同时自动进行锐利的攻击。</t>
  </si>
  <si>
    <t>●神器合一</t>
  </si>
  <si>
    <t>神器合一</t>
  </si>
  <si>
    <t>常时效果。需要取得《灵力光芒》或《灵光神器》。在目标使用了《灵力光芒》或《灵光神器》的回合的[终了]前，[伤害算出]时获得+「使用者的[世界干涉LV]」（最大+10）的修正。这个效果不适用于[武器攻击]。</t>
  </si>
  <si>
    <t>将神成神器与持有者的精神合一，更高效率地激发其灵力，提高技能的威力。</t>
  </si>
  <si>
    <t>●灵力填充</t>
  </si>
  <si>
    <t>灵力填充</t>
  </si>
  <si>
    <t>常时效果。需要取得《充盈灵力》。目标在使用《充盈灵力》之后1个[灵力]的出目变更为「2」。</t>
  </si>
  <si>
    <t>在释放出不可见的一击之后，以周围漂荡的灵力装填神器。</t>
  </si>
  <si>
    <t>灵炎升腾</t>
  </si>
  <si>
    <t>特殊效果。目标使用1次有「1场战斗N次」限制的[称号：神器继承者/类型：A/时机：特殊/消耗：无]的《称号才能》，无视此前是否使用过。这个《才能》在1轮（场景）中只能使用1次</t>
  </si>
  <si>
    <t>从神器中释放出火焰一般的灵光，重新觉醒自身的能力。</t>
  </si>
  <si>
    <t>神器觉醒</t>
  </si>
  <si>
    <t>常时效果。目标使用《灵光升华》时，在获得「目标的[伤害算出]+「[装备]中的[神成神器：武器]中1个的[物D]或[魔D]」作为修正」的效果。</t>
  </si>
  <si>
    <t>在使神器觉醒时，从其中放出强烈的灵光，将灵力升华。</t>
  </si>
  <si>
    <t>◎讨伐神器</t>
  </si>
  <si>
    <t>讨伐神器</t>
  </si>
  <si>
    <t>伤害算出时使用。需要取得《崩坏神器》。目标在对非[BOSS]的[物怪]进行[伤害算出]时获得+「1d*6」的修正。这个《才能》在1战斗（场景）中只能使用1次。</t>
  </si>
  <si>
    <t>以自身的灵力具现化出神成神器的传承，对特定的对象发挥出高超的攻击力。</t>
  </si>
  <si>
    <t>◎致命诅咒</t>
  </si>
  <si>
    <t>致命诅咒</t>
  </si>
  <si>
    <t>常时效果。需要取得《命脉剥夺》。对象在使用《命脉剥夺》时，效果变更为「目标在下一轮的[终了]前，受到的[回复]的效果-40的惩罚（最低0）」。</t>
  </si>
  <si>
    <t>你的神成神器内寄宿着可怕的诅咒，被它伤到的人会在一段时间内伤口无法愈合。</t>
  </si>
  <si>
    <t>伤害减少时使用。目标在[伤害减少]前后都没有[状态变化：气绝·战斗不能·死亡]的话，【生命力】[回复]20点。这个《才能》在1轮（场景）中只能使用1次。</t>
  </si>
  <si>
    <t>激发神器的力量，快速治愈伤势。</t>
  </si>
  <si>
    <t>在[伤害减少]时使用。目标所受到的[伤害]和其他效果都由使用者代为承受。如果承受的是[魔法攻击]，则【抵抗】判定视为失败。这个《才能》无法对[目标:范围·战斗地带]的[攻击行动]发挥作用。</t>
  </si>
  <si>
    <t>从神器中激发力量，吸收对象受到的冲击。</t>
  </si>
  <si>
    <t>特殊效果。目标可以消费任意个[灵力·超越灵力]，然后使用者获得「目标消费[灵力·超越灵力]的总和」个[超越灵力]（例如，[目标：3体]各消耗了1个[灵力]时，可以获得3个[超越灵力]。目标可以拒绝这个效果。无法从[契约神兽]处获得[灵力]）。这个《才能》在1剧本中只能使用1次。</t>
  </si>
  <si>
    <t>使用神器，将思念和声援化为自身的灵力。</t>
  </si>
  <si>
    <t>伤害减少时使用。目标受到的[魔法伤害][减半]。这个《才能》在1轮（场景）中只能使用1次。</t>
  </si>
  <si>
    <t>使用神器中秘藏的灵光，暂时提高对灵的防御力。</t>
  </si>
  <si>
    <t>伤害减少时使用。目标的[装甲]或[结界]+「[装备]中的1个[神成神器：铠·盾]的[装甲]或[结界]的值」作为修正。这个《才能》在1轮（场景）中只能使用1次。</t>
  </si>
  <si>
    <t>从神器中释放出庞大的灵威，如同铠甲一般缠绕在身上，获得极大的防御力。</t>
  </si>
  <si>
    <t>常时效果。需要取得《灵光盾》。目标的《灵光盾》的效果变得适用于[物理伤害]。</t>
  </si>
  <si>
    <t>将灵光盾的效果变为对物理攻击也能发挥出防御。</t>
  </si>
  <si>
    <t>寄宿在神器中的特殊灵威增幅了你自身的生命力。</t>
  </si>
  <si>
    <t>常时效果。目标可以再购入1次[神成神器：防具·饰品]（即在失去这个《才能》之前可以合计装备·持有2个[神成神器：防具·饰品]）。
通过「《才能》变更」变更《祭器齐备》时，消灭已经获得的1个[神成神器：防具·饰品]（同时也会返还已消费的[G]）。已经卖出了那个[神成神器：防具·饰品]的话，则不能指定《祭器齐备》进行「《才能》变更」。</t>
  </si>
  <si>
    <t>你由于各种原因集齐了一套神成神器。</t>
  </si>
  <si>
    <t>神器异能</t>
  </si>
  <si>
    <t>常时效果。目标入手2个[物品：常备/价格：非卖品]，并可以使用。「《才能》的变更（基本p189）」指定了这个《才能》的情况，会失去入手的2个[物品：常备/价格：非卖品]。</t>
  </si>
  <si>
    <t>由于各种原因，你的神成神器本身有着特殊的异能，可以被持有者所使用。</t>
  </si>
  <si>
    <t>守护神祭器</t>
  </si>
  <si>
    <t>常时效果。目标的《治愈神宝》和《守护神器》变得可以[消耗：奇]进行使用，《守护神器》的[距离]变为[7格]（因为这个效果，可以适用于《适应元素》的效果）。</t>
  </si>
  <si>
    <t>将神器的性能激发到极致，即使是大范围内也能够发挥力量。</t>
  </si>
  <si>
    <t>神器精通</t>
  </si>
  <si>
    <t>常时效果。目标的【生命力】获得+5修正。同时，目标的《神威铠》在1轮中可以使用的次数+1。</t>
  </si>
  <si>
    <t>你身为历战的神器继承者，擅长使用强大的神器。</t>
  </si>
  <si>
    <t>生命加护</t>
  </si>
  <si>
    <t>常时效果。目标的【生命力】获得+5修正。同时，目标的《治愈神宝》的[回复]效果+10。</t>
  </si>
  <si>
    <t>你拥有能够加护并延长持有者的生命的稀有神器。</t>
  </si>
  <si>
    <t>神成神器化</t>
  </si>
  <si>
    <t>常时效果。目标的[时机：特殊/消耗：对子·连号（1·1等指定了特定数值的[消耗]不视为对子）]的《称号才能》可以[消耗：偶]进行使用。</t>
  </si>
  <si>
    <t>将自身的肉体变为强大的神器，获得强大的灵力。</t>
  </si>
  <si>
    <t>●自动反击</t>
  </si>
  <si>
    <t>自动反击</t>
  </si>
  <si>
    <t>「2」</t>
  </si>
  <si>
    <t>伤害减少时使用。目标进行1次[武器攻击]。这个《才能》在1轮（场景）中只能使用1次，且该[武器攻击]的目标不能进行[被动判定]。</t>
  </si>
  <si>
    <t>让神器上附着的灵威控制持有者的肉体，在受到伤害的同时自动反击。</t>
  </si>
  <si>
    <t>●胜利之器</t>
  </si>
  <si>
    <t>胜利之器</t>
  </si>
  <si>
    <t>目标在宣言《才能》时使用。目标可以用[消耗：奇]来使用任意的1个《才能》。这个《才能》1剧本中只能使用1次。</t>
  </si>
  <si>
    <t>将能够使战斗胜利的灵威具现化，一瞬间将力量带给使用者。</t>
  </si>
  <si>
    <t>●解毒神宝</t>
  </si>
  <si>
    <t>解毒神宝</t>
  </si>
  <si>
    <t>常时效果。目标的【生命力】获得+5的修正。此外，目标使用《治愈神宝》的[目标]，追加获得[解除：黑暗·猛毒·痛苦]其中一个。</t>
  </si>
  <si>
    <t>你的神成神器的灵力对治愈和解毒都有很强的效果。</t>
  </si>
  <si>
    <t>●永劫神器</t>
  </si>
  <si>
    <t>永劫神器</t>
  </si>
  <si>
    <t>常时效果。目标的【生命力】获得+15的修正。</t>
  </si>
  <si>
    <t>你的神成神器能够为持有者带来荣华富贵。身为超常存在的持有者会获得强大的活力，而普通人则会延长寿命。</t>
  </si>
  <si>
    <t>云消雾散</t>
  </si>
  <si>
    <t>特殊效果。目标宣言使用[追加效果]（含武器自带的追加效果）时使用。选择1个目标使用的带有「1（轮·战斗·剧本）中N次」限制的[追加效果]无效化。这个《才能》在1轮（场景）中只能使用1次。</t>
  </si>
  <si>
    <t>从神器中释放出特殊的灵威，抵消掉其他神器使用的异能。</t>
  </si>
  <si>
    <t>神器咆哮</t>
  </si>
  <si>
    <t>伤害减少时使用。对进行[伤害算出]的[目标]进行1次[武器攻击]，或是将1个[时机：攻击/消耗：N或N·N]的《称号才能》的[距离]变为[7格]、[消耗]视为已消耗后进行使用。这个《才能》在1轮（场景）中只能使用1次。</t>
  </si>
  <si>
    <t>通过解放神器的力量，将受到的冲击释放给敌人。这时，周围会响起如同野兽咆哮一般的轰鸣。</t>
  </si>
  <si>
    <t>◎复活祭器</t>
  </si>
  <si>
    <t>复活祭器</t>
  </si>
  <si>
    <t>伤害减少时使用。目标受到的[伤害]变为0。之后，目标[解除]除了[气绝·行动不能·死亡]以外的所有不利的[状态变化]，现在的【生命力】变为1。这个《才能》1剧本中只能使用1次。</t>
  </si>
  <si>
    <t>将复活的传承具现化，从神器中激发出强大的灵威，恢复伤势以达到复活的效果。</t>
  </si>
  <si>
    <t>◎近战武器抗性</t>
  </si>
  <si>
    <t>近战武器抗性</t>
  </si>
  <si>
    <t>常时效果。目标的[装甲]获得+5的修正。此外，目标在取得这个《才能》之际，指定[形状：剑·枪·斧·锤]中的其中一个。这个时候，《才能》的名字记为《近战武器抗性：○○（○○为指定的[形状]》。目标受到《肉体武器耐性》指定[形状]的[肉弹武器]的[物理伤害][减半]。</t>
  </si>
  <si>
    <t>将击败了英雄的剑或枪的传奇具现化，在装备时能够对特定形状的武器发挥耐性。</t>
  </si>
  <si>
    <t>特殊效果。可以在任意时机使用。目标消耗5点【生命力】后，直到那轮的[终了]前都获得下述效果中的1个。这个《才能》在1轮（场景）中只能使用1次（这个效果可以被拒绝）。
①【行动值】+「使用者的任意【主能力值】」  ②[攻击行动]时，[等级]+1</t>
  </si>
  <si>
    <t>通过时空间魔术，将对象从时间的束缚之中解放。</t>
  </si>
  <si>
    <t>3格</t>
  </si>
  <si>
    <t>特殊效果。目标无视[近接状态]移动3格距离。这个《才能》不消耗[准备]时机，且在1轮（场景）中只能使用1次。</t>
  </si>
  <si>
    <t>对对象施加时空间魔术，以能够留下残影的速度移动。</t>
  </si>
  <si>
    <t>魔法攻击。对目标进行[特殊攻击]，造成[等级：2]的[魔法伤害]。使用【看破】对《空间切断》进行[被动判定]成功后可以把这个效果[无效化]。</t>
  </si>
  <si>
    <t>移动特定的空间，切断对象。这是时空间魔术特有的杀伤魔术。</t>
  </si>
  <si>
    <t>偶·1·1</t>
  </si>
  <si>
    <t>魔法攻击。对目标进行[特殊攻击]，造成[等级：4]的[魔法伤害]。使用【看破】对《空间崩坏》进行[被动判定]成功后可以把这个效果[无效化]。这个《才能》在1轮（场景）中只能使用1次。</t>
  </si>
  <si>
    <t>将对象与特定的空间一同崩坏的时空间魔术的秘奥义。</t>
  </si>
  <si>
    <t>特殊效果。在目标进行【抵抗】判定前使用。使用者代替目标进行【抵抗】判定（成功后受到到[减半]的伤害时也能使用《后发先至》等《才能》）。[被动判定]失败的话，这个[伤害]由使用者来承受。这个《才能》无法对[目标:范围·战斗地带]的[攻击行动]发挥作用。这个《才能》 不消耗[防御]时机。
目标可以拒绝这个效果。</t>
  </si>
  <si>
    <t>将对象的魔术与空间一同切断。</t>
  </si>
  <si>
    <t>特殊效果。在目标使用[时机：特殊]的《称号才能》后使用。目标无视[近接状态]移动3格距离。这个《才能》在1轮（场景）中只能使用1次。</t>
  </si>
  <si>
    <t>在使用技能后，使用时空间魔术进行无法被妨碍的高速移动。</t>
  </si>
  <si>
    <t>被动判定时使用。目标的[被动判定]可以使用【回避】或者【抵抗】代为判定，并且将这个判定的达成值视为[被动判定]达成值。这个《才能》在1轮（场景）中只能使用1次。</t>
  </si>
  <si>
    <t>使用时空间魔术，把握攻击的轨道并进行回避。</t>
  </si>
  <si>
    <t>常时效果。目标的【行动值】获得+2修正。同时，目标[被动判定]成功时，可以无视[近接状态]向任意方向移动2格（如果同时取得了《散化为雾》的话，合计可以移动4格）。</t>
  </si>
  <si>
    <t>将时空间魔术与自身的体术结合，操作受到攻击时的时间。</t>
  </si>
  <si>
    <t>特殊效果。目标可以无视[近接状态]，将自身[设置]在当前格子的任意2格内。这个《才能》不消耗[准备]时机，且在1轮（场景）中只能使用2次。</t>
  </si>
  <si>
    <t>以一定间隔加速时间，快速疾走。因此，使用者看起来像在连续使用瞬间移动一般。</t>
  </si>
  <si>
    <t>后发先至</t>
  </si>
  <si>
    <t>特殊效果。在目标[被动判定]成功后使用。目标被动之后消耗10点【生命力】然后可以使用1个[时机：攻击/消耗：N或N·N]的《称号才能》，[消耗]视为已消耗。这个《才能》在1轮（场景）中只能使用1次。</t>
  </si>
  <si>
    <t>受到攻击之后，使用高级的时空间魔术进行反击。</t>
  </si>
  <si>
    <t>二倍速领域</t>
  </si>
  <si>
    <t>特殊效果。目标消耗5点【生命力】，获得下述效果中的1个。这个《才能》在1轮（场景）中只能使用1次。
①可以在任意时机使用。指定那轮[终了]之前【行动值】+「使用者的任意【主能力值】」
②判定时使用。目标判定的达成值+3</t>
  </si>
  <si>
    <t>使用时空间魔术的秘奥，在压榨肉体的同时将时间变为二倍速。</t>
  </si>
  <si>
    <t>三倍速领域</t>
  </si>
  <si>
    <t>特殊效果。可以在任意时机使用。目标消耗5点【生命力】后，直到那轮的[终了]前都获得下述效果中的1个。这个《才能》在1轮（场景）中只能使用1次。
①无视[近接状态]
②[战斗移动]后也能进行[射击攻击]或[魔法攻击]</t>
  </si>
  <si>
    <t>使用禁断的秘术，将时间变为三倍速。这时，使用者会因为世界的修正力而导致肉体受损。</t>
  </si>
  <si>
    <t>拉普拉斯暗语</t>
  </si>
  <si>
    <t>特殊效果。在目标消耗[时机：攻击]后使用。目标无视[近接状态]移动4格距离，然后再进行1次[时机：攻击]。这个《才能》在1场战斗（场景）中只能使用1次。</t>
  </si>
  <si>
    <t>由于某种原因触及到了时间的秘密，并使用这秘密让对象超越时间。</t>
  </si>
  <si>
    <t>时间截断</t>
  </si>
  <si>
    <t>特殊效果。目标成为[武器攻击]的[目标]时使用。目标使用【发动】判定与[武器攻击]的达成值进行[对决]（视为[被动判定]）。成功的话，可以抵消这个[武器攻击]的[伤害]和效果。</t>
  </si>
  <si>
    <t>运用独创的时空间魔术或加速的技能迎击敌人的攻击。</t>
  </si>
  <si>
    <t>时点狙击</t>
  </si>
  <si>
    <t>伤害减少时使用。使目标的[装甲]或[结界][减半]。这个《才能》在1轮（场景）中只能使用1次。</t>
  </si>
  <si>
    <t>在狙击目标的同时使用时空间魔术，以超常的瞄准贯穿敌人的薄弱处。</t>
  </si>
  <si>
    <t>时间重置</t>
  </si>
  <si>
    <t>常时效果。目标的【行动值】获得+5修正。同时，在目标使用[时机：准备·特殊]的《才能》后，选择并获得1个[解除：跌倒·黑暗]。</t>
  </si>
  <si>
    <t>使用技能时，用时空间魔术创造出一瞬间的空隙，重整自己的体式。</t>
  </si>
  <si>
    <t>时间充能</t>
  </si>
  <si>
    <t>常时效果。目标进行[伤害算出]时获得+「目标在该轮内使用《称号才能》移动过的格子数量」作为修正（最大+10。例如：使用《瞬间移动》与《零式》一共移动了9格的话，[伤害算出]+9）。这个效果不跨行动轮结算，不包含[移动行为]（《影碎》除外）与[设置]。</t>
  </si>
  <si>
    <t>在使用技能的同时行使特殊的时空间魔术，按移动距离的长度积蓄灵威。</t>
  </si>
  <si>
    <t>四倍速领域</t>
  </si>
  <si>
    <t>目标宣言《才能》时使用。这个《才能》只能在使用者[未行动]时使用。在目标的《才能》发挥效果之前进行[行动顺序]（[行动顺序]完成后再处理目标《才能》的效果）。这个《才能》在1场战斗（场景）中只能使用1次。</t>
  </si>
  <si>
    <t>一边妨碍对象的技能，一边不顾自身的肉体崩坏，将时间变为四倍速，取得先攻。</t>
  </si>
  <si>
    <t>命运粉碎者</t>
  </si>
  <si>
    <t>常时效果。目标的《时空反叛者》和《裁断》变得可以[消耗：无]进行使用。同时，目标的[称号：时空间魔术师/类型：A/时机：特殊]的《称号才能》变得可以[消耗：偶]进行使用。</t>
  </si>
  <si>
    <t>作为极尽奥义的时空反叛者，善于使用各种时空间魔术。</t>
  </si>
  <si>
    <t>时间增幅</t>
  </si>
  <si>
    <t>特殊效果。需要取得《精确行动》。在目标使用[时机：准备·特殊]的《称号才能》后使用。目标获得1个[超越灵力]。这个《才能》在1轮（场景）中只能使用1次。</t>
  </si>
  <si>
    <t>积蓄使用时空间魔术时产生的灵力，将灵威变为光辉，附加在全身之上。</t>
  </si>
  <si>
    <t>时空精通</t>
  </si>
  <si>
    <t>常时效果。目标的《瞬间移动》、《扭曲通道》、《急速跳跃》和《时点截断》变更为[消耗：无]。</t>
  </si>
  <si>
    <t>表示你是将时空间魔术的基础修炼到极致的达人。在魔术结社联盟之内，具备这个称号的人会被授予大达人以上的阶级。</t>
  </si>
  <si>
    <t>特殊效果。目标【行动值】的[总值][减半]（不影响[移动行为]的距离）。这个《才能》不消耗[开始]时机，且在1战斗（场景）中只能使用1次。</t>
  </si>
  <si>
    <t>使用独创的时空间魔术，停止对象的一瞬间时间。</t>
  </si>
  <si>
    <t>特殊效果。使用者选择1~10中的任意1个数值，使用者的【行动值】[总计]减少这个数值（最低为1），目标的【行动值】提升这个数值点（例如，选择的数值为10时，自身的【行动值】-10，目标的【行动值】+10）。这个《才能》不消耗[开始]时机。</t>
  </si>
  <si>
    <t>使用时空间魔术，将自身的时间赠与对象。</t>
  </si>
  <si>
    <t>特殊效果。使用者从5·10中任意选择1个数值，使用者的【行动值】的[总值]减少这个数值（无法减少时便无法使用）。这之后，赋予目标「选择数值/5」个[超过灵力]（例如，选择的数值为10时，自身的【行动值】-10，目标获得2个[超越灵力]）。这个《才能》在1场战斗（场景）中只能使用1次。</t>
  </si>
  <si>
    <t>使用特殊的时空间魔术，将自身的时间变为灵力，赠与给对象。</t>
  </si>
  <si>
    <t>准备/攻击</t>
  </si>
  <si>
    <t>魔法攻击。使用者消耗[准备·攻击]中的任意1个[时机]进行1次[魔法攻击]，对目标造成[等级：1]的[魔法伤害]（抵抗[减半]）。这个《才能》在1轮（场景）中只能使用1次。</t>
  </si>
  <si>
    <t>使用特殊的时空间魔术，释放出无数能够破坏空间的光弹。</t>
  </si>
  <si>
    <t>1·1·1</t>
  </si>
  <si>
    <t>魔法攻击。对目标造成[等级：3]的[魔法伤害]（抵抗[减半]）。这个《才能》在1轮（场景）中只能使用1次。</t>
  </si>
  <si>
    <t>使用特殊的时空间魔术，将周围的空间与对象一同崩坏。</t>
  </si>
  <si>
    <t>特殊效果。在目标使用[时机：特殊]的《称号才能》后使用。对[距离：物品/目标：1体]进行1次[武器攻击]。这个《才能》在1轮（场景）中只能使用1次。</t>
  </si>
  <si>
    <t>在使用技能时停止时间，预设自己的攻击并在解除时进行反击。</t>
  </si>
  <si>
    <t>特殊效果。目标选择1个持续N轮的[称号：时空间魔术师/类型：B/时机：开始]的《称号才能》的效果，使其可以多持续1轮。这个《才能》不消耗[开始]时机。这个《才能》在1场战斗（场景）中只能使用1次。</t>
  </si>
  <si>
    <t>使用特殊的时空间魔术，延长技能的持续时间。</t>
  </si>
  <si>
    <t>常时效果。目标的《时间棺柩》追加「同时，目标的[移动行为]变成无法进行[简易移动]、[战斗移动]变为3格、[全力移动]变为5格」这一效果。</t>
  </si>
  <si>
    <t>大量延迟对象的时间，减少可以移动的距离。</t>
  </si>
  <si>
    <t>特殊效果。在目标[被动判定]成功后使用。目标受动之后可以无视[近接状态]移动5格距离。这个《才能》在1轮（场景）中只能使用1次。</t>
  </si>
  <si>
    <t>在回避攻击后，使用时空间魔术让时间停止，瞬间移动一定的距离。</t>
  </si>
  <si>
    <t>时间绑缚</t>
  </si>
  <si>
    <t>特殊效果。目标直到那轮的[时机：终了]之前，都无法进行任何[距离：战斗地带/目标：战斗地带]的[攻击行为]。</t>
  </si>
  <si>
    <t>干涉对象的时间，冻结能够波及到大范围的攻击。</t>
  </si>
  <si>
    <t>时间冻结</t>
  </si>
  <si>
    <t>判定时使用。目标判定的达成值-2。在[战斗外]使用时则是使GM提示的[目标值]-2。这个《才能》在1轮（场景）中只能使用1次。</t>
  </si>
  <si>
    <t>通过使用时空间魔术，操作特定区域内的时间。</t>
  </si>
  <si>
    <t>时间回溯</t>
  </si>
  <si>
    <t>特殊效果。在与目标进行[对决]后使用。将使用者和目标的达成值结果进行交换。这个《才能》在1场战斗（场景）中只能使用1次。</t>
  </si>
  <si>
    <t>使用特殊的时空间魔术，使时间倒流，逆转因果。</t>
  </si>
  <si>
    <t>时空轴心</t>
  </si>
  <si>
    <t>常时效果。目标的[称号：时空间魔术师/类型：B/时机：开始]的《称号才能》变得可以[消耗：偶]进行使用。</t>
  </si>
  <si>
    <t>出于某种理由反复回溯同一段时间，因此而熟练使用时空间魔术。</t>
  </si>
  <si>
    <t>时间护盾</t>
  </si>
  <si>
    <t>特殊效果。目标因[形状：射击·魔法]的[武器攻击]而受到的[伤害][减半]。</t>
  </si>
  <si>
    <t>在对象的周围展开时间之盾，大量减少子弹或投掷武器的速度。</t>
  </si>
  <si>
    <t>时空撞击</t>
  </si>
  <si>
    <t>魔法攻击。对目标造成[等级：6]的[魔法伤害]（抵抗[减半]）。这个《才能》在1轮（场景）中只能使用1次。</t>
  </si>
  <si>
    <t>接触对象时施展强大的时空间魔术，让对象的灵魂崩坏。</t>
  </si>
  <si>
    <t>时间捕获</t>
  </si>
  <si>
    <t>特殊效果。在目标使用[时机：准备·特殊]的《称号才能》后使用。目标可以进行1次[武器攻击]。这个《才能》在1轮（场景）中只能使用1次。</t>
  </si>
  <si>
    <t>在自己的技能中加入时间停止，抓住这一瞬间进行攻击。</t>
  </si>
  <si>
    <t>时间破坏</t>
  </si>
  <si>
    <t>在目标宣言《才能》时使用。抵消1个目标所使用的[时机：终了]的《才能》的效果。这个《才能》在1轮（场景）中只能使用1次。</t>
  </si>
  <si>
    <t>冻结一部分灵力，将对象的技能变为不完整的形态，将其无效化。</t>
  </si>
  <si>
    <t>时空逆转</t>
  </si>
  <si>
    <t>特殊效果。[解除]目标当前受到的[气绝·战斗不能·死亡]以外的全部不良的[状态变化]，并[回复]100点【生命力】（无法超过最大值）。这个《才能》在1剧本中只能使用1次。</t>
  </si>
  <si>
    <t>使用禁断的时空间魔术，将自己的状态回溯到特定的时间点。</t>
  </si>
  <si>
    <t>时空衰退</t>
  </si>
  <si>
    <t>特殊效果。在目标使用《时空缚柩》时使用。《时空缚柩》的[距离/目标]变为[战斗地带]，效果变更为「目标的【行动值】变更为1（在该轮[终了]之前，【行动值】都不会因为《才能》[物品][追加效果]的效果产生变化）」。这个《才能》在1剧本中只能使用1次。</t>
  </si>
  <si>
    <t>操纵时空间魔术的秘奥，将特定的时空间完全冻结。</t>
  </si>
  <si>
    <t>时空突袭</t>
  </si>
  <si>
    <t>特殊效果。在目标结束[移动行动]或[设置]后使用。使用者可以使用1个[时机：攻击/消耗：N或N·N]的《才能》，[消耗]视为已消耗。这个《才能》在1轮（场景）中只能使用1次。</t>
  </si>
  <si>
    <t>在对象移动时进行时间停止，在移动结束时使用强大的技能。</t>
  </si>
  <si>
    <t>富余时间</t>
  </si>
  <si>
    <t>常时效果。目标的[称号：时空间魔术师/类型：B/时机：特殊]的《称号才能》变得可以[消耗：奇]进行使用。</t>
  </si>
  <si>
    <t>时空间魔术师的秘仪，操作自身体内的时间，将循环的灵力集中，使其还有剩余。</t>
  </si>
  <si>
    <r>
      <rPr>
        <sz val="11"/>
        <color rgb="FF000000"/>
        <rFont val="Microsoft JhengHei"/>
        <charset val="134"/>
      </rPr>
      <t>2</t>
    </r>
    <r>
      <rPr>
        <sz val="11"/>
        <color rgb="FF000000"/>
        <rFont val="Microsoft JhengHei"/>
        <charset val="134"/>
      </rPr>
      <t>·2</t>
    </r>
  </si>
  <si>
    <t>物理攻击。使用者[伤害算出]时[等级]+2。此外，使用者[伤害算出]后获得1个[超越灵力]。这个《才能》在1轮（场景）中只能使用1次。</t>
  </si>
  <si>
    <t>解放带有负灵力的强力一击，将对象的生命力转化为自身的灵力。</t>
  </si>
  <si>
    <t>物理攻击。使用者[伤害算出]时[等级]+1。此外，进行过[伤害减少]的目标变为[状态变化：摔倒]。</t>
  </si>
  <si>
    <t>解放带有负灵力的强力一击，吹飞敌人。</t>
  </si>
  <si>
    <t>物理攻击。使用者[伤害算出]时[物理等级]+1。此外，目标[伤害减少]时不适用受到的[伤害]减半的效果。</t>
  </si>
  <si>
    <t>用负灵力浸透神器到极限，在重击的同时炸裂，突破对象的防御。</t>
  </si>
  <si>
    <t>【回避】判定时使用。目标将一个[灵力]的出目±1（不能变为0或0以下，7或7以上）。</t>
  </si>
  <si>
    <t>在全身缠绕负灵力，回避时夺取对象放出的灵力，变为自己的灵力。</t>
  </si>
  <si>
    <t>特殊效果。目标[被动判定]成功后使用。目标进行一次[武器攻击]。这个《才能》在1轮（场景）中只能使用1次。</t>
  </si>
  <si>
    <t>操纵负灵力创造出分身，在分身受到攻击后进行反击。</t>
  </si>
  <si>
    <t>特殊效果。目标收到负面的[状态变化]后使用。使用者获得一个[超越灵力]。这个《才能》在1轮（场景）中只能使用1次。</t>
  </si>
  <si>
    <t>在对象受到不利的状态变化的瞬间，用负灵力形成的荆棘束缚敌人，夺取其灵力。</t>
  </si>
  <si>
    <t>特殊效果。目标[伤害算出]时，或者是[伤害减少]时使用。目标恢复10【生命力】。这个《才能》在1轮（场景）中只能使用1次。</t>
  </si>
  <si>
    <t>攻击命中或被命中时夺取敌人的灵力，立刻回复自己的伤势。</t>
  </si>
  <si>
    <t>常时效果。目标每次使用[效果类别：【回避】判定时使用]的《才能》时，将一个[灵力]的出目±1（不能变为0或0以下，7或7以上）。</t>
  </si>
  <si>
    <t>在回避的瞬间，将带有负面之力的灵力变为分身，以此为诱饵吸取敌人的灵力。</t>
  </si>
  <si>
    <t>喰灵刻印</t>
  </si>
  <si>
    <t>伤害减少时使用。目标在下一轮[时机：结束]为止，受到[回复]效果-20的惩罚。这个《才能》在1轮（场景）中只能使用1次。</t>
  </si>
  <si>
    <t>命中的瞬间，在敌人的灵魂上刻印下负之力，一定时间内阻碍使用灵力的治愈。</t>
  </si>
  <si>
    <t>喰灵切断</t>
  </si>
  <si>
    <t>伤害算出时使用。目标使用[时机：攻击/消耗：连号或者是2·2]的《称号才能》时，[伤害算出]获得+「使用者任意【主能力值】」的修正。这个《才能》1轮（场景）只能使用一次。</t>
  </si>
  <si>
    <t>在攻击的同时将负之力流入敌人体内，暂时性切断敌人肉体中的灵力。</t>
  </si>
  <si>
    <t>喰灵研钻</t>
  </si>
  <si>
    <t>常时效果。需要取得《喰灵之影》。目标使用[时机：攻击/消耗：连号或者是2·2]的《称号才能》时，[等级]+2</t>
  </si>
  <si>
    <t>磨练负灵力的强度，使其威力加倍。</t>
  </si>
  <si>
    <t>喰灵爆裂</t>
  </si>
  <si>
    <t>常时效果。目标使用[时机：攻击/消耗：连号或者是2·2]的《称号才能》时，进行[伤害减少]的[目标]的[装甲]或是[结界]减半。</t>
  </si>
  <si>
    <t>在攻击命中的同时，让负灵力炸裂，贯穿敌人的灵威。</t>
  </si>
  <si>
    <t>喰灵自在</t>
  </si>
  <si>
    <t>常时效果。目标使用[时机：攻击/消耗：连号或者是2·2]的《称号才能》时，可以视为消耗了1个[消耗]。</t>
  </si>
  <si>
    <t>习得了自由操纵负灵力的技巧，熟练使用技能。</t>
  </si>
  <si>
    <t>喰灵的奔流</t>
  </si>
  <si>
    <t>常时效果。目标使用[时机：攻击/消耗：连号或者是2·2]的《称号才能》的[伤害算出]获得+「使用者任意【主能力值】」修正。</t>
  </si>
  <si>
    <t>将负灵力利用于各种技能，飞跃性地提升其能力。</t>
  </si>
  <si>
    <t>常时效果。目标【体力】【知性】【命中】判定的达成值获得+1修正。此外目标随时都可以变身为任意看过的人物的样子。（[行为：伪装/【知性】判定/达成值：20]）。</t>
  </si>
  <si>
    <t>将缠绕全身的负之力变为灵力，提高身体能力或者变装成他人。</t>
  </si>
  <si>
    <t>喰灵两断</t>
  </si>
  <si>
    <t>伤害减少时使用。目标的[装甲]或者是[结界]的总和获得-「使用者任意【主能力值】*3」的惩罚（最低0）。这个《才能》一剧本只能使用一次。</t>
  </si>
  <si>
    <t>将漆黑的灵力集中在自己的神器上，在攻击的同时将对象从概念上一刀两断。</t>
  </si>
  <si>
    <t>喰灵暴走</t>
  </si>
  <si>
    <t>特殊效果。随时可以使用。使目标消耗2d【生命力】，此后使用者变为[状态变化：摔倒]。这个《才能》1轮（场景）中只能使用1次。</t>
  </si>
  <si>
    <t>使体内循环的漆黑灵力暂时暴走，夺取周围的生命力。</t>
  </si>
  <si>
    <t>喰灵魔术</t>
  </si>
  <si>
    <t>常时效果。目标使用的[时机：攻击/消耗：连号或者是2·2]的《称号才能》的[效果类别]与[伤害]可以变更为「魔法攻击。对目标造成[等级：4]的[魔法伤害]（抵抗减半）。这之外的效果以《称号》才能的效果为准。」</t>
  </si>
  <si>
    <t>经过独自的钻研，创造出了使用漆黑灵力的特殊的魔术体系。</t>
  </si>
  <si>
    <t>喰灵的牢狱</t>
  </si>
  <si>
    <t>常时效果。每次目标使用的[时机：攻击/消耗：连号或者是2·2]的《称号才能》进行[伤害算出]时，恢复10【生命力】。</t>
  </si>
  <si>
    <t>通过修习喰魂者的秘奥，飞跃性地提升从对象身上夺取灵力的能力。</t>
  </si>
  <si>
    <t>喰灵灭却</t>
  </si>
  <si>
    <t>特殊效果。目标[称号：喰魂者/时机：攻击]的《才能》[伤害算出]后立即使用。目标掷1D，出目为「1」以外的话，可以让进行[伤害减少]的任意一个非[boos]或[荒御魂]的物怪[死亡]。这个《才能》1战斗（场景）中只能使用一次。</t>
  </si>
  <si>
    <t>捕捉对象的灵魂，在其中灌注所有漆黑的灵力，将其全部烧毁。</t>
  </si>
  <si>
    <t>喰灵达人</t>
  </si>
  <si>
    <t>常时效果。需要取得《喰灵舞蹈》。目标[时机：特殊/消费：2]的《称号才能》[消耗：偶]也可以使用。已经是[时机：特殊/消费：偶]的情况，视为已经消耗了[消耗]。</t>
  </si>
  <si>
    <t>穷尽了操作漆黑灵力的方法，在使用各种技能的同时都能减少其消耗。</t>
  </si>
  <si>
    <t>特殊效果。目标【抵抗】判定成功后使用。目标进行一次[时机：攻击]。这个《才能》1轮（场景）只能使用一次。</t>
  </si>
  <si>
    <t>在抵抗魔术的同时在周围展开负灵力，一边夺取对象的灵力一边进行反击。</t>
  </si>
  <si>
    <t>移动五格</t>
  </si>
  <si>
    <t>物理攻击。使用者[伤害算出]是[物理等级]+1</t>
  </si>
  <si>
    <t>在全身缠绕负灵力，对对象进行全力的突击。</t>
  </si>
  <si>
    <t>特殊效果。仅在目标[被动判定]成功时可以使用。使用者再进行[任意的【主能力值】判定/目标值：20]，根据结果获得以下效果。这个《才能》1轮（场景）只能使用一次。
判定失败时：目标【生命力】恢复5
判定成功时：目标进行一次[武器攻击]</t>
  </si>
  <si>
    <t>回转的同时将负灵力在体内循环，进行治愈或反击。</t>
  </si>
  <si>
    <t>特殊效果。目标【回避】判定成功后使用。目标可以使用《喰灵返还》（[消耗]正常支付）。这个《才能》1轮（场景）只能使用一次。</t>
  </si>
  <si>
    <t>在自身的周围展开带有负之力的灵力，瞬间应对对象释放出的灵威。</t>
  </si>
  <si>
    <t>特殊效果。[被动判定]前使用。目标[被动判定]成功时，获得一个[超越灵力]。这个《才能》1轮（场景）只能使用一次。</t>
  </si>
  <si>
    <t>在全身缠绕负灵力，能够一边进行精密的看破回避一边吸收灵力。</t>
  </si>
  <si>
    <t>特殊效果。目标[被动判定]成功后使用。目标[设置]在从现在的格子开始任意五格内。这个《才能》在1轮（场景）中只能使用1次。</t>
  </si>
  <si>
    <t>操纵负灵力，在自己的背后形成巨大的灵力之翼，进行长距离的飞翔。</t>
  </si>
  <si>
    <t>特殊效果。目标[被动判定]前使用。使用者可用【回避】或者是【抵抗】判定来代投目标的[被动判定]。（成功时可接《喰灵返还》等才能。）[被动判定]失败的场合，[伤害]由使用者承受。这个《才能》在1轮（场景）中只能使用1次。</t>
  </si>
  <si>
    <t>当同伴受到攻击时，释放出负灵力的幻象，诱导攻击。</t>
  </si>
  <si>
    <t>常时效果。目标每次使用《喰灵返还》时，视为消耗了1个[消耗]。</t>
  </si>
  <si>
    <t>回避的瞬间，在全身展开负灵力，在空中飞翔并夺取对象的灵力。</t>
  </si>
  <si>
    <t>常时效果。需要取得《喰灵咆哮》。目标每次使用《喰灵咆哮》时，视为消耗了任意1个[消耗]。</t>
  </si>
  <si>
    <t>专注于熟练喰灵咆哮。</t>
  </si>
  <si>
    <t>喰灵之盾</t>
  </si>
  <si>
    <t>伤害减少时使用。目标[结界]获得+「[装备]中的1把[武器]被设定的[物D]or[魔D]的值」的修正。</t>
  </si>
  <si>
    <t>在武器中寄宿带有负之力的灵力，受到魔术攻击时使用负灵力抵消其威力。</t>
  </si>
  <si>
    <t>喰灵龙卷</t>
  </si>
  <si>
    <t>特殊效果。随时可以使用。将目标[设置]在从现在的格子开始3格以内的使用者指定的位置。这个《才能》在1轮（场景）中只能使用1次。</t>
  </si>
  <si>
    <t>在自身的周边突然展开以负灵力形成的小龙卷风，强行吹飞敌人。</t>
  </si>
  <si>
    <t>喰灵闪耀</t>
  </si>
  <si>
    <t>常时效果。目标《喰灵返还》的[伤害算出]时[等级]+2.</t>
  </si>
  <si>
    <t>将喰灵返还进一步磨练，升华为更强的技能。</t>
  </si>
  <si>
    <t>喰灵要塞</t>
  </si>
  <si>
    <t>常时效果。目标的《喰灵返还》《喰灵圈》《喰灵幻惑》在一轮中可以再使用一次。</t>
  </si>
  <si>
    <t>将负灵力以稀薄到不可见的程度展开，持久地保持着迎击的姿态。</t>
  </si>
  <si>
    <t>喰灵缚锁</t>
  </si>
  <si>
    <t>伤害算出时使用。目标[伤害算出]时获得-「使用者任意的【主能力值】*2」的惩罚。这个《才能》在1战斗（场景）中只能使用1次。</t>
  </si>
  <si>
    <t>在对象攻击时，以漆黑的灵力编织成的锁链将其束缚，减少其威力。</t>
  </si>
  <si>
    <t>喰灵发散</t>
  </si>
  <si>
    <t>特殊效果。随时可以使用。使用者可以与[距离：接近状态/目标：范围]内存在的目标全员交换1个[灵力]（目标可以拒绝这个效果）。这个《才能》在1剧本中只能使用1次。</t>
  </si>
  <si>
    <t>在周围展开漆黑灵力形成的特殊结界，融合内部的同伴的灵力。</t>
  </si>
  <si>
    <t>魂之攻防</t>
  </si>
  <si>
    <t>主动判定时使用。目标的[主动判定]的达成值获得-10的惩罚（最低0）。这个《才能》一剧本中只能使用一次。</t>
  </si>
  <si>
    <t>在受到攻击之前，将杀意混入周围展开的漆黑灵力之中，让敌人看到死之幻影，妨碍其攻击。</t>
  </si>
  <si>
    <t>喰灵填充</t>
  </si>
  <si>
    <t>目标宣言《才能》时使用。需要取得●《喰灵发散》。目标使用[时机：特殊/消耗:2]的《称号才能》时，视为已经支付一个[消耗]。这个《才能》在1轮（场景）中只能使用1次。</t>
  </si>
  <si>
    <t>在全身填充漆黑的灵力，抑制灵力的消耗。</t>
  </si>
  <si>
    <t>喰灵逆袭</t>
  </si>
  <si>
    <t>常时效果。目标处于[未行动]时，[攻击判定]的[伤害计算]获得+10修正。这个《才能》不适用[武器攻击]</t>
  </si>
  <si>
    <t>将负灵力集中到反击上，进行强力的还击。</t>
  </si>
  <si>
    <t>喰灵凝缩</t>
  </si>
  <si>
    <t>常时效果。目标每次使用[时机：特殊/消耗：n·n]的※《称号才能》与[时机：防御]的《称号才能》，视为消耗了任意的一个[消耗]。</t>
  </si>
  <si>
    <t>凝缩体内的负灵力，从其中得到供给，减少使用特定技能的消耗。</t>
  </si>
  <si>
    <t>喰灵乱舞</t>
  </si>
  <si>
    <t>被动判定时使用。目标的[被动判定]可以由[任意的【主能力值】判定]代投。这个《才能》一剧本只能使用一次。</t>
  </si>
  <si>
    <t>操纵漆黑的灵力，生出无数幻影，回避就连神明也无法闪躲的一击。</t>
  </si>
  <si>
    <t>极限反击</t>
  </si>
  <si>
    <t>特殊效果。目标宣言《喰灵返还》时使用。目标的《喰灵返还》的[伤害算出]+20修正。这个《才能》在1轮（场景）中只能使用1次。</t>
  </si>
  <si>
    <t>精通使用漆黑的灵力，自由地操纵和释放黑色的灵光。</t>
  </si>
  <si>
    <t>主动行动时使用。对目标进行一次[攻击行动]，根据内容获得以下效果。这个《才能》一轮（场景）只能使用一次。
[物理攻击]：使用者[等级]+3。
[魔法攻击]：对目标造成[等级：4]的[魔法伤害]（抵抗[减半]）。</t>
  </si>
  <si>
    <t>使用自身所持有的灌注了所有技巧与灵力的秘技或秘术打击敌人。</t>
  </si>
  <si>
    <t>特殊效果。目标进行一次[登场判定/目标值：20]，根据结果获得以下效果。
判定失败or使用香囊时:目标的【行动值】+1D。
判定成功时:目标的行动值+2D。</t>
  </si>
  <si>
    <t>快速移动周围的建筑物或障碍物，在战斗时取得先机。</t>
  </si>
  <si>
    <t>目标进行一次[登场判定/目标值：25]（不可以使用香囊），根据结果获得以下效果。
判定失败:[伤害算出]+5。
判定成功时:[伤害算出]+10。</t>
  </si>
  <si>
    <t>融合独创的佯攻或幻惑魔术，弯曲攻击的轨道，将其引导向对象的薄弱处。</t>
  </si>
  <si>
    <t>特殊效果。将目标从现在的格子开始任意[设置]在两格距离内后，目标再进行[登场判定/目标值：20]，根据结果获得以下效果（无论那个效果也不能将出目变成0或0以下,7或7以上）。
判定失败or使用香囊时：1个[灵力]的出目±1。
判定成功时：2个[灵力]的出目±1。</t>
  </si>
  <si>
    <t>不恐惧死亡而是继续前进，强制让自己的灵力循环。</t>
  </si>
  <si>
    <r>
      <rPr>
        <sz val="11"/>
        <color rgb="FF000000"/>
        <rFont val="等线"/>
        <charset val="134"/>
      </rPr>
      <t>常时效果。取得《异能改良》时，指定一个已经取得的</t>
    </r>
    <r>
      <rPr>
        <sz val="11"/>
        <color rgb="FF000000"/>
        <rFont val="Microsoft JhengHei"/>
        <charset val="136"/>
      </rPr>
      <t>[时机：攻击]的《种族才能》。以后，目标使用指定的《种族才能》时，[伤害算出]时的[等级]+1。</t>
    </r>
  </si>
  <si>
    <t>将来自于血统或传承的异能加以独创的改良，大幅度提高其威力。</t>
  </si>
  <si>
    <r>
      <rPr>
        <sz val="11"/>
        <color rgb="FF000000"/>
        <rFont val="等线"/>
        <charset val="134"/>
      </rPr>
      <t>常时效果。取得《射程改良》时，指定一个已经取得的</t>
    </r>
    <r>
      <rPr>
        <sz val="11"/>
        <color rgb="FF000000"/>
        <rFont val="Microsoft JhengHei"/>
        <charset val="134"/>
      </rPr>
      <t>[时机：攻击]的《才能》。以后，目标使用指定的《才能》时，[距离]+2（[接近状态]的话3格，[移动2格]的话[移动4格]。[战斗地带]的话，《射程改良》不生效。）。</t>
    </r>
  </si>
  <si>
    <t>加以独创的改良，将技能的射程大大延长。</t>
  </si>
  <si>
    <t>常时效果。取得《神秘改良》时，指定一个已经取得的[时机：攻击]的《才能》。以后，目标使用指定的《才能》时，可以将任意的一个[消耗]视为[消耗：偶]来使用。（例如《破神秘奥》的场合变为[偶·4]。）。</t>
  </si>
  <si>
    <t>加以独创的改良，将所需的灵力内容简化。</t>
  </si>
  <si>
    <t>常时效果。取得《灵力简略》时，指定一个已经取得的[时机：攻击]的《才能》。以后，目标使用指定的《才能》时，可以将任意的一个[消耗]视为[消耗：奇]来使用。（例如《破神秘奥》的场合变为[奇·5]。）。</t>
  </si>
  <si>
    <t>将常用的技能发动流程简化，减少消耗的灵力量。</t>
  </si>
  <si>
    <r>
      <rPr>
        <sz val="11"/>
        <color rgb="FF000000"/>
        <rFont val="等线"/>
        <charset val="134"/>
      </rPr>
      <t>常时效果。目标获得【体力】【知性】判定的达成值</t>
    </r>
    <r>
      <rPr>
        <sz val="11"/>
        <color rgb="FF000000"/>
        <rFont val="Microsoft JhengHei"/>
        <charset val="134"/>
      </rPr>
      <t>+1，【生命值】+5的修正。</t>
    </r>
  </si>
  <si>
    <t>通过武术修行或战斗训练，将自己的肉体变得更加强健。</t>
  </si>
  <si>
    <t>肉体锻炼</t>
  </si>
  <si>
    <r>
      <rPr>
        <sz val="11"/>
        <color rgb="FF000000"/>
        <rFont val="等线"/>
        <charset val="134"/>
      </rPr>
      <t>常时效果。目标获得</t>
    </r>
    <r>
      <rPr>
        <sz val="11"/>
        <color rgb="FF000000"/>
        <rFont val="Microsoft JhengHei"/>
        <charset val="134"/>
      </rPr>
      <t>【生命值】+10的修正。</t>
    </r>
  </si>
  <si>
    <t>将自身的肉体锻炼得如同钢铁，获得强韧的生命力。</t>
  </si>
  <si>
    <t>疾风迅雷</t>
  </si>
  <si>
    <t>常时效果。目标《电光火石》的效果可以随意变更为以下的内容。
判定失败or使用香囊时：目标的【行动值】+2D。
判定成功时：目标的【行动值】+4D。</t>
  </si>
  <si>
    <t>在《电光石火》的技法上增加进一步的改良，发挥出强大的反射速度和敏捷性。</t>
  </si>
  <si>
    <r>
      <rPr>
        <sz val="11"/>
        <color rgb="FF000000"/>
        <rFont val="Microsoft JhengHei"/>
        <charset val="134"/>
      </rPr>
      <t>胆大</t>
    </r>
    <r>
      <rPr>
        <sz val="11"/>
        <color rgb="FF000000"/>
        <rFont val="Microsoft JhengHei"/>
        <charset val="134"/>
      </rPr>
      <t>无畏</t>
    </r>
  </si>
  <si>
    <t>常时效果。目标《虚无自在》的效果可以随意变更为以下的内容。
判定失败:[伤害算出]+10。
判定成功时:[伤害算出]+20。</t>
  </si>
  <si>
    <t>在《虚实自在》的技法上增加进一步的改良，从对象意识之外打出必杀一击。</t>
  </si>
  <si>
    <t>秘仪强化</t>
  </si>
  <si>
    <r>
      <rPr>
        <sz val="11"/>
        <color rgb="FF000000"/>
        <rFont val="等线"/>
        <charset val="134"/>
      </rPr>
      <t>常时效果。目标使用《裂帛的秘技》时，</t>
    </r>
    <r>
      <rPr>
        <sz val="11"/>
        <color rgb="FF000000"/>
        <rFont val="Microsoft JhengHei"/>
        <charset val="136"/>
      </rPr>
      <t>[主动判定]的达成值+1，[等级]+1。</t>
    </r>
  </si>
  <si>
    <t>使用自己的技巧和灵力，将体悟的秘奥变为独创的秘技。</t>
  </si>
  <si>
    <t>●八面六臂</t>
  </si>
  <si>
    <t>八面六臂</t>
  </si>
  <si>
    <r>
      <rPr>
        <sz val="11"/>
        <color rgb="FF000000"/>
        <rFont val="等线"/>
        <charset val="134"/>
      </rPr>
      <t>物理攻击。需要取得《向死而生》。这个《才能》不和同轮中的《向死而生》一起使用的话无法使用。对目标进行一次</t>
    </r>
    <r>
      <rPr>
        <sz val="11"/>
        <color rgb="FF000000"/>
        <rFont val="Microsoft JhengHei"/>
        <charset val="136"/>
      </rPr>
      <t>[物理攻击],使用者[伤害算出]时[物理等级]+3。</t>
    </r>
    <r>
      <rPr>
        <sz val="11"/>
        <color rgb="FF000000"/>
        <rFont val="等线"/>
        <charset val="134"/>
      </rPr>
      <t>这个《才能》一轮（场景）只能使用一次。</t>
    </r>
  </si>
  <si>
    <t>冲入敌阵，以能够留下残影的速度接连使用神器。</t>
  </si>
  <si>
    <t>精度改良</t>
  </si>
  <si>
    <t>常时效果。取得《精度改良》时，指定一个已经取得的[时机：攻击]的《才能》。以后，目标使用指定的《才能》时，[主动判定]的达成值获得+2的修正。</t>
  </si>
  <si>
    <t>对技能进行独创的改良，在命中时大幅度提高技能的精度。</t>
  </si>
  <si>
    <t>奥秘升华</t>
  </si>
  <si>
    <r>
      <rPr>
        <sz val="11"/>
        <color rgb="FF000000"/>
        <rFont val="等线"/>
        <charset val="134"/>
      </rPr>
      <t>常时效果。取得《奥秘升华》时，指定一个已经取得的[时机：攻击</t>
    </r>
    <r>
      <rPr>
        <sz val="11"/>
        <color rgb="FF000000"/>
        <rFont val="Microsoft JhengHei"/>
        <charset val="134"/>
      </rPr>
      <t>/消耗：n·n</t>
    </r>
    <r>
      <rPr>
        <sz val="11"/>
        <color rgb="FF000000"/>
        <rFont val="等线"/>
        <charset val="134"/>
      </rPr>
      <t>]的●《称号才能》。以后，目标使用指定的●《称号才能》时，</t>
    </r>
    <r>
      <rPr>
        <sz val="11"/>
        <color rgb="FF000000"/>
        <rFont val="Microsoft JhengHei"/>
        <charset val="134"/>
      </rPr>
      <t>[伤害算出]+</t>
    </r>
    <r>
      <rPr>
        <sz val="11"/>
        <color rgb="FF000000"/>
        <rFont val="等线"/>
        <charset val="134"/>
      </rPr>
      <t>「使用者任意的【主能力值】」。</t>
    </r>
  </si>
  <si>
    <t>将基本的技能升华为强力的秘奥。</t>
  </si>
  <si>
    <t>游历经验</t>
  </si>
  <si>
    <r>
      <rPr>
        <sz val="11"/>
        <color rgb="FF000000"/>
        <rFont val="等线"/>
        <charset val="134"/>
      </rPr>
      <t>常时效果。目标【生命力】最大值获得</t>
    </r>
    <r>
      <rPr>
        <sz val="11"/>
        <color rgb="FF000000"/>
        <rFont val="Microsoft JhengHei"/>
        <charset val="134"/>
      </rPr>
      <t>+5</t>
    </r>
    <r>
      <rPr>
        <sz val="11"/>
        <color rgb="FF000000"/>
        <rFont val="等线"/>
        <charset val="134"/>
      </rPr>
      <t>的修正</t>
    </r>
    <r>
      <rPr>
        <sz val="11"/>
        <color rgb="FF000000"/>
        <rFont val="Microsoft JhengHei"/>
        <charset val="134"/>
      </rPr>
      <t>。此外，目标[行为：评价【体力】·知识【知性】·识别【知性】·探索【幸运】]的判定可以用「使用者任意的【主能力值】」代行。</t>
    </r>
  </si>
  <si>
    <t>从常年的游历经验中锻炼出了强健的身体和丰富的知识。</t>
  </si>
  <si>
    <t>异能感悟</t>
  </si>
  <si>
    <t>常时效果。需要取得《肉体锻炼》。取得《异能感悟》时，指定一个已经取得的[时机：攻击]的《种族才能》。以后，目标使用指定的《种族才能》时，[伤害算出]获得+「使用者任意的【主能力值】」的修正。</t>
  </si>
  <si>
    <t>熟练掌握自己能够行使的异能，如同手足一般操纵，提升其威力。</t>
  </si>
  <si>
    <t>克己的结果</t>
  </si>
  <si>
    <t>常时效果。目标获得【生命值】的最大值+10的修正。此外目标每次使用[称号：技巧达人/时机：攻击]的《称号才能》时，视为已经消耗了任意一个[消耗]。</t>
  </si>
  <si>
    <t>从锻炼中获得了强韧的肉体和优秀的灵力操作法。</t>
  </si>
  <si>
    <t>灵威改良</t>
  </si>
  <si>
    <r>
      <rPr>
        <sz val="11"/>
        <color rgb="FF000000"/>
        <rFont val="等线"/>
        <charset val="134"/>
      </rPr>
      <t>常时效果。需要取得《游历经验》。目标每次使用</t>
    </r>
    <r>
      <rPr>
        <sz val="11"/>
        <color rgb="FF000000"/>
        <rFont val="Microsoft JhengHei"/>
        <charset val="134"/>
      </rPr>
      <t>[时机：攻击/效果类别：物理攻击]的"※《称号才能》"时，进行[伤害减少]的目标的[装甲]总计</t>
    </r>
    <r>
      <rPr>
        <sz val="11"/>
        <color rgb="FF000000"/>
        <rFont val="等线"/>
        <charset val="134"/>
      </rPr>
      <t>[</t>
    </r>
    <r>
      <rPr>
        <sz val="11"/>
        <color rgb="FF000000"/>
        <rFont val="Microsoft JhengHei"/>
        <charset val="134"/>
      </rPr>
      <t>减半</t>
    </r>
    <r>
      <rPr>
        <sz val="11"/>
        <color rgb="FF000000"/>
        <rFont val="等线"/>
        <charset val="134"/>
      </rPr>
      <t>]</t>
    </r>
    <r>
      <rPr>
        <sz val="11"/>
        <color rgb="FF000000"/>
        <rFont val="Microsoft JhengHei"/>
        <charset val="134"/>
      </rPr>
      <t>。</t>
    </r>
  </si>
  <si>
    <t>在自身释放出的灵威上加以改良，使用秘奥时能够贯穿敌人的装甲。</t>
  </si>
  <si>
    <t>奥秘改良</t>
  </si>
  <si>
    <r>
      <rPr>
        <sz val="11"/>
        <color rgb="FF000000"/>
        <rFont val="等线"/>
        <charset val="134"/>
      </rPr>
      <t>常时效果。需要取得《精度改良》。目标每次使用</t>
    </r>
    <r>
      <rPr>
        <sz val="11"/>
        <color rgb="FF000000"/>
        <rFont val="Microsoft JhengHei"/>
        <charset val="134"/>
      </rPr>
      <t>[时机：攻击]的</t>
    </r>
    <r>
      <rPr>
        <sz val="11"/>
        <color rgb="FF000000"/>
        <rFont val="等线"/>
        <charset val="134"/>
      </rPr>
      <t>"※《称号才能》"时，</t>
    </r>
    <r>
      <rPr>
        <sz val="11"/>
        <color rgb="FF000000"/>
        <rFont val="Microsoft JhengHei"/>
        <charset val="134"/>
      </rPr>
      <t>[伤害算出]的[等级]+2。</t>
    </r>
  </si>
  <si>
    <t>将自己的看家本领加以强力的改良，大幅度提升其威力。</t>
  </si>
  <si>
    <r>
      <rPr>
        <sz val="11"/>
        <color rgb="FF000000"/>
        <rFont val="等线"/>
        <charset val="134"/>
      </rPr>
      <t>伤害减少时使用。目标进行一次</t>
    </r>
    <r>
      <rPr>
        <sz val="11"/>
        <color rgb="FF000000"/>
        <rFont val="微软雅黑"/>
        <charset val="134"/>
      </rPr>
      <t>[任意的【主能力值】判定/达成值：20]，根据结果获得以下效果。</t>
    </r>
    <r>
      <rPr>
        <sz val="11"/>
        <color rgb="FF000000"/>
        <rFont val="等线"/>
        <charset val="134"/>
      </rPr>
      <t>这个《才能》1轮（场景）只能使用一次。
判定失败时：受到的</t>
    </r>
    <r>
      <rPr>
        <sz val="11"/>
        <color rgb="FF000000"/>
        <rFont val="微软雅黑"/>
        <charset val="134"/>
      </rPr>
      <t>[物理伤害][减半</t>
    </r>
    <r>
      <rPr>
        <sz val="11"/>
        <color rgb="FF000000"/>
        <rFont val="等线"/>
        <charset val="134"/>
      </rPr>
      <t>]</t>
    </r>
    <r>
      <rPr>
        <sz val="11"/>
        <color rgb="FF000000"/>
        <rFont val="微软雅黑"/>
        <charset val="134"/>
      </rPr>
      <t xml:space="preserve">
判定成功时：受到的[伤害][减半</t>
    </r>
    <r>
      <rPr>
        <sz val="11"/>
        <color rgb="FF000000"/>
        <rFont val="等线"/>
        <charset val="134"/>
      </rPr>
      <t>]</t>
    </r>
  </si>
  <si>
    <t>活用身体能力、知识或直觉，对攻击进行瞬间的有效防御。</t>
  </si>
  <si>
    <t>主动判定时使用。目标进行一次[攻击行动]，根据内容获得以下效果。
[物理攻击]：使用者的[等级]+1
[魔法攻击]：对目标进行一次[等级：2]的[魔法伤害]（抵抗[减半]）</t>
  </si>
  <si>
    <t>使用独特的步法，瞬间缩短与敌人之间的距离，打出锐利的一击。</t>
  </si>
  <si>
    <t>伤害减少时使用。目标受到的[伤害]和伤害之外的效果由使用者代为承受。这时受到的[魔法攻击]视为【抵抗】判定失败。这个《才能》对[目标：范围·战斗地带]的任意[攻击行动]无效。</t>
  </si>
  <si>
    <t>预测敌人的攻击，瞬间移动到对象身边，进行掩护。</t>
  </si>
  <si>
    <t>特殊效果。目标的[伤害减少]后使用。目标进行一次[武器攻击]。这个《才能》1轮（场景）只能使用一次。</t>
  </si>
  <si>
    <t>使用独创的反击技能反击。</t>
  </si>
  <si>
    <t>【主能力值】判定时使用。与目标[掷骰]结果无关，【主能力值】判定成功。这是目标可以任意变更两个[灵力]的出目。这个《才能》1剧本只能使用一次。</t>
  </si>
  <si>
    <t>发挥异常的集中力，使得操纵或运动、计算及探索必定成功。</t>
  </si>
  <si>
    <t>伤害减少时使用。目标进行的[攻击行动]的[目标]变为[1体],使用者承受那个[伤害]。这时受到的[伤害]视为【抵抗】判定失败。这个《才能》1轮（场景）只能使用一次。</t>
  </si>
  <si>
    <t>利用自己的肉体或展开的灵力障壁阻止大范围的攻击。</t>
  </si>
  <si>
    <t>常时效果。目标的【生命力】的最大值获得+5的修正。此外，目标使用《预测挺身》进行[伤害减少]时，[装甲]和[结界]获得+5的修正。</t>
  </si>
  <si>
    <t>将全身硬化到钢铁程度，或在防御处包裹强大的灵力，抵挡攻击。</t>
  </si>
  <si>
    <t>常时效果。取得《守护的极意》时，指定一个已经取得的[时机：防御]的才能。此后目标使用指定的《才能》[消耗：奇]也可以使用。</t>
  </si>
  <si>
    <t>熟练使用擅长的防御技巧，使所使用的灵力安定化。</t>
  </si>
  <si>
    <t>常时效果。目标的【敏捷】【精神】【幸运】【回避】判定获得达成值+1的修正。</t>
  </si>
  <si>
    <t>活用自己领悟到的各种技术和知识来探索、操纵。</t>
  </si>
  <si>
    <t>对物防御</t>
  </si>
  <si>
    <t>伤害减少时使用。目标进行一次[【精神】判定/目标值：20]，根据结果获得以下效果。这个《才能》在1轮（场景）中只能使用1次。
判定失败时：受到的[物理伤害]-10
判定成功时：受到的[物理伤害]减半</t>
  </si>
  <si>
    <t>使用独创的强力防御法，阻碍敌人的物理攻击。</t>
  </si>
  <si>
    <t>●对魔防御</t>
  </si>
  <si>
    <t>伤害减少时使用。目标进行一次[【敏捷】判定/目标值：20]，根据结果获得以下效果。这个《才能》在1轮（场景）中只能使用1次。
判定失败时：受到的[魔法伤害]-10
判定成功时：受到的[魔法伤害]减半</t>
  </si>
  <si>
    <t>使用独创的强力防御法，阻碍敌人的魔法攻击。</t>
  </si>
  <si>
    <t>预测反击</t>
  </si>
  <si>
    <t>奇·5</t>
  </si>
  <si>
    <t>特殊效果。目标[伤害减少]后使用。目标可以使用一个[时机：攻击/消耗：n·n]的《才能》，消耗视为已[消耗]。这个《才能》在1轮（场景）中只能使用1次。</t>
  </si>
  <si>
    <t>利用至今为止培养的知识和经验，提前预测敌人的攻击，进行有效的反击。</t>
  </si>
  <si>
    <t>连续集中</t>
  </si>
  <si>
    <t>常时效果。目标的《达人艺》在一剧本中可以使用的次数+1。此外目标每次使用《达人艺》时，视为已经消耗了1个[消耗]。</t>
  </si>
  <si>
    <t>长时间发挥惊人的集中力，习得特殊的技能。</t>
  </si>
  <si>
    <t>神出鬼没</t>
  </si>
  <si>
    <t>特殊效果。目标的[伤害减少]后使用。目标进行一次[登场判定/目标值：20]，根据结果获得以下效果，并从现在的格子开始将自己[设置]到指定的格子内。这个《才能》在1轮（场景）中只能使用1次。
判定失败or使用香囊时：任意的5格内[设置]。
判定成功时：任意的8格内[设置]</t>
  </si>
  <si>
    <t>在受到攻击后依靠回避或被吹飞来瞬间到达目的地。</t>
  </si>
  <si>
    <t>领域防御</t>
  </si>
  <si>
    <t>伤害减少时使用。目标从[距离：接近状态]以外的[目标]处受到的[伤害]减半。这个《才能》在1轮（场景）中只能使用1次。</t>
  </si>
  <si>
    <t>使用独创的技法，对来自自身领域之外的攻击发挥良好的防御效果。</t>
  </si>
  <si>
    <t>反射追击</t>
  </si>
  <si>
    <t>特殊效果。使用者对宣言[接近状态]的目标或者是宣言[接近状态·接近突破·脱离]中任意一个的目标立即进行一次[武器攻击]。这个《才能》在1轮（场景）中只能使用1次。</t>
  </si>
  <si>
    <t>活用自己的知识和经验，在对象移动的瞬间释放出无意识的一击。</t>
  </si>
  <si>
    <t>身体控制</t>
  </si>
  <si>
    <t>常时效果。目标的【行动值】获得+5的修正。此外目标使用[称号：技巧达人]的《才能》时，根据效果产生的【主能力值】的判定和[登场判定]的[目标值]-5.</t>
  </si>
  <si>
    <t>在不断锻炼后，能够完全控制自己的肉体·精神·灵力。</t>
  </si>
  <si>
    <t>灵力转用法</t>
  </si>
  <si>
    <t>伤害减少时使用，目标可以将最多四个任意的[灵力]转换成[超越灵力]。这个《才能》在1剧本中只能使用1次。</t>
  </si>
  <si>
    <t>使用独创的技法，利用从敌人处获得的灵力并将其变为自身的灵力。</t>
  </si>
  <si>
    <t>灵力反射</t>
  </si>
  <si>
    <t>奇·5·5</t>
  </si>
  <si>
    <t>伤害算出时使用。需要取得《技巧活用》。目标算出的[伤害]，也给予目标自身。这个《才能》在1轮（场景）中只能使用1次。</t>
  </si>
  <si>
    <t>使用独创的技法，反射从对象获得的灵力。</t>
  </si>
  <si>
    <t>护身完成</t>
  </si>
  <si>
    <t>常时效果。目标的【生命力】的最大值获得+10的修正。此外目标的《技巧防御》1轮中，可使用次数+1。</t>
  </si>
  <si>
    <t>完成《技巧防御》的技法，连续获得优秀的防御效果。</t>
  </si>
  <si>
    <t>全体改良</t>
  </si>
  <si>
    <t>常时效果。目标每次使用[称号：技巧达人/时机：特殊]的《才能》时，视为消耗了任意一个[消耗]使用。</t>
  </si>
  <si>
    <t>在技巧达人的技法本身之上加以改良，大幅度减少灵力的消耗。</t>
  </si>
  <si>
    <t>特殊效果。[战斗中]随时可以使用。目标立刻获得并[持有]最多两个[炼金·○○]的[武器]或者[防具]。此外由于《灵威精炼》获得的[武器]和[防具]在[战斗结束]的同时全部消失。此外，这个《才能》一轮（场景）只能使用一次，并且不可以在[战斗外]使用。</t>
  </si>
  <si>
    <t>从压缩的灵力中瞬间创造粗制的人造神器，将其储藏在自己的灵力结界内。</t>
  </si>
  <si>
    <t>特殊效果。目标现在的格子开始[设置]到任意的3格以内的格子上。之后目标可以[装备]「一个[持有中]的[炼金·○○][武器]」。</t>
  </si>
  <si>
    <t>使储藏的人造神器出现在特定地点，在移动时将其装备。</t>
  </si>
  <si>
    <t>特殊效果。目标[时机：攻击]的《才能》的[目标]+2体。[目标：n体]以外的场合，[伤害]+2。这个《才能》不消耗[准备]。</t>
  </si>
  <si>
    <t>应用炼金魔术，将创造出的人造神器进行分解·重塑，分裂其数量。</t>
  </si>
  <si>
    <t>8格</t>
  </si>
  <si>
    <t>偶·3</t>
  </si>
  <si>
    <t>特殊效果。使用者[伤害算出]时的[等级]+2+「使用者[持有中]的[炼金·○○][武器]的数量（最大+3但是指定数量随意）」。[伤害算出]后，使用者指定的[炼金·○○][武器]全部销毁。</t>
  </si>
  <si>
    <t>将自己创造出的人造神器分裂为复数，一齐射出后再让灵威炸裂。</t>
  </si>
  <si>
    <t>魔法攻击。对目标进行一次[等级：2+「使用者[持有中]的[炼金·○○][武器]的数量（最大+3但是指定数量随意）」]的[魔法伤害]（【抵抗】减半）。[伤害算出]后，使用者指定的[炼金·○○][武器]全部销毁。</t>
  </si>
  <si>
    <t>分身出无数自己创造的魔导书或发动体的复制品，进行全力的魔术攻击。</t>
  </si>
  <si>
    <t>伤害减少时使用。目标[装甲]和[结界]+「使用者[持有中]的1个[炼金·○○]的[防具]的[装甲]或[结界]的值」。[伤害算出]后，使用者指定的[炼金·○○][防具]全部销毁。</t>
  </si>
  <si>
    <t>瞬间穿上自己创造出的防具型人造神器，大幅度提高防御力。</t>
  </si>
  <si>
    <t>伤害算出时使用。目标的[伤害算出]+「使用者[装备中]的1个[炼金·○○]的[武器]的[物D]或[魔D]的值」。[伤害算出]后，目标选择[装备中]的一个[炼金·○○][武器]销毁。这个《才能》一轮（场景）只能使用一次。</t>
  </si>
  <si>
    <t>将手中的人造神器变为灵力块，命中时将其爆破，提高其威力。</t>
  </si>
  <si>
    <t>伤害算出时使用。目标的[效果类别：魔法攻击]的《种族才能》的[伤害算出]时的[等级]+「使用者[持有中]的[炼金·○○][武器]的数量（最大+3但是指定数量随意）」。[伤害算出]后，使用者指定的[炼金·○○][武器]全部销毁。这个《才能》一轮（场景）只能使用一次。</t>
  </si>
  <si>
    <t>在使用异能时，将精炼过的神器放入灵力结界内的火炉中燃烧，将其变换为魔力，大幅度提高其破坏力。</t>
  </si>
  <si>
    <t>黄金精制</t>
  </si>
  <si>
    <t>特殊效果。随时可以使用。目标立刻获得[250G]。这个《才能》一剧本只能使用一次。</t>
  </si>
  <si>
    <t>使用自己习得的炼金魔术，从压缩的灵力中瞬间创造出愚者的黄金。</t>
  </si>
  <si>
    <t>神器结界</t>
  </si>
  <si>
    <r>
      <rPr>
        <sz val="11"/>
        <color rgb="FF000000"/>
        <rFont val="等线"/>
        <charset val="134"/>
      </rPr>
      <t>常时效果。目标的</t>
    </r>
    <r>
      <rPr>
        <sz val="11"/>
        <color rgb="FF000000"/>
        <rFont val="Microsoft JhengHei"/>
        <charset val="134"/>
      </rPr>
      <t>[装甲]和[结界]+"使用者[持有中]的[炼金·XX]的[武器]和[防具]的数量*2（最大+10）"</t>
    </r>
  </si>
  <si>
    <t>在受到攻击前，自动从结界内射出精制的人造神器，保护使用者。</t>
  </si>
  <si>
    <t>精炼熟练</t>
  </si>
  <si>
    <t>常时效果。目标的【行动值】+5.此外，目标的《灵威精炼》在一轮中可以再使用一次。</t>
  </si>
  <si>
    <t>熟练掌握炼金术士特有的精细的灵力操作，提高精炼的技术。</t>
  </si>
  <si>
    <t>炼金泰斗</t>
  </si>
  <si>
    <t>常时效果。目标在[战斗外]的话，可以[购买][物品：武器·防具·装饰]。此外，目标的《灵威精炼》在一轮中可以再使用一次。</t>
  </si>
  <si>
    <t>你是神秘世界中有名的炼金术师，能够自由地创造武器型的人造神器。</t>
  </si>
  <si>
    <t>炼金的深奥</t>
  </si>
  <si>
    <r>
      <rPr>
        <sz val="11"/>
        <color rgb="FF000000"/>
        <rFont val="等线"/>
        <charset val="134"/>
      </rPr>
      <t>常时效果。目标每次使用</t>
    </r>
    <r>
      <rPr>
        <sz val="11"/>
        <color rgb="FF000000"/>
        <rFont val="Microsoft JhengHei"/>
        <charset val="134"/>
      </rPr>
      <t>[称号：炼金魔术师]的《称号才能》时，视为消耗了一个[</t>
    </r>
    <r>
      <rPr>
        <sz val="11"/>
        <color rgb="FF000000"/>
        <rFont val="等线"/>
        <charset val="134"/>
      </rPr>
      <t>消耗</t>
    </r>
    <r>
      <rPr>
        <sz val="11"/>
        <color rgb="FF000000"/>
        <rFont val="Microsoft JhengHei"/>
        <charset val="134"/>
      </rPr>
      <t>：偶]来使用。</t>
    </r>
  </si>
  <si>
    <t>穷尽炼金魔术之道，减少操纵人造神器时的消耗。</t>
  </si>
  <si>
    <t>神器光条</t>
  </si>
  <si>
    <t>主动行动时使用。使用者[伤害算出]任意加上「使用者[持有中]的一把[炼金·○○]的[武器]的[魔D]or[物D]的值」。这之后目标进行①②中任意一个[攻击行动]。[伤害算出]后使用者所指定的[炼金·○○][武器]销毁。
①[物理攻击]：使用者的[等级]+3
②[魔法攻击]：对目标造成一次[等级：4]的[魔法伤害]（抵抗减半）</t>
  </si>
  <si>
    <t>将人造神器变为庞大的灵力，再化作光束释放。</t>
  </si>
  <si>
    <t>武器强化</t>
  </si>
  <si>
    <t>常时效果。目标的[装甲]获得+5修正。目标[装备中·持有中]的[炼金·○○]的[肉弹武器·射击武器]的[物D]的值+5（这个值也适用于《神器爆破》《神器光条》等才能）。</t>
  </si>
  <si>
    <t>使用独创的炼金魔术，对肉搏武器和射击武器施加强化的概念。</t>
  </si>
  <si>
    <t>咒具强化</t>
  </si>
  <si>
    <t>常时效果。目标的[结界]获得+5修正。目标[装备中·持有中]的[炼金·○○]的[魔法武器]的[魔D]的值+4（这个值也适用于《神器爆破》《神器光条》等才能）。</t>
  </si>
  <si>
    <t>使用独创的炼金魔术，对魔导书或发动体等咒具施加强化的概念。</t>
  </si>
  <si>
    <t>防具强化</t>
  </si>
  <si>
    <t>常时效果。目标的【生命值】的最大值获得+10修正。目标[装备中·持有中]的[炼金·○○]的[防具：铠·盾]的[装甲]和[结界]的值+5（这个值也适用于《神衣精炼》才能）。</t>
  </si>
  <si>
    <t>使用独创的炼金魔术，对铠甲或盾牌等防具施加强化的概念。</t>
  </si>
  <si>
    <t>无限精炼</t>
  </si>
  <si>
    <t>3·3·3·3</t>
  </si>
  <si>
    <t>特殊效果。目标每次使用[称号：炼金魔术师]的《称号才能》时，视为消耗了两个任意的[消耗]。这个《才能》一剧本中只能使用一次。</t>
  </si>
  <si>
    <t>使用体内的所有灵力覆写灵力结界的内部，将结界内的一切暂时化为自己专用的工房。</t>
  </si>
  <si>
    <t>精炼达人</t>
  </si>
  <si>
    <t>常时效果。目标的《灵威精炼》变为消耗[消耗：偶]也可以使用。此外目标《灵威精炼》一轮中可以再+1回使用</t>
  </si>
  <si>
    <t>穷尽创造人造神器的炼金魔术的极致，将精炼技法进一步提升。</t>
  </si>
  <si>
    <t>炼金迎击</t>
  </si>
  <si>
    <t>伤害减少时使用。目标每销毁「一个[持有中]的[炼金·○○][武器]or[防具]」时，由于[武器攻击]而受到的[伤害]变为0。</t>
  </si>
  <si>
    <t>让创造的人造神器自动迎击来袭的攻击，并将其效果无效化。</t>
  </si>
  <si>
    <t>神器精炼</t>
  </si>
  <si>
    <t>特殊效果。随时可以使用。目标在1场战斗中，[装备中·持有中]的[炼金·○○]的[武器]的[物D]or[魔D]的值+5（这个值也适用于《神器爆破》《神器光条》等才能）。这个《才能》一剧本中只能使用一次，[战斗外]不可以使用。</t>
  </si>
  <si>
    <t>到达了炼金魔术的究极，能够从压缩的灵力中创造复杂而强力的人造神器。</t>
  </si>
  <si>
    <t>特殊效果。目标任意选择两个[物品：消耗品/价格300G以下]并[持有]。由于《灵具精制》获得的[物品：消耗品]在[战斗结束]的同时全部销毁。这个《才能》不能在[战斗外]使用。</t>
  </si>
  <si>
    <t>使用固有的炼金魔术，从压缩的灵力中瞬间创造灵药或咒物。</t>
  </si>
  <si>
    <t>特殊效果。使用者将一个[距离：接近状态/目标：1体]的[物品：消耗品]对目标使用。</t>
  </si>
  <si>
    <t>投掷出预先充填好灵力的灵药或咒物，给予对象其效果。</t>
  </si>
  <si>
    <t>魔法攻击。目标的【生命力】[回复][等级：1]的[魔法伤害]。使用者在[伤害算出]时消耗一个[物品：消耗品]的话，[回复]的效果再获得+10的修正。</t>
  </si>
  <si>
    <t>投掷出瞬间制作好的治愈药，大幅度回复对象的生命力。</t>
  </si>
  <si>
    <t>魔法攻击。对目标造成[等级：3]的[魔法伤害]（抵抗[减半]）。使用者[伤害算出]时消耗一个[物品：消耗品]的话，进行[伤害减少]的[目标]的[结界][减半]。</t>
  </si>
  <si>
    <t>投掷出调配的剧毒，瞬间夺取对象的生命力。</t>
  </si>
  <si>
    <t>特殊效果。只能在[战斗外]使用。目标同时使用两个同名的[物品：消耗品]，将其效果重复累加。（例：对[法则妨碍]使用两次[金枝之楔]）。这个《才能》一个场景中只能使用一次。</t>
  </si>
  <si>
    <t>用独特的方法组合所持有的咒物，加倍其效果。</t>
  </si>
  <si>
    <t>特殊效果。随时可以使用。目标通过消费[100G]，一场战斗中，在一个「效果中含有[回复]的[物品：消耗品]」的效果上追加[解除：黑暗·猛毒·痛苦·麻痹]这一效果。这个《才能》一轮（场景）中只能使用一次。</t>
  </si>
  <si>
    <t>使用独创的调配法，大幅度提升灵药的效果。</t>
  </si>
  <si>
    <t>特殊效果。随时可以使用。目标通过消费[100G]，一场战斗中，在一个「效果中不含有[回复]的[物品：消耗品]」的效果上追加[目标[回复]20【生命力】]这一效果。这个《才能》一轮（场景）中只能使用一次。</t>
  </si>
  <si>
    <t>使用联盟内禁止的禁断的调配法，大幅改变灵药的效果。</t>
  </si>
  <si>
    <t>特殊效果。随时可以使用。目标立刻获得[250G]。这个《才能》一剧本只能使用一次</t>
  </si>
  <si>
    <t>调配自己持有的灵药，使用炼金魔术立刻生成愚者的黄金。</t>
  </si>
  <si>
    <t>咒物赠与</t>
  </si>
  <si>
    <t>伤害减少时使用。目标[所持]的最多3个[物品：消耗品]让渡给[距离：7格/目标：1体]。这个《才能》一轮（场景）中只能使用一次。</t>
  </si>
  <si>
    <t>在受到攻击时投掷咒物，将其赠与对象。</t>
  </si>
  <si>
    <t>灵药喷雾</t>
  </si>
  <si>
    <t>特殊效果。使用[物品：消耗品]前使用。目标选择一个[距离：接近状态/目标：1体]的[物品：消耗品]的[目标]变为[范围]。这个《才能》一轮（场景）中只能使用一次。</t>
  </si>
  <si>
    <t>将灵药变为灵力的雾，在特定的范围内发挥效果。</t>
  </si>
  <si>
    <t>灵具收藏家</t>
  </si>
  <si>
    <t>常时效果。目标可以通过《灵具精制》获得的[物品：消耗品]的[价格]的上限再+[200G]。此外，目标可以通过《灵具精制》获得的[物品：消耗品]的数量+1。</t>
  </si>
  <si>
    <t>你收藏了许多强力的咒物或灵药。</t>
  </si>
  <si>
    <t>炼金改良</t>
  </si>
  <si>
    <t>常时效果。目标的【行动值】获得+5的修正。此外，目标可以通过《灵具精制》获得的[物品：消耗品]的数量+1。</t>
  </si>
  <si>
    <t>在自身的炼金魔术上加以改良，能够从凝缩的灵力中快速创造出灵药和灵具。</t>
  </si>
  <si>
    <t>特殊调和</t>
  </si>
  <si>
    <t>常时效果。目标的【生命值】的最大值获得+5修正。目标使用效果中带有[回复]字样的[物品：消耗品]时，[回复]的效果获得+10修正。</t>
  </si>
  <si>
    <t>在使用灵药前进行独创的调配，大幅度提高回复量。</t>
  </si>
  <si>
    <t>灵药增强</t>
  </si>
  <si>
    <t>常时效果。目标使用[时机：攻击]的《才能》时，[伤害算出]时[等级]+1。此外，目标使用[效果类别：伤害算出时使用]的[物品：消耗品]时，[伤害算出]+1d的修正。</t>
  </si>
  <si>
    <t>服用自己调配的特殊灵药，保持较高的灵威。</t>
  </si>
  <si>
    <t>灵药胶囊</t>
  </si>
  <si>
    <t>特殊效果。目标使用[时机：准备]的《称号才能》后使用。目标获得两个[超越灵力]。这个《才能》一战斗（场景）中只能使用一次。</t>
  </si>
  <si>
    <t>在准备行动的同时咬碎装有灵药的胶囊，激发体内的庞大灵力。</t>
  </si>
  <si>
    <t>灵具使</t>
  </si>
  <si>
    <t>特殊效果。目标使用[称号：炼金魔术师/时机：攻击]的《称号才能》后使用。目标进行一次[行动⑦：使用物品]（基本p165）。这个《才能》一轮（场景）中只能使用一次。</t>
  </si>
  <si>
    <t>顺应状况巧妙地使用无数的灵药和咒物。</t>
  </si>
  <si>
    <t>灵药博士</t>
  </si>
  <si>
    <t>常时效果。目标的【生命值】的最大值获得+10修正。目标可以通过《灵具精制》获得的[物品：消耗品]的[价格]上限+[200G]。</t>
  </si>
  <si>
    <t>在灵药和咒具的制造方面具备丰富的知识，能够自由地制造强大的灵药和咒具。</t>
  </si>
  <si>
    <t>咒物的专家</t>
  </si>
  <si>
    <t>常时效果。目标的【生命值】的最大值获得+10修正。目标的《灵具精制》变为即使是[消耗：偶]也可以使用。</t>
  </si>
  <si>
    <t>通过常年的经验或者天生的才能，擅长灵药和咒具的使用方法。</t>
  </si>
  <si>
    <t>军神的神药</t>
  </si>
  <si>
    <t>「偶·3」</t>
  </si>
  <si>
    <t>伤害算出时使用。使用者消耗1个「效果中包含[回复]一文的[物品：消耗]」的话，目标的[伤害算出]获得+「被消耗的[物品：消耗品]的[回复]的值（包含《特殊调和》等）」的修正。这个才能1剧本中只能使用1次。</t>
  </si>
  <si>
    <t>配合对象的攻击扔出秘藏的神药，爆发性地上升其灵威。</t>
  </si>
  <si>
    <t>连续灵具</t>
  </si>
  <si>
    <t>「3·3」</t>
  </si>
  <si>
    <t>特殊效果。目标进行2次[行动⑦：物品的使用]（基本p165）。这个《才能》1轮（场景）中只能使用1次。</t>
  </si>
  <si>
    <t>一瞬间散布或分配各种灵药和咒具的特殊技能。</t>
  </si>
  <si>
    <t>◎不死的神药</t>
  </si>
  <si>
    <t>不死的神药</t>
  </si>
  <si>
    <t>伤害算出时使用。使用者消耗1个「效果中包含[回复]一文的[物品：消耗]」之际，目标的[伤害算出]受到-「被消耗的[物品：消耗品]的[回复]的值（包含《特殊调和》等）」的惩罚。这个才能1剧本中只能使用1次。</t>
  </si>
  <si>
    <t>配合对象的攻击使用秘藏的神药，如同不死者一般从致命伤中生还。</t>
  </si>
  <si>
    <t>「4·4」</t>
  </si>
  <si>
    <t>伤害算出时使用。对象的[等级]+2。这个《才能》1轮（场景）中只能使用1次。</t>
  </si>
  <si>
    <t>攻击命中时，与冲击同时增幅的“气”炸裂开来，在释放强烈灵光的同时粉碎敌人。</t>
  </si>
  <si>
    <t>「4」</t>
  </si>
  <si>
    <t>特殊效果。对象[伤害算出]时的[等级]+1。这个《才能》不消耗[准备]，1轮（场景）中只能使用1次。</t>
  </si>
  <si>
    <t>让“气”在全身循环，用如同青白色火焰的灵光缠绕自身，提高使用的术法技巧的威力。</t>
  </si>
  <si>
    <t>魔法攻击。给予对象[等级：2]的[魔法伤害]（抵抗[减半]）。当对象的[状态变化]或者[移动]是[飞行]时，[等级]额外+1（合计：等级3）。</t>
  </si>
  <si>
    <t>将纯粹的能量集中于双眸、手掌或指尖，集中成光束射穿敌人。</t>
  </si>
  <si>
    <t>物理攻击。使用者在[伤害算出]时的[物理等级]+1。以及对象在[伤害减少]时不适用所有的[减半]效果。</t>
  </si>
  <si>
    <t>用饱经锻炼而成的膨大的“气”充填攻击，粉碎敌人的防御力。</t>
  </si>
  <si>
    <t>伤害减少时使用。对象的[装甲]+「[装备]中的[武器]设定好的[物D]或者[魔D]」作为修正值。</t>
  </si>
  <si>
    <t>让“气”在神器中奔涌，迎击攻击时消减所受到的威力。</t>
  </si>
  <si>
    <t>伤害算出时使用。使用者以外的对象[等级]+1。这个《才能》1轮（场景）中只能使用1次。</t>
  </si>
  <si>
    <t>对同伴注入“气”，提高使用的术法技巧的破坏力。</t>
  </si>
  <si>
    <t>常时效果。对象使用[时机：准备（包含[时机：准备/特殊]）]的《称号才能》时，可以将1个灵力变为[超越灵力]。</t>
  </si>
  <si>
    <t>利用使用术法技巧时发生的灵力乱流，将灵力转化为“气”。</t>
  </si>
  <si>
    <t>常时效果。对象的【生命力】获得+5的修正，并可以用[消耗：连号]使用《灵气重击》。</t>
  </si>
  <si>
    <t>强化“气”的循环，在提高自己生命能量的同时更容易将“气”转化为破坏能量。</t>
  </si>
  <si>
    <t>特殊效果。在[主动判定]前使用，对象[时机：攻击]的《才能》的[距离]变为[战斗地带]。这个《才能》1轮（场景）中只能使用1次。</t>
  </si>
  <si>
    <t>将纯粹的破坏力量从术法技巧中解放出来。</t>
  </si>
  <si>
    <t>灵气穿透</t>
  </si>
  <si>
    <t>伤害减少时使用。对象的[装甲]或者[结界]获得[减半]效果。这个《才能》1轮（场景）中只能使用1次。</t>
  </si>
  <si>
    <t>操作“气”的释放，生成类似超声波的波长，如同穿透木板、纸片一般穿透装甲和结界。</t>
  </si>
  <si>
    <t>灵气防御</t>
  </si>
  <si>
    <t>常时效果。需要取得《灵气反射》。对象可以用[消耗：偶]使用[系统：战斗系/时机：防御]的《称号才能》。如果已经是[消耗：偶]，则视为已经消耗过[消耗]。</t>
  </si>
  <si>
    <t>强化“气”的循环，提高自身的身体能力和反射速度，增强防御力。</t>
  </si>
  <si>
    <t>灵气控制</t>
  </si>
  <si>
    <t>常时效果。对象使用[系统：战斗系/时机：准备·特殊]的《称号才能》时，可以将1个[灵力]的结果±1（不能为0或0以下，7或7以上）。</t>
  </si>
  <si>
    <t>配合特定时机使用的术法技巧，掌握操纵体内循环流动的“气”，产生出具有独特波长的灵力。；</t>
  </si>
  <si>
    <t>灵气集中</t>
  </si>
  <si>
    <t>常时效果。需要取得《灵气提升》。对象在使用《灵气重击》时，视为已经消耗了任意1个[消耗]。</t>
  </si>
  <si>
    <t>体悟了将增幅的“气”高效率集中于术法技巧上的技术，只使用必要的灵力行使术法技巧。</t>
  </si>
  <si>
    <t>灵气天启</t>
  </si>
  <si>
    <t>特殊效果，随时都可使用。对象获得1个[超越灵力]，且可以将任意的1~4个[灵力]变为[超越灵力]。这个《才能》1战斗（场景）中只能使用1次。</t>
  </si>
  <si>
    <t>擅长使用操作“气”的秘术，将体内秘藏的所有灵力变换为纯粹的破坏力。</t>
  </si>
  <si>
    <t>灵气聚光</t>
  </si>
  <si>
    <t>特殊效果。在对象使用有※的[cost：4·4]的《称号才能》时使用。对象[伤害算出]时+（使用者任意【主能力值】）的修正。这个《才能》1轮（场景）中只能使用1次。</t>
  </si>
  <si>
    <t>熟练操作“气”，提高将“气”变为破坏能量的效率，大幅上升其威力。</t>
  </si>
  <si>
    <t>灵气巧技</t>
  </si>
  <si>
    <t>特殊效果。随时都可使用。对象获得1个[超越灵力]。这个《才能》1战斗（场景）中只能使用1次。</t>
  </si>
  <si>
    <t>磨练增幅“气”的技巧，瞬间产生出能量，自如使用。</t>
  </si>
  <si>
    <t>灵气铠甲</t>
  </si>
  <si>
    <t>伤害减少时使用。对象的[结界]+10,，这个《才能》1轮（场景）中只能使用1次。</t>
  </si>
  <si>
    <t>随着喊声使“气”向全身循环，抵消掉魔术或异能带来的冲击。</t>
  </si>
  <si>
    <t>灵气爆发</t>
  </si>
  <si>
    <t>常时效果。需要取得《灵气转化》。对象的[魔法伤害]取得+5的修正。对象的《灵气射线》的[对象]变为[范围]，效果变更为「给予对象[等级：3]的[魔法伤害]（抵抗[减半]），且当对象的[状态变化·移动]是[飞行]时，[等级]再+1」。</t>
  </si>
  <si>
    <t>掌握凝结大量的“气”的技术，能从任意位置放射出大量的破坏能量。</t>
  </si>
  <si>
    <t>灵气复叠</t>
  </si>
  <si>
    <t>常时效果。对象有●和[1轮n次]标记的[系统：战斗系/时机：特殊/距离：使用者/对象：使用者/消耗：无]的《称号才能》可以在1轮中额外再使用1次。</t>
  </si>
  <si>
    <t>以特定的术法技巧发出模仿“气”的灵力波长，使得术法技巧能够被重复使用的高级技术。</t>
  </si>
  <si>
    <t>灵气运转</t>
  </si>
  <si>
    <t>常时效果。对象的【生命力】取得+10的修正。对象的《灵气重击》1轮中可以额外再使用1次，[距离/对象]变为[距离：战斗地带/对象：1体]。</t>
  </si>
  <si>
    <t>将自己的灵魂变为周围灵力循环的起始点，借此获得大量的生命能量，也能将周围的灵力瞬间变为破坏能量。</t>
  </si>
  <si>
    <t>灵气掌握</t>
  </si>
  <si>
    <t>常时效果。需要取得《灵气天启》。对象在使用※的《才能》时，视为已经消耗了1个[消耗]。如果是[消耗：无]的情况，则可以将2个灵力的结果±1（可以让同1个[灵力]±2，不能0或0以下，7或7以上）。</t>
  </si>
  <si>
    <t>将对“气”的操作达到极致，善于操作各种秘奥。</t>
  </si>
  <si>
    <t>伤害减少时使用。对象所受到的[伤害]得到[减半]。这个《才能》1轮（场景）中只能使用1次。</t>
  </si>
  <si>
    <t>瞬间展开凝炼的“气”并变为闪耀的墙壁，阻挡敌人的一击。</t>
  </si>
  <si>
    <t>魔法攻击。对象任意1个[灵力]变为[超越灵力]（抵抗[消灭]）</t>
  </si>
  <si>
    <t>将自己的“气”作为灵光进行照射，以此来将对象的灵力转换为破坏能量。</t>
  </si>
  <si>
    <t>特殊效果。仅能在[战斗中]使用。在对象被动判定前使用，使用者无视[接近状态]，与对象互换位置[设置]。之后，使用者成为[攻击行动]的对象，进行[被动判定]。这个《才能》1轮中只能使用1次。</t>
  </si>
  <si>
    <t>利用“气”习得了瞬间移动，能够与对象交换位置，代为承受伤害。</t>
  </si>
  <si>
    <t>伤害减少时使用。将1个不造成[伤害]的[时机：攻击]的《才能》（《灵气变更》《高位治愈》等）的[距离/对象]变为[使用者]，且[消耗]视为已消耗。这个《才能》1轮（场景）中只能使用1次。</t>
  </si>
  <si>
    <t>在受到攻击的同时，让体内的“气”自动循环，发动取得的术法技巧。</t>
  </si>
  <si>
    <t>伤害减少时使用。使用者进行1次[武器攻击]。这个《才能》1轮（场景）中只能使用1次。</t>
  </si>
  <si>
    <t>循环体内的“气”遮蔽痛觉，即使受到了强力的攻击也能够瞬间反击。</t>
  </si>
  <si>
    <t>伤害减少时使用。对象进行的[攻击行动]的[对象]变为[1体]，由使用者承受此次[伤害]。这时受到的[伤害]视为【抵抗】判定失败。这个《才能》1轮（场景）中只能使用1次。</t>
  </si>
  <si>
    <t>操纵空间中飘荡的灵力并吸引，将攻击集中起来。</t>
  </si>
  <si>
    <t>常时效果。对象的【生命力】取得+5修正。除此之外，对象可以使用[消耗：对子]发动《灵气坚壁》。</t>
  </si>
  <si>
    <t>提高凝结“气”的技巧，从中取得生命能量，高效率地使用展开障壁所必要的灵力。</t>
  </si>
  <si>
    <t>道具。对象选择的1个[道具：铠]的装甲值取得+5修正。</t>
  </si>
  <si>
    <t>让“气”在自身穿着的防具型人造神器之中循环流动，提高防御效果。</t>
  </si>
  <si>
    <t>物理攻击。使用者[伤害算出]时[物理等级]+1。</t>
  </si>
  <si>
    <t>将“气”变为一人大的光弹——破坏能量，高速射向敌人并炸裂开。</t>
  </si>
  <si>
    <t>灵气飓风</t>
  </si>
  <si>
    <t>伤害减少时使用。对象从[距离：接近状态]以外的[对象]处受到的[伤害]都[减半]。这个《才能》1轮（场景）中只能使用1次。</t>
  </si>
  <si>
    <t>在周围展开复数个盾状的破坏能量并让其高速回转，在面对远距离攻击和魔术时能够发挥很高的防御力。</t>
  </si>
  <si>
    <t>优化灵气</t>
  </si>
  <si>
    <t>常时效果。对象的【生命力】取得+5修正。此外，使用《灵气坚壁》之际，视为已消耗了1个[消耗]。</t>
  </si>
  <si>
    <t>将“气”的循环调整为最合适的状态，不仅能够高效率地使用行使术法技巧所必要的灵力，还能增强生命力。</t>
  </si>
  <si>
    <t>灵气聚合</t>
  </si>
  <si>
    <t>常时效果。对象的【生命力】取得+5修正。除此之外，对象1轮中可以额外再使用1次《灵气坚壁》。</t>
  </si>
  <si>
    <t>通过不断锻炼在体内储存剩余的“气”的技巧，身体得到强化，能够瞬间连续展开“气”的障壁。</t>
  </si>
  <si>
    <t>灵气增强</t>
  </si>
  <si>
    <t>常时效果。对象的【生命力】取得+10的修正，随后【生命力】再获得+「[效果种类：物品]的《才能》数×10（最大30）」的修正。</t>
  </si>
  <si>
    <t>在所装备的武具中注入“气”，让肉体取得飞跃性的强化。</t>
  </si>
  <si>
    <t>灵气复生</t>
  </si>
  <si>
    <t>伤害减少时使用。对象所受到的[伤害]视为0，现在的【生命力】变为10。这个《才能》1战斗（场景）中只能使用1次。</t>
  </si>
  <si>
    <t>凝缩在体内锻炼出的“气”，即使受到致命伤也能站起，一定时间内继续维持身体机能。这个《才能》1战斗（场景）中只能使用1次。</t>
  </si>
  <si>
    <t>灵气精通</t>
  </si>
  <si>
    <t>常时效果。对象的【生命力】+10。当对象使用有※的[消耗：4·4]的《称号才能》时，视为已经消耗了1个[消耗]。</t>
  </si>
  <si>
    <t>熟练操作“气”的循环和增幅，在取得大量生命能量的同时以高得惊人的效率使用灵力。</t>
  </si>
  <si>
    <t>光明灵气</t>
  </si>
  <si>
    <t>伤害减少时使用。对象立刻进行[登场判定]，随达成值取得如下效果。这个《才能》1轮（场景）中只能使用1次：
达成值14以下或使用[香囊]：受到的[伤害]-10。
达成值15以上24以下：受到的伤害-20。
达成值25以上或使用《封神降临》等才能：受到的[伤害]进行[减半]处理。</t>
  </si>
  <si>
    <t>受到攻击时将“气”在体内流动，消散冲击力。</t>
  </si>
  <si>
    <t>灵气护盾</t>
  </si>
  <si>
    <t>伤害减少时使用。对象受到的[伤害]-「使用者任意的【主能力值】」。这个《才能》1轮（场景）中只能使用1次。</t>
  </si>
  <si>
    <t>在同伴的面前展开“气”之障壁，削减受到的攻击。</t>
  </si>
  <si>
    <t>灵气爆裂</t>
  </si>
  <si>
    <t>伤害减少时使用。使用者对[距离：接近状态/对象：范围]的对象造成[魔法伤害：40（固定，无法通过道具和才能增加）]，再将受到[伤害]的对象[设置]在当前格子4格内的任意位置。这个《才能》1战斗（场景）中只能使用1次。</t>
  </si>
  <si>
    <t>在受到攻击的同时，将体内预先储存的“气”炸裂，炸飞周围的敌人。</t>
  </si>
  <si>
    <t>灵气摇摆</t>
  </si>
  <si>
    <t>特殊效果。对象在伤害算出时，或者伤害减少时使用。对象造成伤害的[距离：近接/对象：1体]，或是对对象进行了[伤害算出]的[距离：近接/对象：1体]，将其[设置]在使用者当前位置开始的7格内的任意格子，给予对象[状态变化：摔倒]。这个《才能》1轮（场景）中只能使用1次。</t>
  </si>
  <si>
    <t>在攻击的同时抓住敌人或挡住攻击，再将敌人扔出。</t>
  </si>
  <si>
    <t>灵气纯熟</t>
  </si>
  <si>
    <t>常时效果。对象的【生命力】取得+10的修正。此外，使用[称号：灵气增幅者/时机：特殊/消耗：n]的《称号才能》时，可以以[消耗：奇]使用。</t>
  </si>
  <si>
    <t>熟练使用特定的使用“气”的术法技巧，让灵力的循环和生命力发挥相互效果。</t>
  </si>
  <si>
    <t>灵气扰乱</t>
  </si>
  <si>
    <t>特殊效果。对象宣言使用[追加效果]时使用。对象选择1个使用过的[追加效果]，将其取消。这个《才能》1轮（场景）中只能使用1次。</t>
  </si>
  <si>
    <t>在敌人从神器中引出神名的瞬间，以不可见的“气”将其的灵威消散。</t>
  </si>
  <si>
    <t>特殊效果。随时可以使用。对象取得1个[素材/名称：财宝/物D+2/效果值：2]，并[持有]。使用《神秘的财宝》取得的[素材]在[战斗结束]后自动消失。这个《才能》1轮中只能使用1次，无法在[战斗外]使用。</t>
  </si>
  <si>
    <t>从灵力结界中取出之前存储的一部分财宝。</t>
  </si>
  <si>
    <t>道具</t>
  </si>
  <si>
    <t>物理攻击。使用者[伤害算出]时的[等级]+1。对象如果是[boss]以外的[物怪]，使用者可以消耗1个[素材]，在[伤害算出]时再取得+10的修正。</t>
  </si>
  <si>
    <t>活用遗迹探索者的经验和财宝，对物怪进行强效的物理攻击。</t>
  </si>
  <si>
    <t>「奇·1」</t>
  </si>
  <si>
    <t>物理攻击。使用者[伤害算出]时的[等级]+2。对象如果是[boss]，使用者可以消耗1个[素材]，在[伤害算出]时再取得+10的修正。</t>
  </si>
  <si>
    <t>使用具有破邪灵力的财宝，对特殊的超常存在进行强效的物理攻击。</t>
  </si>
  <si>
    <t>特殊效果。在[伤害减少]之后使用。对象将自己[设置]在距离现在所在格子的4格内任意位置。这个《才能》1轮（场景）中只能使用1次。</t>
  </si>
  <si>
    <t>在受到伤害时故意进行夸张的跳跃，脱离到射程之外。</t>
  </si>
  <si>
    <t>「1」</t>
  </si>
  <si>
    <t>判定时使用。使用者消耗1个[素材]，将所选[素材]的[效果值]作为修正加在对象的[判定]达成值上。这个《才能》1轮（场景）中只能使用1次。</t>
  </si>
  <si>
    <t>向财宝中注入过剩的灵力再一口气让其破裂，用散发出的灵威攻击敌人。</t>
  </si>
  <si>
    <t>特殊效果。对象进行[行为：识别（【知性】判定）]，或者进行【看破】判定。</t>
  </si>
  <si>
    <t>活用遗迹探索者的经验，直观地把握敌对的超常存在的能力。</t>
  </si>
  <si>
    <t>特殊效果。对象将自身[设置]到距离现在位置3格内的任意格子，再进行1次[行动⑦：使用物品]（→基本p165）。</t>
  </si>
  <si>
    <t>使用华丽的体术突破敌人的包围，并立刻使用所持有的灵药或咒具。</t>
  </si>
  <si>
    <t>常时效果。对象的【生命力】最大值+5，无视所有[极度黑暗·难以落脚·水中]（→基本p152）的惩罚。</t>
  </si>
  <si>
    <t>积累身为遗迹探索者的经验，处理各种危机状况。</t>
  </si>
  <si>
    <t>常时效果。对象消费[时机：准备]后，将自身[设置]在距离现在位置2格内的任意位置。</t>
  </si>
  <si>
    <t>在进行了攻击准备、移动、使用道具等行动后再使用体术突破包围。</t>
  </si>
  <si>
    <t>猎人的游击</t>
  </si>
  <si>
    <t>物理攻击。使用者[伤害算出]时的[等级]+3。如果[被动判定]失败的对象是持有[素材]的NPC，则使用者可以掷1次2d的骰子，尝试从对象身上获取[素材]。如果对象变更为2体以上的情况，则任意选择[1体]。[战斗结束]后，对象仍然会掉落[素材]。这个《才能》1战斗（场景）中只能使用1次。</t>
  </si>
  <si>
    <t>使出锐利的物理攻击的同时，从对象身上剥取素材。</t>
  </si>
  <si>
    <t>财宝的加护</t>
  </si>
  <si>
    <t>特殊效果。随时可以使用。使用者消耗1个[素材]，可以将对象的任意1个[灵力]变为[超越灵力]，并可以解除「消耗的[素材]的[效果值]」个[气绝·无法战斗·死亡]之外的不利[状态变化]。这个《才能》1轮（场景）中只能使用1次。</t>
  </si>
  <si>
    <t>用灵力充填财宝并投掷出去，驱散同伴所受到的负面效果，重整灵力。</t>
  </si>
  <si>
    <t>耀眼的财宝</t>
  </si>
  <si>
    <t>伤害算出时使用。需要取得《财宝的光辉》。使用者消耗1个[素材]，对象在[伤害算出]时加上「消耗的[素材]的[效果值]×5」的修正。这个《才能》1轮（场景）中只能使用1次。</t>
  </si>
  <si>
    <t>高高举起财宝，展示其灵威，给予对象比秘藏的灵力更高的力量。</t>
  </si>
  <si>
    <t>财宝的灵威</t>
  </si>
  <si>
    <t>伤害算出时使用。需要取得《生存》。使用者消耗1个[素材]，对象的[等级]加上「消耗的[素材]的[效果值]」的修正。这个《才能》1轮（场景）中只能使用1次。</t>
  </si>
  <si>
    <t>用灵力充填财宝并投掷出去，将其中含有的灵威全部附加到同伴的攻击上。</t>
  </si>
  <si>
    <t>秘藏的至宝</t>
  </si>
  <si>
    <t>常时效果。对象可由《神秘的财宝》取得的[素材]效果变为[名称：传说的至宝/物D+3/效果值：3]，且对象可以用[消耗：偶]发动《神秘的财宝》。</t>
  </si>
  <si>
    <t>在至今为止的冒险中取得了许多秘藏的至宝，储藏在灵力结界中。</t>
  </si>
  <si>
    <t>冒险的达人</t>
  </si>
  <si>
    <t>常时效果。对象使用[时机：攻击]的《称号才能》时，[伤害算出]时的[等级]+1，且因《神秘的财宝》能取得的[素材]数量+1。</t>
  </si>
  <si>
    <t>作为遗迹探索者经历了许多冒险，具有极高的实力。</t>
  </si>
  <si>
    <t>连续跳跃</t>
  </si>
  <si>
    <t>特殊效果。对象进行[目标值：15]的[登场判定]（不能使用[香囊]），仅限成功时，可以从现在所处的格子向[战斗地带]中存在的任意1体[物怪]的[接近状态]内[设置]自己。这个《才能》1轮（场景）中只能使用1次。</t>
  </si>
  <si>
    <t>像从敌人头上飞过一样不断跳跃，瞬间进行长距离移动。</t>
  </si>
  <si>
    <t>意气轩昂</t>
  </si>
  <si>
    <t>主动判定时使用。对象[主动判定]的达成值取得+2的修正，并额外取得1个[超越灵力]。这个《才能》1战斗（场景）中只能使用1次。</t>
  </si>
  <si>
    <t>猛攻的同时振奋精神，从自身内部激发出勇气和灵力。</t>
  </si>
  <si>
    <t>神魔解体</t>
  </si>
  <si>
    <t>特殊效果。需要取得《直观把握》。在对象取得[素材]的前后使用，在对象从[物怪]取得[素材]时，在掷的2d上额外取得+2的修正。这个《才能》1剧本中只能使用1次。</t>
  </si>
  <si>
    <t>作为熟练的遗迹探索者，掌握了解剖各种神格和魔物的知识和秘术。</t>
  </si>
  <si>
    <t>诅咒察知</t>
  </si>
  <si>
    <t>【幸运】【看破】判定时使用。对象的【幸运】【看破】判定的达成值+5。这个《才能》1轮（场景）中只能使用1次。</t>
  </si>
  <si>
    <t>瞬间察觉存在于周围的诅咒——法则障碍的正体，以及特殊攻击的灵威轨道。</t>
  </si>
  <si>
    <t>动作熟练</t>
  </si>
  <si>
    <t>常时效果。对象使用[时机：准备]的《称号才能》时，视为已消耗过1个任意[消耗]。以及，对象1轮中可以额外使用1次《神秘的财宝》。</t>
  </si>
  <si>
    <t>积累身为遗迹探索者的经验，熟练使用特定的动作或术法技巧，达到效率化。</t>
  </si>
  <si>
    <t>正确无比</t>
  </si>
  <si>
    <t>常时效果。对象使用[称号：遗迹探索者/时机：攻击]的《称号才能》时，视为已经消耗1个任意[消耗]。</t>
  </si>
  <si>
    <t>去除掉一切多余的动作，正确地进行特殊的攻击。</t>
  </si>
  <si>
    <t>※传说的灵宝</t>
  </si>
  <si>
    <t>特殊效果。随时可以使用。对象立刻取得1个[素材/名称：灵宝/魔D+2/效果值：2]并[持有]。使用《传说的灵宝》取得的[素材]在[战斗结束]后消失。这个《才能》1轮中只能使用1次，不能在[战斗外]使用。</t>
  </si>
  <si>
    <t>取出之前储存的一部分财宝，并将其活用于战斗。</t>
  </si>
  <si>
    <t>魔法攻击。给予对象[等级：2]的[魔法伤害]（抵抗[减半]）。如果对象是[boss]以外的[物怪]，使用者可以消耗1个素材，在[伤害算出]时取得+10的修正。</t>
  </si>
  <si>
    <t>将灵宝作为行使特殊魔术的魔力源，对物怪进行强效的魔法攻击。</t>
  </si>
  <si>
    <t>「偶·1」</t>
  </si>
  <si>
    <t>魔法攻击。给予对象[等级：3]的[魔法伤害]（抵抗[减半]）。如果对象是[boss]，使用者可以消耗1个素材，在[伤害算出]时取得+10的修正。</t>
  </si>
  <si>
    <t>将灵宝作为行使大魔术的魔力源，对特异的超常存在进行强效的魔法攻击。</t>
  </si>
  <si>
    <t>特殊效果。随时可以使用。使用者对对象进行[行为：识别（【知性】判定）]（→基本p156）。这个《才能》1轮（场景）中只能使用1次。</t>
  </si>
  <si>
    <t>活用积累至今的知识，立即把握出现的超常存在是何种存在。</t>
  </si>
  <si>
    <t>判定时使用。使用者消耗1个[素材]，将对象的[判定]达成值-「消耗的[素材]的[效果值]」。这个《才能》1轮（场景）中只能使用1次。</t>
  </si>
  <si>
    <t>在灵宝中充填灵力，投掷的同时使灵力炸裂，妨碍敌人行动的成果。</t>
  </si>
  <si>
    <t>伤害减少时使用。使用者消耗1个[素材]，对象的[装甲]和[结界]取得+「所消耗素材的效果值×5」的修正。这个《才能》1轮（场景）中只能使用1次。</t>
  </si>
  <si>
    <t>扔出财宝后，将其变为灵力之盾。</t>
  </si>
  <si>
    <t>常时效果。对象的【行动值】取得+2的修正。对象可以用[行为：追踪（【敏捷】判定）]代替[行为：识别（【知性】判定）]，将[行为：追踪]的达成值视为[行为：识别]的达成值。</t>
  </si>
  <si>
    <t>依照经验而不是知识，对各种财宝和宝物进行鉴定。</t>
  </si>
  <si>
    <t>常时效果。需要取得《见闻识别》。对象的[主动判定]的达成值取得+1的修正。当对象从[物怪]处取得素材时，所掷的2d骰结果+1。</t>
  </si>
  <si>
    <t>积累身为遗迹探索者的经验，提高获取素材的概率。</t>
  </si>
  <si>
    <t>特殊效果。[登场判定]前使用。与对象的[掷骰]结果无关，[登场判断]自动成功。如果是在[魔境讨伐]时使用，则pc全员不需要limit，移动到“已挑战”的任意[区域]。（神魂p9）这个《才能》1剧本中只能使用2次。</t>
  </si>
  <si>
    <t>具有正确记忆魔境内道路的技术，在紧急时能撤退到检查点。</t>
  </si>
  <si>
    <t>强夺魔术</t>
  </si>
  <si>
    <t>魔法攻击。给予对象[等级：4]的[魔法伤害]（抵抗[减半]）。如果[被动判定]失败的对象是持有[素材]的NPC，使用者可以掷一个2d的骰子，尝试从对象身上取得[素材]。如果对象变更为2体以上的情况，选择其中任意[1体]。[战斗结束]后，还可从对象身上取得[素材]。这个《才能》1战斗（场景）中只能使用1次。</t>
  </si>
  <si>
    <t>使用特殊的魔法攻击，从对象身上剥取素材。</t>
  </si>
  <si>
    <t>生命的灵宝</t>
  </si>
  <si>
    <t>伤害减少时使用。需要取得《探索经验》。使用者消耗1个[素材]，[回复]自身【生命力】「消耗的[素材]的[效果值]×10」点。这个《才能》1战斗（场景）中只能使用1次。</t>
  </si>
  <si>
    <t>被击中的瞬间，展开财宝中所寄宿的生命的灵威，回复自己受到的伤害。</t>
  </si>
  <si>
    <t>灵宝伸长</t>
  </si>
  <si>
    <t>[主动判定]时使用。对象消耗1个[素材]的话，可以将对象使用的[时机：攻击]的《才能》的[主动判定]和[距离]上+「消耗的[素材]的[效果值]」（[效果值：2]的话[接近状态]变为2格，移动2格的话变为移动4格）。这个《才能》1轮（场景）中只能使用1次。</t>
  </si>
  <si>
    <t>消耗灵宝中所有的灵力，强行延展灵威能影响到的距离。</t>
  </si>
  <si>
    <t>灵宝扩大</t>
  </si>
  <si>
    <t>对象宣言《才能》时使用。对象消耗1个[素材]的话，可以将使用的[时机：攻击]《才能》的[对象]+「消耗的[素材]的[效果值]」体。这个《才能》1轮（场景）中只能使用1次，无法对[对象：范围·战斗地带]发挥效果。</t>
  </si>
  <si>
    <t>消耗灵宝中所有的灵力，强行扩大灵威的影响和对象范围。</t>
  </si>
  <si>
    <t>幻之秘宝</t>
  </si>
  <si>
    <t>常时效果。对象将可由《传说的灵宝》取得的素材效果变为[名称：秘宝/魔D+3/效果值：3]。此外，对象可以用[消耗：奇]使用《传说的灵宝》。</t>
  </si>
  <si>
    <t>能够高效率地活用在至今为止的冒险中得到的梦幻的秘宝。</t>
  </si>
  <si>
    <t>灵宝大师</t>
  </si>
  <si>
    <t>常时效果。对象的【行动值】+7，且通过《传说的灵宝》取得的[素材]的数量+1。</t>
  </si>
  <si>
    <t>行走在世界各地的遗迹，取得了许多的财宝、知识以及无可替代的经验。</t>
  </si>
  <si>
    <t>财宝的魔力</t>
  </si>
  <si>
    <t>伤害算出时使用。使用者在[伤害算出]时消耗1个素材，在对象的[魔法伤害]上获得+「消耗的[素材]的[效果值]×10」的修正。这个《才能》1战斗（场景）中只能使用1次。</t>
  </si>
  <si>
    <t>从所持的财宝中以独自的方法引出魔力，将取得的灵威加倍。</t>
  </si>
  <si>
    <t>破局策略</t>
  </si>
  <si>
    <t>特殊效果。[战斗外]随时可以使用。使用者指定的1个[法则障碍][消去]的[目标值]，或[魔境事件]的1个[挑战]目标值-5。这个《才能》1场景中只能使用1次。</t>
  </si>
  <si>
    <t>活用身为遗迹探索者的经验，在困境中提出有效的破局策略。</t>
  </si>
  <si>
    <t>素材知识</t>
  </si>
  <si>
    <t>常时效果。对象的[魔法伤害]取得+5修正。对象仅限在[登场]状态下，使用[素材取得表]（→基本p213）时，参照的[强度]视为[9以上]。</t>
  </si>
  <si>
    <t>对于从诅咒中取得素材具有丰富的知识。</t>
  </si>
  <si>
    <t>财宝的记忆</t>
  </si>
  <si>
    <t>常时效果。对象的【生命力】最大值+5。对象[素材的使用]（→基本p212）[时机：特殊/效果种类：随时可以使用/距离：战斗地带/目标：战斗地带]也能使用。</t>
  </si>
  <si>
    <t>使用特殊的魔术强化自己的生命力，以自身作为触媒，将财宝中寄宿的记忆和思念扩大到灵力结界全域。</t>
  </si>
  <si>
    <t>灵宝升华</t>
  </si>
  <si>
    <t>特殊效果。随时可以使用。使用者消耗1个[素材]，取得最多「消耗的[素材]的[效果值]」个[超越灵力]。这个《才能》1剧本中只能使用1次。</t>
  </si>
  <si>
    <t>将财宝的灵力变质，在寄宿在对象体内时，能够使得灵力升华。</t>
  </si>
  <si>
    <t>奇技淫巧</t>
  </si>
  <si>
    <t>常时效果。对象的[称号：遗迹探索者/消耗：1]的《称号才能》可以消耗[消耗：奇]使用。对象由《传说的灵宝》能够取得的[素材]数量+1。</t>
  </si>
  <si>
    <t>运用身为遗迹探索者所培养出的花招技巧，做出更灵巧的战斗动作。</t>
  </si>
  <si>
    <t>「6」</t>
  </si>
  <si>
    <t>特殊效果。对象在1战斗中，[伤害算出]获得+3的修正。这个《才能》不消耗[开始]。</t>
  </si>
  <si>
    <t>在自身的背后降临任意的神，提升自身的战斗能力，是神动术的基础秘奥。</t>
  </si>
  <si>
    <t>魔法攻击。对象造成[等级：2]的[魔法伤害]（抵抗[减半]）。如果使用者在《神性降临》效果中，则《神威炸裂》的[魔法伤害]变为[等级：3]。</t>
  </si>
  <si>
    <t>让降临在身上的神进行攻击。</t>
  </si>
  <si>
    <t>特殊效果。这个《才能》只能在《神性降临》中使用。对象在1战斗中，在[伤害]上附加[属性：火炎·冷气·电击]中的一种。</t>
  </si>
  <si>
    <t>掌握了使得各种神性降临的方法，能够随状况召唤敌对者的天敌。</t>
  </si>
  <si>
    <t>特殊效果。这个《才能》只能在《神性降临》中使用，给予对象①②中的任意一个效果。
①对象的【生命力】[回复]5
②将对象[设置]到距离现在位置2格内的任意位置</t>
  </si>
  <si>
    <t>向降临的神提出祈请，取得各种恩惠。</t>
  </si>
  <si>
    <t>对象宣言《才能》时使用。当使用[时机：攻击]的《才能》时，[对象]+2体（[对象：范围·战斗地带]时不生效）。这个《才能》1轮（场景）中只能使用1次。</t>
  </si>
  <si>
    <t>通过引出降临在自身的神力，暂时性地扩大术法技巧的有效范围。</t>
  </si>
  <si>
    <t>伤害减少时使用。对象掷1d的骰子，将对自身造成[伤害]的[距离：7格/对象：1体]设置于距离自己1d格内的任意位置。这个《才能》1轮（场景）中只能使用1次。</t>
  </si>
  <si>
    <t>在受到攻击的同时，自降临的神性释放出灵力，将敌人吹飞。</t>
  </si>
  <si>
    <t>特殊效果。随时可以使用。将对象设置在使用者指定的距现在位置2格内的任意格子，并消耗对象2d的【生命力】。这个《才能》1轮（场景）中只能使用1次。</t>
  </si>
  <si>
    <t>在降临在自身的神放出灵力的同时，暂时将其巨大化，吹飞接近状态的敌人。</t>
  </si>
  <si>
    <t>常时效果。对象在《神性降临》中，[伤害算出]取得+2（合计5）的修正，且在《神性降临》中使用[时机：准备]的《才能》时，到这一轮的[时机：结束]为止，[等级]+1。</t>
  </si>
  <si>
    <t>进一步强化降临在自身的神力。</t>
  </si>
  <si>
    <t>[主动判定]时使用。对象的[主动判定]取得+1的达成值。这个《才能》1轮（场景）中只能使用1次。</t>
  </si>
  <si>
    <t>自降临的神处借取灵力，再利用灵力提高攻击的命中精度。</t>
  </si>
  <si>
    <t>传说的神威</t>
  </si>
  <si>
    <t>「6·6·6」</t>
  </si>
  <si>
    <t>魔法攻击。对对象造成[等级：5]的[魔法伤害]（抵抗[减半]）。如果使用者在《神性降临》效果中，则《传说的神威》的[魔法伤害]再增加「使用者任意的【主能力值】」。这个《才能》1轮（场景）中只能使用1次。</t>
  </si>
  <si>
    <t>在局部再现出所降临的神的强大神威的神动术秘奥。</t>
  </si>
  <si>
    <t>神通束缚</t>
  </si>
  <si>
    <t>特殊效果。在对象宣言[移动行为]时使用。对象的[移动行为]距离变为1格，并消耗1d的【生命力】。这个《才能》1轮（场景）中只能使用1次。</t>
  </si>
  <si>
    <t>利用降临的神力，暂时束缚敌人的行动。</t>
  </si>
  <si>
    <t>神威全开</t>
  </si>
  <si>
    <t>伤害算出时使用。对象的[伤害]+「使用者任意的【主能力值】」修正。这个《才能》的效果无法适用于[武器攻击]，1轮（场景）中只能使用1次。</t>
  </si>
  <si>
    <t>暂时从降临的神中引出巨大的灵力，飞跃性地提高术法技巧的威力。</t>
  </si>
  <si>
    <t>神威直结</t>
  </si>
  <si>
    <t>特殊效果。随时可以使用。对象可以将自己所有的「1」和「2」的灵力变为「6」。这个《才能》1战斗（场景）中只能使用1次。</t>
  </si>
  <si>
    <t>从降临的神中直接收取灵力，使灵力急速循环。</t>
  </si>
  <si>
    <t>神智极意</t>
  </si>
  <si>
    <t>常时效果。需要取得《神威直结》。对象使用[称号：魔导系/时机：特殊/消耗：n]的《才能》时，视为已经消耗任意1个[消耗]。</t>
  </si>
  <si>
    <t>自降临的神处受到魔术的熏陶，熟练于使用特定的魔术。</t>
  </si>
  <si>
    <t>降临者</t>
  </si>
  <si>
    <t>常时效果。对象使用《时机：开始》的《才能》时，视为已经消耗1个任意[消耗]。</t>
  </si>
  <si>
    <t>将各种神性的灵魂与自己的肉体完全合为一体，将特定的术法技巧达到极致。</t>
  </si>
  <si>
    <t>神器内包</t>
  </si>
  <si>
    <t>常时效果。对象的【生命力】和在《神性降临》中造成的[物理伤害]+5。</t>
  </si>
  <si>
    <t>将降临的神性包裹在自己的神器中，在常时引出强大的灵力。</t>
  </si>
  <si>
    <t>常时降临</t>
  </si>
  <si>
    <t>常时效果。对象的【行动值】和《神性降临》中造成的[魔法伤害]+5。</t>
  </si>
  <si>
    <t>将降临的神性包裹在自己的体内，在常时引出其力量。</t>
  </si>
  <si>
    <t>与众神的契约</t>
  </si>
  <si>
    <t>常时效果。对象的【生命力】最大值+10，且使用《神性变更》时可选择的属性增加[风压·磁力·幻觉]三种。</t>
  </si>
  <si>
    <t>与众多的神缔结契约，取得超越人智的生命力和灵力。</t>
  </si>
  <si>
    <t>与神王的契约</t>
  </si>
  <si>
    <t>常时效果。对象在《神性降临》中，[伤害算出]取得+5（合计8）的修正，使用《神性变更》时可选择的属性增加[闪光·魔毒]两种。</t>
  </si>
  <si>
    <t>与极高位的神格缔结契约，取得强大的战斗能力。</t>
  </si>
  <si>
    <t>神性合一</t>
  </si>
  <si>
    <t>常时效果。对象的【生命力】最大值+10，且使用《神性降临》《神性变更》时，可以将2个[灵力]的结果±1（同一个[灵力]±2也可以，不能为0或小于0，7或大于7）。</t>
  </si>
  <si>
    <t>与神性合为一体，暂时性地化为拟似的灵脉，自由地操作灵力。</t>
  </si>
  <si>
    <t>传说再临</t>
  </si>
  <si>
    <t>常时效果。对象使用《传说的神威》时，在[灵力操作]后，[伤害算出]时的[掷骰]的结果视为7（实际结果是「4」的话视为「7」，如果是[等级：4]的话则伤害计算为4×7=28）。</t>
  </si>
  <si>
    <t>提高自己作为降神容器的力量，完全地再现出神性所具有的神威。</t>
  </si>
  <si>
    <t>特殊效果。对象在1战斗中受到的[伤害]-3。这个《才能》不消耗[开始]。</t>
  </si>
  <si>
    <t>使任意的神凭依在自己身上，减退自身所受的灵威影响，是神动术的基本秘奥。</t>
  </si>
  <si>
    <t>特殊效果。只能在《神性凭依》中使用。对象在1次战斗中，选择[火炎·冷气·电击]其中1个属性，受到该属性的攻击时受到的[伤害][减半]。</t>
  </si>
  <si>
    <t>习得了使得各种神凭依的秘法，能够随状况变化召唤最合适的守护神。</t>
  </si>
  <si>
    <t>特殊效果。使用者将对象[设置]在距离现在位置4格内的任意格子中。</t>
  </si>
  <si>
    <t>借取凭依的神性之力，暂时性地半灵体化，进行空间移动。</t>
  </si>
  <si>
    <t>魔法攻击。对象的【生命力】[回复]相当于[等级：2]的[魔法攻击]点。</t>
  </si>
  <si>
    <t>借取凭依的神性之力，快速治愈指定对象受到的伤害。</t>
  </si>
  <si>
    <t>魔法攻击。解除对象的[状态变化：气绝]，将【生命值】回复到1。（对象可以任意拒绝这个效果）</t>
  </si>
  <si>
    <t>使用凭依的神的灵力，复苏失去意识的同伴。</t>
  </si>
  <si>
    <t>伤害减少时使用。对象受到的[伤害]或其他的效果都由使用者代为承受。这时受到的[魔法攻击]视为【抵抗】判定失败。这个《才能》无法对[对象：范围·战斗地带]的[攻击行动]生效。</t>
  </si>
  <si>
    <t>令凭依的神挥舞武器、伸出手臂，代为承受对同伴的攻击。</t>
  </si>
  <si>
    <t>伤害减少时使用。对象进行的[攻击行动]的[对象]变为[1体]，由使用者承受这个[伤害]。这时受到的[伤害]【抵抗】判定视为失败。这个《才能》1轮（场景）中只能使用1次。</t>
  </si>
  <si>
    <t>瞬间将凭依的神性巨大化，如同抱拥般抵御住敌人的广范围攻击。</t>
  </si>
  <si>
    <t>常时效果。对象在《神性凭依》中，受到的[伤害]-2（合计-5）。在《神性凭依》效果中使用[时机：准备]的《才能》时，直到这一轮的[时机：结束]为止，[装甲]取得+5的修正。</t>
  </si>
  <si>
    <t>※进一步增强凭依在自己身上的神力。</t>
  </si>
  <si>
    <t>常时效果。对象的【生命力】最大值与《才能》的回复效果+5。</t>
  </si>
  <si>
    <t>自凭依的神处分得灵力，在常时发挥强大的灵性。</t>
  </si>
  <si>
    <t>神性光辉</t>
  </si>
  <si>
    <t>对象宣言使用《才能》时使用。对象的1个不造成[伤害]的[时机：攻击]的《才能》（《神性治愈》《神威苏生》等），视为已经消耗过[消耗]使用。这个《才能》1轮（场景）中只能使用1次。</t>
  </si>
  <si>
    <t>将身体交于凭依的神性，随着敌人的攻击发动术法技巧。</t>
  </si>
  <si>
    <t>神性反击</t>
  </si>
  <si>
    <t>伤害减少时使用。对象进行1次[武器攻击]，这个《才能》1轮（场景）中只能使用1次。</t>
  </si>
  <si>
    <t>预先对凭依的神性进行祈请，进行半自动的反击。</t>
  </si>
  <si>
    <t>神性再生</t>
  </si>
  <si>
    <t>伤害减少时使用。对象[回复]20的【生命力】。这个《才能》1轮（场景）中只能使用1次。</t>
  </si>
  <si>
    <t>在负伤的同时从凭依的神性处接收灵力，立即恢复自己的伤势。</t>
  </si>
  <si>
    <t>神性防御</t>
  </si>
  <si>
    <t>伤害减少时使用。对象受到的[伤害][减半]。这个《才能》1轮（场景）中只能使用1次。</t>
  </si>
  <si>
    <t>瞬间将凭依的神性巨大化，做出防御体势将受到的灵威减半。</t>
  </si>
  <si>
    <t>内在的神性</t>
  </si>
  <si>
    <t>常时效果。对象的【生命力】最大值取得+5的修正。在对象使用《神性凭依》《凭依变更》《神格加护》任意一个时，视为已经消耗1个任意[消耗]。</t>
  </si>
  <si>
    <t>常时状态下将神性包裹于体内，更容易行使神动术。</t>
  </si>
  <si>
    <t>世界灵魂</t>
  </si>
  <si>
    <t>常时效果。对象的【生命力】最大值+10。在《神性凭依》效果中，受到的[伤害]-5（合计-8）。</t>
  </si>
  <si>
    <t>将自身拟似灵脉化，提升凭依神性的阶级。</t>
  </si>
  <si>
    <t>神性祈愿</t>
  </si>
  <si>
    <t>「6·6」</t>
  </si>
  <si>
    <t>魔法攻击。需要取得《神性的气息》。对象的生命力[回复]相当于[等级：3]的[魔法伤害]点。这个《才能》1轮（场景）中只能使用1次。</t>
  </si>
  <si>
    <t>向凭依的神性祈祷，再现出奇迹的伟业，回复范围内的伤员。</t>
  </si>
  <si>
    <t>神性调和</t>
  </si>
  <si>
    <t>常时效果。对象的【生命力】最大值取得+5的修正。在计算对象的【生命力】时，将[世界干涉lv]×3改为×5再进行计算。</t>
  </si>
  <si>
    <t>调和周围的灵力，在常时取得无尽的活力。</t>
  </si>
  <si>
    <t>斗神凭依</t>
  </si>
  <si>
    <t>常时效果。对象受到的[物理伤害]-3，且使用《凭依变更》可选择的属性增加[风压·磁力·幻觉]。</t>
  </si>
  <si>
    <t>通过钻研神动术，善于召唤具有强大灵力的斗神或战神。</t>
  </si>
  <si>
    <t>灵神凭依</t>
  </si>
  <si>
    <t>常时效果。对象受到的[魔法伤害]-3，且使用《凭依变更》可选择的属性增加[闪光·魔毒]。</t>
  </si>
  <si>
    <t>通过钻研神动术，善于召唤习得了可怕魔术的魔神或灵神。</t>
  </si>
  <si>
    <t>神性统合</t>
  </si>
  <si>
    <t>常时效果。需要取得《内在的神性》。对象的【生命力】最大值+5，在使用[时机：开始]的《称号才能》时，视为已经消耗任意1个[消耗]。</t>
  </si>
  <si>
    <t>与各种神性缔结契约，将自身的肉体与灵魂统合，在常时获取强大的灵力。</t>
  </si>
  <si>
    <t>常时凭依</t>
  </si>
  <si>
    <t>常时效果。需要取得《世界灵魂》。对象的【生命力】最大值+10。有着限制1轮n次的[称号：神动术师/时机：特殊/消耗：n]的《才能》，可以在1轮中额外再使用1次。</t>
  </si>
  <si>
    <t>更进一步强化凭依的秘法，使得神性常时凭依，取得非常强大的灵力和生命力。</t>
  </si>
  <si>
    <t>BOSS才能</t>
  </si>
  <si>
    <t>人类形态</t>
  </si>
  <si>
    <t>常时效果。目标可以变为任意的人类的形态（视为[行为：伪装/达成值：20]）。</t>
  </si>
  <si>
    <t>使用灵力，变为任意的人类模样。</t>
  </si>
  <si>
    <t>极大灵力放出</t>
  </si>
  <si>
    <t>常时效果。目标[主动判定]的达成值获得+1修正。且受到的由[武器攻击]造成的[伤害][减半]。这个《才能》可以重复取得，但在1场战斗中只能使用「取得这个《才能》的次数」次。</t>
  </si>
  <si>
    <t>在周身围绕强大的灵力，反弹特定攻击。</t>
  </si>
  <si>
    <t>秘藏的异能</t>
  </si>
  <si>
    <t>特殊效果。目标[主动判定]的达成值获得+1修正。且[伤害算出]时获得+「使用者的[LV]*2」作为修正。这个《才能》可以重复取得，但在1场战斗中只能使用「取得这个《才能》的次数」次。</t>
  </si>
  <si>
    <t>解放秘藏的异能，大幅度提高自己的战斗力。</t>
  </si>
  <si>
    <t>邪神之瞳</t>
  </si>
  <si>
    <t>特殊效果。只能在[战斗外]使用。使用者可将[场景]中存在着的普通人的记忆或意识消去，或是进行修改（详细由GM决定）。
又或是将普通人变更为1体[类别：混沌]的异怪（因这个效果变为的异怪在[气绝]时会恢复原状）。</t>
  </si>
  <si>
    <t>仅仅通过视线相交就能迷惑对手心智，将其任意操纵。</t>
  </si>
  <si>
    <t>死亡烈风</t>
  </si>
  <si>
    <t>4体</t>
  </si>
  <si>
    <t>主动行动时使用。使用者进行[武器攻击]，按照内容获得下述修正。这个《才能》在1轮中只能使用1次。
[物理攻击]：[伤害]+2D
[魔法攻击]：[距离]+3格</t>
  </si>
  <si>
    <t>解放被封印的战技或禁断的魔术，扫荡周围。</t>
  </si>
  <si>
    <t>不坏肉体</t>
  </si>
  <si>
    <t>特殊效果。可以在任意时机进行使用。目标每消耗5点【生命力】便可以[解除]1个[气绝·战斗不能·死亡]以外的不良[状态变化]。这个《才能》不消耗[防御]时机，且在1轮中只能使用2次。</t>
  </si>
  <si>
    <t>使用某种力量阻断痛觉，立刻从不利体式下重整。</t>
  </si>
  <si>
    <t>碎魂</t>
  </si>
  <si>
    <t>特殊效果。在目标宣言[时机：攻击]的《才能》时使用。对被《碎魂》指定的《才能》[被动判定]成功的角色需要消耗2D【灵纹】（目标为NPC时，消耗2D【生命力】。[被动判定]失败则无效果）。这个《才能》在1场战斗中只能使用1次。</t>
  </si>
  <si>
    <t>将粉碎灵魂的概念具现化，完全摧毁其存在。</t>
  </si>
  <si>
    <t>破灭神言</t>
  </si>
  <si>
    <t>伤害算出时使用。目标为普通人时，视为[效果类别：可以在任意时机进行使用]，赋予目标[状态变化：气绝·战斗不能·死亡]中的1个。目标为超常存在时，使用者在[伤害算出]时获得+1D*[LV]（最大5）的修正。使用者在使用这个《才能》时需要消耗10点【生命力】。这个《才能》在1轮中只能使用1次。</t>
  </si>
  <si>
    <t>以神之御言瞬间毁灭敌人。</t>
  </si>
  <si>
    <t>狂暴猛攻</t>
  </si>
  <si>
    <t>特殊效果。在[时机：攻击]结束后使用。目标可以无视[近接状态]移动4格距离。然后再进行1次[时机：攻击]。这个《才能》在1场战斗中只能使用1次。</t>
  </si>
  <si>
    <t>驱使超越人智的身体能力和战技，进行怒涛般的连续攻击。</t>
  </si>
  <si>
    <t>禁断御业</t>
  </si>
  <si>
    <t>特殊效果。与目标进行[对决]后使用。将使用者与目标的达成值的结果进行交换。这个《才能》在1场战斗中只能使用1次。</t>
  </si>
  <si>
    <t>使用禁断之业干涉因果，扭曲物理法则，改写一切结果。</t>
  </si>
  <si>
    <t>呼唤灾厄之力</t>
  </si>
  <si>
    <t>特殊效果。目标可以[解除]1体变为[气绝·战斗不能·死亡]的「名称以「*N」记载的异怪」的全部不良[状态变化]，并使其【生命力】[回复]到最大值。打倒受到该效果的异怪后也不会再获得[素材][经验]【灵纹】。</t>
  </si>
  <si>
    <t>驱使可怕的秘术，让本该枯朽的存在重获新生。</t>
  </si>
  <si>
    <t>暴乱神性</t>
  </si>
  <si>
    <t>常时效果。目标剩余的【生命力】力小于等于200时，[主动判定]的达成值获得+1修正，且成为[行动者]时可以再获得1次[时机：攻击]。</t>
  </si>
  <si>
    <t>释放自己的愤怒，发挥秘藏的神性，显示神威。</t>
  </si>
  <si>
    <t>恐怖灵威</t>
  </si>
  <si>
    <t>常时效果。目标剩余的【生命力】力小于等于200时，[主动判定]的达成值获得+1修正，且在[伤害算出]时获得+2D修正。</t>
  </si>
  <si>
    <t>在承受一定伤害时，概念在肉体上具现化，大幅度提高战斗力。</t>
  </si>
  <si>
    <t>常识外存在</t>
  </si>
  <si>
    <t>常时效果。荒御魂无法取得这个《才能》。目标的【生命力】获得+100修正。</t>
  </si>
  <si>
    <t>以惊人的异能力取得超越人智的肉体和可怕的生命力。</t>
  </si>
  <si>
    <t>概念：邪神</t>
  </si>
  <si>
    <t>常时效果。目标消除在剧本中设定的全部[察知：不要]的[法则障害]。然后，在[最终战斗]之前，[战斗终了]时获得[解除：全部不良状态变化]。【生命力】[回复]至最大值。如果剧本内不存在[法则障害]的话，这个《才能》无法发挥效果。</t>
  </si>
  <si>
    <t>因特定的诅咒而化为不灭的存在。</t>
  </si>
  <si>
    <t>概念：无敌</t>
  </si>
  <si>
    <t>常时效果。目标无视所有受到的来自超常存在以外的角色所造成[伤害]或效果。</t>
  </si>
  <si>
    <t>使用某种方法让无敌的概念具现化并收为己用。因此，使用者无法被普通的兵器和物理法则造成伤害。</t>
  </si>
  <si>
    <t>扩散准备</t>
  </si>
  <si>
    <t>特殊效果。目标[时机：攻击][行动]的[目标]+2体。目标为[范围·战斗地带]则使[伤害算出]获得+1D修正。</t>
  </si>
  <si>
    <t>距离扩大</t>
  </si>
  <si>
    <t>特殊效果。消耗5点【生命力】的话便可以在任意时机进行使用。目标的[时机：攻击][行动]的[距离]变更为[战斗地带]。这个《才能》在1轮中只能使用1次。</t>
  </si>
  <si>
    <t>拟足·副腕</t>
  </si>
  <si>
    <t>目标的[时机：攻击]+1。PC在[行动顺序]时，可以消耗所有[时机：攻击]，进行1次[目标值：20]的【体力】或【知性】判定。成功的话，在该场[战斗]中该《才能》失去效果。这个《才能》的效果在[识别]成功时需要告诉给玩家。同时，使用这个《才能》的不同的名字的话，可以取得多个该《才能》。</t>
  </si>
  <si>
    <t>超常炮弹</t>
  </si>
  <si>
    <t>目标每轮限1次，可以通过将邻接1格内存在的1体「名称以「*N」记载的异怪」消除或消除1个[障碍物]，而进行1次[距离：7格/目标：1体]的[效果类别：攻击/物理伤害：2D+「【命中】的【固定值】*2」]的[特殊攻击]。消除的异怪无法通过《呼唤灾厄之力》的效果复活。但是PC可以因此获得[素材][经验值]【灵纹】。</t>
  </si>
  <si>
    <t>危险一击</t>
  </si>
  <si>
    <t>常时效果。目标[武器攻击]的[主动判定]达成值获得+1修正，且[伤害算出]获得+5修正。[武器攻击]的目标如果是[异怪]的话，[伤害算出]再获得+[LV]（最大30）点修正。</t>
  </si>
  <si>
    <t>灵纹侵蚀</t>
  </si>
  <si>
    <t>常时效果。目标使用的《才能》因《才能》（例如：《影破》或《影缚》等》的效果被消除时，可以使[距离：战斗地带/目标：1体]的角色消耗5【灵纹】。</t>
  </si>
  <si>
    <t>术技适应</t>
  </si>
  <si>
    <t>常时效果。目标在该轮中受到过的1次的[时机：常时]以外的《才能》的效果直到下轮的[时机：开始]前都不会在受到影响。例如，受到过《敏锐一击》的效果后，直到下轮的[时机：开始]前，目标都不会再受到《敏锐一击》的效果的影响（即无视由《敏锐一击》所造成的[伤害]或效果）。</t>
  </si>
  <si>
    <t>人偶操控</t>
  </si>
  <si>
    <t>特殊效果。这个《才能》只能对使用者以外的目标发挥效果。目标[主动判定]的达成值获得+3修正，[伤害算出]获得+10修正。</t>
  </si>
  <si>
    <t>异形姿态</t>
  </si>
  <si>
    <t>特殊效果。神我狩无法取得这个《才能》。同时，《异形姿态》只能对使用者以外的目标发挥效果。目标在1场战斗中，【生命力】获得+「使用者的[LV]*10（最大100）」，[装甲]和[结界]获得+10修正。这个《才能》在1场战斗中只能使用1次。</t>
  </si>
  <si>
    <t>眷族招来</t>
  </si>
  <si>
    <t>常时效果。目标消耗1次[开始]。将3体「[LV]为PC平均[世界干涉LV]-1（最低1）或以下的、以「*N」记载的和使用者同[类别]的异怪」[设置]在6格距离内。这个《才能》在1场战斗中只能使用1次。</t>
  </si>
  <si>
    <t>异样行动</t>
  </si>
  <si>
    <t>特殊效果。目标可以无视[近接状态]移动3格距离。这个《才能》不消耗[准备]时机，且在1轮中只能使用1次。</t>
  </si>
  <si>
    <t>地形变异</t>
  </si>
  <si>
    <t>特殊效果。使用者将1个相当于「大型建筑物」的[障碍物][设置]在[距离]内的1格内。这个《才能》在1轮（场景）中只能使用1次。</t>
  </si>
  <si>
    <t>破灭一击</t>
  </si>
  <si>
    <t>物理攻击。使用者的【命中】判定达成值获得+3修正，对目标造成5D+10+「使用者的[LV]*5（最大50）」的物理伤害。使用者可以将【回避】判定失败的[目标]任意移动5格距离（这个移动无视[近接状态]）。这个《才能》在1场战斗中只能使用1次。</t>
  </si>
  <si>
    <t>天地崩坏</t>
  </si>
  <si>
    <t>魔法攻击。使用者的【发动】判定达成值获得+3修正，对目标造成5D+10+「使用者的[LV]*5（最大50）」的魔法伤害（抵抗[减半]）。同时，消除受到来自该《才能》所造成的至少1点[魔法伤害]的[障碍物]。这个《才能》在1场战斗中只能使用1次。</t>
  </si>
  <si>
    <t>连射攻击</t>
  </si>
  <si>
    <t>主动行动时使用。使用者对同一目标进行2次[武器攻击]。这个《才能》在1轮中只能使用2次。</t>
  </si>
  <si>
    <t>不可视之壁</t>
  </si>
  <si>
    <t>伤害减少时使用。目标的[装甲]和[结界]获得+「使用者[LV]*5（最大50）」的修正。这个《才能》在1场战斗中只能使用1次。</t>
  </si>
  <si>
    <t>魂魄返</t>
  </si>
  <si>
    <t>伤害减少时使用。目标对进行[攻击行动]的[距离：物品/目标：1体]进行1次[武器攻击]。[目标：1体]无法对该次[武器攻击]进行[被动判定]。这个《才能》在1轮中只能使用1次。</t>
  </si>
  <si>
    <t>禁断奥义</t>
  </si>
  <si>
    <t>主动判定时使用。目标的[攻击行动]变更为[特殊攻击]。已经是[特殊攻击]的话，则使[伤害算出]获得+2D修正。这个《才能》在1场战斗中只能使用1次。</t>
  </si>
  <si>
    <t>过于异常的妖力</t>
  </si>
  <si>
    <t>常时效果。目标的【生命力】获得+「取得《过于异常的妖力》的次数*50」点修正。这个《才能》最多可以重复取得3个。</t>
  </si>
  <si>
    <t>集合体</t>
  </si>
  <si>
    <t>常时效果。神我狩无法取得这个《才能》。[最终战斗]时，目标受到的由[攻击行动]所造成的[伤害][减半]。这个《才能》的效果在[战斗地带]内存在的「名称以「*N」记载的异怪」全部[死亡]时，失去效果（之后因为《呼唤灾厄之力》的效果复活了异怪时也无法再次获得这个效果）。同时，这个《才能》的效果在[识别]成功时需要告诉给玩家。</t>
  </si>
  <si>
    <t>特别的存在</t>
  </si>
  <si>
    <t>常时效果。荒御魂和神我狩无法取得这个《才能》。目标获得【生命力】的最大值+100，[行动顺序]时，[时机：攻击]+1的修正。但是，在目标被打到时，PC全员每人都可以额外获得50点[经验值]。</t>
  </si>
  <si>
    <t>恐怖的秘术</t>
  </si>
  <si>
    <t>常时效果。荒御魂和神我狩无法取得这个《才能》。目标受到的没有赋予[属性]的[伤害][减半]。同时，无效化[伤害]之外的其他效果。</t>
  </si>
  <si>
    <t>灵威秘奥</t>
  </si>
  <si>
    <t>特殊效果。目标进行[目标：范围·战斗地带]的[攻击行动]时，[目标]变更为[1体]。作为补偿，目标的[伤害算出]+「任意【战斗值】」作为修正，且将[目标]的[装甲]与[结界][减半]。</t>
  </si>
  <si>
    <t>灵威弯曲</t>
  </si>
  <si>
    <t>特殊效果。目标进行[目标：范围·战斗地带]的[攻击行动]时，[目标]变更为[1体]。作为补偿，目标的[伤害算出]+「任意【战斗值】」作为修正，且将[攻击行动]变更为[特殊攻击]。</t>
  </si>
  <si>
    <t>撕裂大地的一击</t>
  </si>
  <si>
    <t>物理攻击。使用者的【命中】判定达成值获得+2修正，[物理伤害]+「使用者的任意【固定值】」+「使用者的[LV]」作为修正。</t>
  </si>
  <si>
    <t>究极魔术</t>
  </si>
  <si>
    <t>魔法攻击。使用者的【发动】判定达成值获得+2修正，对目标造成2D6+「使用者的任意【固定值】」+「使用者的[LV]」点[魔法伤害]（抵抗[减半]）。这个《才能》在1轮（场景）中只能使用1次。</t>
  </si>
  <si>
    <t>思念波动</t>
  </si>
  <si>
    <t>特殊效果。使用者消耗10点【生命力】，然后选择1个在目标身上持续的不为[时机：常时]的《才能》的效果打消之。这个《才能》在1场战斗中只能使用1次。</t>
  </si>
  <si>
    <t>冲击浸透</t>
  </si>
  <si>
    <t>伤害减少时使用。使用者消耗5点【生命力】，然后使目标的[装甲]或[结界][减半]。这个《才能》在1轮中只能使用1次。</t>
  </si>
  <si>
    <t>灵威巨人</t>
  </si>
  <si>
    <t>伤害减少时使用。将目标进行的[攻击行动]的[目标]变更为[1体]，并由使用者承受这次[伤害]。这时受到的伤害视为[抵抗]失败。这个《才能》在1轮（场景）中只能使用1次。</t>
  </si>
  <si>
    <t>肉搏能力</t>
  </si>
  <si>
    <t>常时效果。目标的【生命力】获得+20修正。同时，目标的[武器攻击]项目中追加[白刃武器]，这个[白刃武器]可以进行[形状：取得时选择1个/距离：近接状态/目标：1体/【命中】达成值：使用者的任意【固定值】/物理伤害：3D6+15+使用者LV]的[武器攻击]。</t>
  </si>
  <si>
    <t>射击能力</t>
  </si>
  <si>
    <t>常时效果。目标的【生命力】获得+20修正。同时，目标的[武器攻击]项目中追加[射击武器]，这个[射击武器]可以进行[形状：射击/距离：7格/目标：1体/【命中】达成值：使用者的任意【固定值】/物理伤害：2D6+10+使用者LV]的[武器攻击]。</t>
  </si>
  <si>
    <t>魔法能力</t>
  </si>
  <si>
    <t>常时效果。目标的【生命力】获得+20修正。同时，目标的[武器攻击]项目中追加[魔法武器]，这个[魔法武器]可以进行[形状：魔法/距离：5格/目标：1体/【发动】达成值：使用者的任意【固定值】/魔法伤害：2D6+5+使用者LV]的[武器攻击]。</t>
  </si>
  <si>
    <t>绝望的灵威</t>
  </si>
  <si>
    <t>常时效果。目标剩余的【生命力】力小于等于200时，受到的由[武器攻击]或[时机：攻击/消耗：N]的《才能》所造成的[伤害][减半]。</t>
  </si>
  <si>
    <t>瞬间灵力操作</t>
  </si>
  <si>
    <t>常时效果。目标的[时机：开始]的《Boss才能》可以变更为[时机：特殊/效果类别：特殊效果。可以在任意时机进行使用。1轮1次]。</t>
  </si>
  <si>
    <t>面对死亡的挣扎</t>
  </si>
  <si>
    <t>常时效果。荒御魂无法取得这个《才能》。将目标受到的[伤害]变更为0，【生命力】的当前值变更为1。之后，[战斗]视为目标方失败而结束。目标不受任何妨碍的影响从[场景]中[退场]。这个《才能》可以重复取得，且在1剧本中可以使用「取得这个《才能》的次数」次。同时，PC全员在[剧本终了]时可以额外获得「《面对死亡的挣扎》使用的次数*50」点[经验值]。</t>
  </si>
  <si>
    <t>★周密的袭击</t>
  </si>
  <si>
    <t>★</t>
  </si>
  <si>
    <t>周密的袭击</t>
  </si>
  <si>
    <t>特殊效果。将使用者以外的目标的[知能]变更为[狡猾]，同时【行动值】获得+「使用者的[LV]*2」作为修正。</t>
  </si>
  <si>
    <t>★精锐变异</t>
  </si>
  <si>
    <t>精锐变异</t>
  </si>
  <si>
    <t>特殊效果。使用者以外的目标直到下一轮的[终了]之前，[知能]变更为[狡猾]，[能动判定]的达成值获得+3修正。同时，[消除]目标名称中的「*N」描述（即不再受到《杀法》或其他针对「*N」描述的效果影响）。</t>
  </si>
  <si>
    <t>★灵威负荷</t>
  </si>
  <si>
    <t>灵威负荷</t>
  </si>
  <si>
    <t>特殊效果。目标使用[时机：常时]以外的《才能》时，需要消耗的[消耗]额外增加1个出目为「1」的灵力（例如：[消耗：无]变为「1」，[消耗：2]变为「1·2」，[消耗：对子]变为「对子·1」）。无法进行[被动判定]。这个《才能》在1场战斗中只能使用1次。</t>
  </si>
  <si>
    <t>★意志同调</t>
  </si>
  <si>
    <t>意志同调</t>
  </si>
  <si>
    <t>特殊效果。使用者消耗10点【生命力】，然后可以使目标向任意方向移动3格距离（这个移动无视[近接状态]，目标可以拒绝这个效果）。这个《才能》不消耗[准备]时机，且在1轮中只能使用1次。</t>
  </si>
  <si>
    <t>★命运歪曲</t>
  </si>
  <si>
    <t>命运歪曲</t>
  </si>
  <si>
    <t>特殊效果。在目标[判定]后或[灵力操作]后使用。使用者可以使目标判定的达成值获得±1D6的修正，使用者使用这个《才能》时需要消耗5点【生命力】。同时，这个《才能》在1轮中只能使用1次。</t>
  </si>
  <si>
    <t>★祭品诅咒</t>
  </si>
  <si>
    <t>祭品诅咒</t>
  </si>
  <si>
    <t>特殊效果。在目标进行[主动判定]后使用。目标进行的[攻击行动]的[目标]变更为[1体]，同时将使用者指定的NPC变为[目标]（NPC可以进行[被动判定]）。如果不存在使用者以外的NPC的话则无法使用这个《才能》，且在1场战斗中只能使用1次。</t>
  </si>
  <si>
    <t>★暗黑意志</t>
  </si>
  <si>
    <t>暗黑意志</t>
  </si>
  <si>
    <t>在目标宣言《才能》时使用。使用者消耗10点【生命力】，然后选择并无效化1个目标使用的[时机：特殊]的《才能》的效果。这个《才能》在1轮中只能使用1次。</t>
  </si>
  <si>
    <t>★狂乱神性</t>
  </si>
  <si>
    <t>狂乱神性</t>
  </si>
  <si>
    <t>常时效果。目标剩余的【生命力】力小于等于200时，在每次[伤害减少]时可以进行1次[距离：近接状态/目标：1体]的[武器攻击]。对于这个[武器攻击]无法进行[被动判定]。</t>
  </si>
  <si>
    <t>★高位存在</t>
  </si>
  <si>
    <t>高位存在</t>
  </si>
  <si>
    <t>常时效果。目标的【生命力】的最大值获得+100修正。同时，成为[行动者]时[时机：攻击]+1次。</t>
  </si>
  <si>
    <t>★爆缩结界</t>
  </si>
  <si>
    <t>爆缩结界</t>
  </si>
  <si>
    <t>常时效果。荒御魂无法取得这个《才能》。目标取得《爆缩结界》时，获得下述效果中的1个。
①：[装甲]+20
②：[结局]+20
③：[装甲]与[结界]+10
④：【生命力】+200</t>
  </si>
  <si>
    <t>权能：破灭</t>
  </si>
  <si>
    <t>最终</t>
  </si>
  <si>
    <t>常时效果。目标取得的《才能》的[消耗]都变更为[无]。</t>
  </si>
  <si>
    <t>权能：贪婪</t>
  </si>
  <si>
    <t>常时效果。目标从所持有的《才能》中指定1个记有「1战斗中N次」限制的《才能》，该《才能》变为可以使用「1轮中N次」。</t>
  </si>
  <si>
    <t>权能：愤怒</t>
  </si>
  <si>
    <t>常时效果。目标成为[行动者]时，[时机：开始·准备·攻击·终了]各+1次。</t>
  </si>
  <si>
    <t>权能：色欲</t>
  </si>
  <si>
    <t>常时效果。目标全部的[判定]+1D6，或全部的【固定值】+4。</t>
  </si>
  <si>
    <t>权能：懒惰</t>
  </si>
  <si>
    <t>常时效果。目标从未取得的《才能》中任意选择1个不为◎《才能》且不为《最终Boss才能》的《才能》并取得（可以取得※《才能》或《高位才能》或★《Boss才能》。但是取得《高位才能》时受[LV]的限制）。</t>
  </si>
  <si>
    <t>权能：傲慢</t>
  </si>
  <si>
    <t>常时效果。在目标存在着的[战斗地带]中，进行[灵力操作]时需要额外消耗「交换的[灵力]个数」条【灵纹】（例如：使用[灵力操作]交换了1个[灵力]时，那个角色需要消耗1条【灵纹】）。</t>
  </si>
  <si>
    <t>权能：嫉妒</t>
  </si>
  <si>
    <t>特殊效果。在PC进行[灵纹检定]时使用。在目标[死亡]了的剧本中，被目标指定的1个角色投掷的「灵纹消耗代价表」的结果强制变更为「1：邪神化」（无法受动）。之后，目标将夺走这个角色的意识，并可以使用这个角色的数据。GM需要在PC进行[使用奇魂]前说明这个效果。</t>
  </si>
  <si>
    <t>权能：暴食</t>
  </si>
  <si>
    <t>常时效果。目标【生命力】的最大值获得+500修正。[【生命力】：神]时，在适用《弑神之力》后再追加效果（即适用《弑神之力》后的【生命力】为2500）。</t>
  </si>
  <si>
    <t>常时效果。目标的【体力】和【命中】判定的[掷骰]骰子数获得+1修正。这个《才能》可以重复选择。但是累计最多使[掷骰]+2个（即判定时使用4个骰子）。</t>
  </si>
  <si>
    <t>熟练于使用体力的行动以及物理攻击，使命中率大幅度上升。</t>
  </si>
  <si>
    <t>常时效果。目标的【敏捷】和【回避】判定的[掷骰]骰子数获得+1修正。这个《才能》可以重复选择。但是累计最多使[掷骰]+2个（即判定时使用4个骰子）。</t>
  </si>
  <si>
    <t>熟练于使用敏捷的行动以及防御，使回避率大幅度上升。</t>
  </si>
  <si>
    <t>常时效果。目标的【知性】和【发动】判定的[掷骰]骰子数获得+1修正。这个《才能》可以重复选择。但是累计最多使[掷骰]+2个（即判定时使用4个骰子）。</t>
  </si>
  <si>
    <t>熟练于使用知性的行动以及魔法攻击，使发动率大幅度上升。</t>
  </si>
  <si>
    <t>常时效果。目标的【精神】和【抵抗】判定的[掷骰]骰子数获得+1修正。这个《才能》可以重复选择。但是累计最多使[掷骰]+2个（即判定时使用4个骰子）。</t>
  </si>
  <si>
    <t>熟练于使用精神的行动以及魔法抵抗，使抵抗率大幅度上升。</t>
  </si>
  <si>
    <t>常时效果。目标的【幸运】和【看破】判定的[掷骰]骰子数获得+1修正。这个《才能》可以重复选择。但是累计最多使[掷骰]+2个（即判定时使用4个骰子）。</t>
  </si>
  <si>
    <t>熟练于使用幸运的行动以及防御，使看破率大幅度上升。</t>
  </si>
  <si>
    <t>常时效果。目标成为[行动者]时，[时机：攻击]+1次。这个《才能》可以重复选择。由此《才能》提升的[时机：攻击]的次数最大+3次。</t>
  </si>
  <si>
    <t>强化了运动能力和战斗方法，能够比他人更有效率地行动。</t>
  </si>
  <si>
    <t>常时效果。目标取得1个未取得的[称号]。获得自动获得的《才能》。在之后成长时也可以从该[称号]中选择《称号才能》。[称号]取得时需要决定[类型：A·B]。这个《才能》可以重复选择（进行《才能》变更时，可以对[起源属性]或[契约神兽]的[类别]进行修改。[称号]变更时，该[称号]的才能全部变更为未取得状态）。</t>
  </si>
  <si>
    <t>获得新的技术和知识，取得称号。</t>
  </si>
  <si>
    <t>特殊效果。在目标宣言[效果类别：物理攻击]的《才能》时使用。目标可以再使用1个已取得的[效果类别：物理攻击]的《才能》（[消耗]需要分别消耗，详细部分可以参考本书p14）。这个《才能》在1轮（场景）内只能使用1次。</t>
  </si>
  <si>
    <t>使用自己编织出的强力复合技能。</t>
  </si>
  <si>
    <t>特殊效果。在目标宣言[效果类别：魔法攻击]的《才能》时使用。目标获得下述效果中的1个。这个《才能》在1轮（场景）中只能使用1次。
①[魔法伤害]+「使用者的任意【主能力值】」点修正
②【发动】判定的达成值+3</t>
  </si>
  <si>
    <t>释放出自己独创的必杀魔术。</t>
  </si>
  <si>
    <t>特殊效果。在目标[被动判定]成功后使用。在目标被动行动之后，对进行[攻击行动]的[目标：1体]进行1次[时机：攻击]行动。这个《才能》在1轮（场景）中只能使用1次。</t>
  </si>
  <si>
    <t>使出自己独创的究极的反击技能。</t>
  </si>
  <si>
    <t>常时效果。目标的[物理等级]+2。</t>
  </si>
  <si>
    <t>你追求着自己的战斗方式，对技能进行了独创性的改良，将战斗力提高到了极限的领域。</t>
  </si>
  <si>
    <t>常时效果。目标的【生命力】获得+30修正。</t>
  </si>
  <si>
    <t>你拥有着常在战场的意识，保持着很高的生命力。</t>
  </si>
  <si>
    <t>常时效果。目标的[灵力]上限+1个。这个《才能》能重复取得。但是累计增加的[灵力]上限最大为+2个（合计6个）。</t>
  </si>
  <si>
    <t>你是高位的超常存在，拥有并可以自由操纵超常的灵力。</t>
  </si>
  <si>
    <t>常时效果。目标指定1个已经取得的《才能》，使用这个《才能》时，视为已消耗了任意1个[消耗]。</t>
  </si>
  <si>
    <t>你常年研究特定的《才能》，在其上增加了独特的改良，将其升华为了自己的得意技。</t>
  </si>
  <si>
    <t>特殊效果。目标的[掷骰]发生[大成功·大失败]时使用。[大成功]时，可以再任意变更1个[灵力]（合计2个）的出目。[大失败]时，1个[灵力]不是变更为「1」而是可以任意变更出目。这个《才能》在1轮（场景）内只能使用1次。</t>
  </si>
  <si>
    <t>你有着无论陷入何种危机或状况都能将其覆写的厄运。</t>
  </si>
  <si>
    <t>特殊效果。可以在任何时机进行使用。目标可以任意变更3个[灵力]的出目。这个《才能》在1剧本中只能使用1次。</t>
  </si>
  <si>
    <t>解放体内隐藏的潜在的灵力，将其化作灵光，以颠覆常识的速度重整灵力。</t>
  </si>
  <si>
    <t>特殊效果。目标进行[灵纹检定]时使用。目标可以额外[回复]3D[灵纹]。这个《才能》在1剧本中只能使用1次。</t>
  </si>
  <si>
    <t>你特殊的体质使得你的灵魂再生速度极快，你作为超常存在的证明——灵纹的恢复速度远超常人。</t>
  </si>
  <si>
    <t>可怖达人</t>
  </si>
  <si>
    <t>常时效果。目标的[物理伤害]获得+15修正。</t>
  </si>
  <si>
    <t>你作为优秀的超常存在，武艺已经到达了超越想象的领域。</t>
  </si>
  <si>
    <t>伟大术师</t>
  </si>
  <si>
    <t>常时效果。目标的【发动】判定达成值获得+1修正，[魔法伤害]获得+10修正。</t>
  </si>
  <si>
    <t>你作为优秀的超常存在，保持着极为强大的灵力。</t>
  </si>
  <si>
    <t>铁壁防御</t>
  </si>
  <si>
    <t>常时效果。目标的[装甲]获得+15修正。</t>
  </si>
  <si>
    <t>你作为优秀的超常存在，拥有非常高超的防御技术。</t>
  </si>
  <si>
    <t>反魔屏障</t>
  </si>
  <si>
    <t>常时效果。目标的【抵抗】判定达成值获得+1修正，[结界]获得+10修正。</t>
  </si>
  <si>
    <t>你作为优秀的超常存在，拥有非常高超的魔法抵抗能力。</t>
  </si>
  <si>
    <t>蓄积强化</t>
  </si>
  <si>
    <t>常时效果。目标可以变更任意2个[灵力]的出目。</t>
  </si>
  <si>
    <t>你体悟到了特殊的精神集中法，可以自由地操作灵力的流向。</t>
  </si>
  <si>
    <t>龙脉调整</t>
  </si>
  <si>
    <t>常时效果。目标在[时机：终了]（或[场景]结束）后，重投已使用的[灵力]时，可以变更任意1个已投出的[灵力]的出目。</t>
  </si>
  <si>
    <t>你身为高位的超常存在，以惊人的灵力调整能力为豪。</t>
  </si>
  <si>
    <t>惊人的生命力</t>
  </si>
  <si>
    <t>常时效果。目标的【生命力】获得+50修正。</t>
  </si>
  <si>
    <t>你是强大的超常存在，以可怕的生命力为豪。</t>
  </si>
  <si>
    <t>龙脉苏生</t>
  </si>
  <si>
    <t>伤害减少时使用。将目标受到的[伤害]变更为0。然后[解除]目标身上的除[气绝·战斗不能·死亡]以外的全部不良[状态变化]，并将【生命力】的当前值变更为20。这个《才能》在1剧本中只能使用1次。</t>
  </si>
  <si>
    <t>在遭遇危机时，解放体内的庞大灵力，让自己重新苏醒。</t>
  </si>
  <si>
    <t>限制解除</t>
  </si>
  <si>
    <t>常时效果。目标的[等级]+1。同时，目标可以无视[限制]，[装备]所有[物品]，即便[装备]着[限制：战斗系]的[铠]进行[行动]时也不受到惩罚修正。</t>
  </si>
  <si>
    <t>你经历了长年的超常战斗，能够使用各种武器与防具。</t>
  </si>
  <si>
    <t>奥义到达者</t>
  </si>
  <si>
    <t>常时效果。目标可以在非[主要称号]的[已取得称号]中选择1个带有◎标记的《称号才能》并取得。</t>
  </si>
  <si>
    <t>你是能够将断片的力量激发到极限的稀有的超常存在。</t>
  </si>
  <si>
    <t>必杀技</t>
  </si>
  <si>
    <t>特殊效果。需要取得《复合技》。在目标宣言《复合技》时使用。目标的《复合技》中可以再叠加1个已取得的[效果类别：物理攻击]的《才能》的效果。同时，目标获得2个[超越灵力]。这个《才能》在1轮（场景）内只能使用1次。</t>
  </si>
  <si>
    <t>将自己的技巧磨练得更进一步，升华为了必杀技。</t>
  </si>
  <si>
    <t>固有大魔术</t>
  </si>
  <si>
    <t>特殊效果。需要取得《必杀魔法》。在目标宣言《必杀魔法》时使用。《必杀魔法》的效果生效后，目标获得1个[超越灵力]。同时，目标在[魔法伤害]算出时获得+「使用者的任意【主能力值】」点修正。这个《才能》在1轮（场景）内只能使用1次。</t>
  </si>
  <si>
    <t>将自己的必杀魔术强化为固有大魔术。</t>
  </si>
  <si>
    <t>随机应变</t>
  </si>
  <si>
    <t>常时效果。目标[被动判定]的达成值获得+1修正，【行动值】获得+10修正。</t>
  </si>
  <si>
    <t>通过才能或修炼，以常人无法理解的速度思考并发起行动。</t>
  </si>
  <si>
    <t>歼灭攻击</t>
  </si>
  <si>
    <t>特殊效果。可以在任何时机进行使用。目标的[攻击行动]的[距离/目标]变更为[战斗地带]。[距离/目标]已经是[战斗地带]的话，[伤害算出]时+「使用者的任意【主能力值】」点修正。这个《才能》在1场战斗（场景）只能使用1次。</t>
  </si>
  <si>
    <t>在攻击的瞬间使用巨大的灵力扩张范围，压倒周围的所有敌人。</t>
  </si>
  <si>
    <t>具现化波动</t>
  </si>
  <si>
    <t>特殊效果。在目标算出[达成值]后使用。目标判定的[达成值]获得+2D的修正（由于并非[判定]，这个2D无法进行[灵力操作]）。这个《才能》在1轮（场景）中只能使用1次。</t>
  </si>
  <si>
    <t>解放潜在的能力，释放出具现化的灵力波动，强化对象的行动。</t>
  </si>
  <si>
    <t>必杀一击</t>
  </si>
  <si>
    <t>伤害算出时使用。目标进行[伤害算出]时获得+「使用者的[世界干涉LV]*2」作为修正。这个《才能》在1轮（场景）中只能使用1次。</t>
  </si>
  <si>
    <t>在刹那的瞬间，以全身心使出从实战经验中领悟到的一击，创造出必杀的威力。</t>
  </si>
  <si>
    <t>九死一生</t>
  </si>
  <si>
    <t>伤害减少时使用。使目标受到的[伤害][减半]。这个《才能》在1轮（场景）中只能使用1次。</t>
  </si>
  <si>
    <t>你因多次越过死亡的界限而为人所知，能够为对象附加可以被称作是究极的防御效果。</t>
  </si>
  <si>
    <t>龙脉放出</t>
  </si>
  <si>
    <t>特殊效果。可以在任何时机进行使用。目标可以将2个[已使用灵力]变更为任意出目并还原为[灵力]。这个《才能》在1轮（场景）中只能使用1次。</t>
  </si>
  <si>
    <t>强制从体内释放出秘藏的断片的能量，强行地让灵力循环。</t>
  </si>
  <si>
    <t>生命活赋</t>
  </si>
  <si>
    <t>伤害减少时使用。将目标受到的[伤害]变更为0。然后[解除]目标身上的除[气绝·战斗不能·死亡]以外的全部不良[状态变化]，并将【生命力】的当前值变更为「使用者的[世界干涉LV]*2」点（无法超过最大值）。这个《才能》在1场战斗（场景）中只能使用1次。</t>
  </si>
  <si>
    <t>让灵力在全身循环，在受到致命伤之后也能立刻站起。</t>
  </si>
  <si>
    <t>弑神之力</t>
  </si>
  <si>
    <t>常时效果。目标可以将存在于[战斗地带]，且[【生命力】：神]的角色的【生命力】变更为2000点，然后[开始战斗]。</t>
  </si>
  <si>
    <t>你作为邪神杀手，能够在面对原初的神格时觉醒特别的力量。</t>
  </si>
  <si>
    <t>限界超越</t>
  </si>
  <si>
    <t>特殊效果。目标直到该轮[时机：终了]前，《才能》的[消耗]都变更为[无]。使用【固定值】的角色的话，所有带有[1轮中使用N次]或[1场战斗中使用N次]限制的《才能》都能无关是否使用过而能够再使用1次。这个《才能》在1剧本中只能使用1次。</t>
  </si>
  <si>
    <t>解放体内蕴藏的所有灵力。</t>
  </si>
  <si>
    <t>致死打击</t>
  </si>
  <si>
    <t>伤害算出时使用。目标进行[伤害算出]时获得下述效果中的1个。但当[目标]为复数（[范围]、[战斗地带]或[2体]以上）时，需要选择发挥《致死打击》效果的[目标：1体]。这个《才能》在1剧本中只能使用1次。
①[等级]变更为10
②[伤害算出]+50</t>
  </si>
  <si>
    <t>打出能够开辟命运的一击。</t>
  </si>
  <si>
    <t>命运扭转</t>
  </si>
  <si>
    <t>判定时使用。将目标[掷骰]的结果变更为[大成功]。对《命运扭转》使用《强制执行》时，两者的效果相互抵消，然后进行通常的[对抗]处理。目标的[主动判定][大成功]时，因为无法进行[被动判定]，所以无法对[被动判定]发挥《命运扭转》的效果。这个《才能》在1剧本中只能使用1次。</t>
  </si>
  <si>
    <t>操纵庞大的灵力，扭转命运，将对象的行动导向成功。</t>
  </si>
  <si>
    <t>强制执行</t>
  </si>
  <si>
    <t>判定时使用。将目标[掷骰]的结果变更为[大失败]。对《强制执行》使用《命运扭转》时，两者的效果相互抵消，然后进行通常的[对抗]处理。这个《才能》在1剧本中只能使用1次。</t>
  </si>
  <si>
    <t>操纵庞大的灵力，扭转命运，将对象的行动导向失败。</t>
  </si>
  <si>
    <t>绝对防御</t>
  </si>
  <si>
    <t>伤害减少时使用。使目标受到的[伤害]视为0，并消除这个《才能》以外的任何效果的影响。这个《才能》在1剧本中只能使用1次。</t>
  </si>
  <si>
    <t>在面前张开强大的灵力障壁，将对象的攻击无效化。</t>
  </si>
  <si>
    <t>龙脉复苏</t>
  </si>
  <si>
    <t>特殊效果。[解除]目标身上[死亡]以外全部不良[状态变化]，并将【生命力】变更为200（无法超过最大值）。这个《才能》在1剧本中只能使用1次。目标可以拒绝这个效果。</t>
  </si>
  <si>
    <t>将体内蕴藏的庞大灵力活性化，让对象基本完全复活。</t>
  </si>
  <si>
    <t>常时效果。在目标已[装备]1把[用法：单手]（不包括单/双手）的[武器]时，还能再[装备]1把[用法：单手]（不包括单/双手）的[武器]。[距离]使用较短的那把[武器]的数据。[目标]可以采用任意一把的数据。详细参照基础p107。</t>
  </si>
  <si>
    <t>可以两手各自装备一个单手武器。</t>
  </si>
  <si>
    <t>常时效果。在目标[装备][用法：双手]（不包括单/双手）的[物品：武器]时，[主动判定]达成值+1，[伤害算出]时获得+2修正。</t>
  </si>
  <si>
    <t>精通双手武器，强化其命中和伤害。</t>
  </si>
  <si>
    <t>常时效果。目标选择1个[物品：武器]的非[称号]的[系统]限定（战斗系、泛用系、魔导系）。之后可以无视所选择的[限制]说明、[装备]这个[系统]的[物品：武器]。</t>
  </si>
  <si>
    <t>熟练使用特定的武器，可以装备有限制的武器。</t>
  </si>
  <si>
    <t>常时效果。目标选择1个[物品：防具]的非[称号]的[系统]限定（战斗系、泛用系、魔导系）。之后可以无视所选择的[限制]说明、[装备]这个[系统]的[物品：防具]。</t>
  </si>
  <si>
    <t>熟练使用特定的防具，能够装备有限制的防具。</t>
  </si>
  <si>
    <t>常时效果。目标【生命力】获得+5修正。这个《才能》可以重复取得，效果累计计算（最大+25）。重复取得时，在名称栏用「《忍耐痛苦》*N（N为所取得的数量）」的方式进行记载。</t>
  </si>
  <si>
    <t>你先天或后天地对疼痛具备耐性。</t>
  </si>
  <si>
    <t>常时效果。目标[被动判定]的达成值获得+1修正。</t>
  </si>
  <si>
    <t>你先天或后天地对战斗具备适应力。</t>
  </si>
  <si>
    <t>常时效果。在取得这个《才能》时，目标从不利的[状态变化：跌倒、黑暗、猛毒]中选择1个。记为《状态耐性：○○》（○○为选择的状态）。之后，目标常时获得[解除：指定的状态变化]。</t>
  </si>
  <si>
    <t>将缠绕在肉体上的灵力变质，解除特定的状态变化。</t>
  </si>
  <si>
    <t>特殊效果。目标[主动判定]的达成值获得+1修正。</t>
  </si>
  <si>
    <t>让灵力在灵纹中流过，暂时性地增强战斗力。</t>
  </si>
  <si>
    <t>特殊效果。目标[简易移动]的[移动力]变更为[2格]。</t>
  </si>
  <si>
    <t>让增幅过的灵力在体内循环，瞬间增加自身的运动能力，与残影一同移动。</t>
  </si>
  <si>
    <t>主动行动时使用。使用者[主动判定]的达成值获得+2修正，并对目标进行1次[武器攻击]。</t>
  </si>
  <si>
    <t>将人造神器的灵力增幅到极限，瞬间接近对象，提高当时的命中率。</t>
  </si>
  <si>
    <t>偶·奇·奇</t>
  </si>
  <si>
    <t>物理攻击。使用的[物理伤害]获得+「使用者的【发动】值*2」作为修正。这个《才能》在1轮（场景）中只能使用1次。</t>
  </si>
  <si>
    <t>在全身同时使用强化魔术和加速魔术，一瞬间打出强大的近战攻击。</t>
  </si>
  <si>
    <t>常时效果。目标[空手]的[伤害算出]获得+5修正。这个效果不适用于「视为[空手]」的[武器]。</t>
  </si>
  <si>
    <t>在体内循环特殊的灵力，将四肢强化到钢铁一般，变为强力的肉搏武器。</t>
  </si>
  <si>
    <t>常时效果。需要取得《状态耐性》。目标在取得这个《才能》时需指定不良状态[状态变化：苦痛·麻痹]中的1种。记为《高位状态耐性：○○》（○○为被选择的[状态变化]）。目标常时获得[解除：被指定的状态变化]。</t>
  </si>
  <si>
    <t>强化对于状态变化的耐性，可以解除更加强力的状态变化。</t>
  </si>
  <si>
    <t>特殊效果。需要取得《防具娴熟》。目标可以使用1个[所持]中的[物品：消耗]。</t>
  </si>
  <si>
    <t>在铠甲的缝隙等处隐藏了灵药，在需要的瞬间使用。</t>
  </si>
  <si>
    <t>特殊效果。需要取得《忍耐痛苦》。在目标进行[灵力操作]前使用。重投目标的[判定]结果（不包括[大成功]或[大失败]）。这个《才能》在1轮（场景）中只能使用1次。</t>
  </si>
  <si>
    <t>你是历战的超常存在，无论何种状况都能瞬间灵活应变。</t>
  </si>
  <si>
    <t>常时效果。目标[主动判定]的达成值获得+「使用者的【幸运】值/3」作为修正。</t>
  </si>
  <si>
    <t>听从在战场中磨练出来的知觉，进行准确的瞄准。</t>
  </si>
  <si>
    <t>常时效果。目标在进行[战斗移动]后再进行[物理攻击]时，[物理等级]+1。</t>
  </si>
  <si>
    <t>通过利用战斗移动，增加下一次攻击的威力。</t>
  </si>
  <si>
    <t>常时效果。在目标仅[装备]1把[用法：单手]（不包括单/双手）的[物品：武器]时（除次之外没有[装备]其他任何[武器]或[盾]时），[伤害算出]获得+5修正。</t>
  </si>
  <si>
    <t>使用需要使用单手武器的独特战斗方式，激发单手武器的性能。</t>
  </si>
  <si>
    <t>看破神眼</t>
  </si>
  <si>
    <t>特殊效果。对象对[距离：战斗地带/对象：1体]进行[行为：识别（【知性】判定）]。</t>
  </si>
  <si>
    <t>在战斗开始时使用特殊的神眼再次识别无法识别的超常存在。</t>
  </si>
  <si>
    <t>零距离攻击</t>
  </si>
  <si>
    <t>伤害减少时使用。对象的[装甲]或者[结界]的总和[减半]。这个《才能》1剧本中只能使用1次。</t>
  </si>
  <si>
    <t>在超近距离进行肉搏战，反复打出舍身一击，短暂减半敌人物理和魔法上的防御力。</t>
  </si>
  <si>
    <t>前翻强袭</t>
  </si>
  <si>
    <t>伤害算出时使用。对象的[伤害]+5，之后变为[状态变化：摔倒]。这个《才能》1轮（场景）中只能使用1次。</t>
  </si>
  <si>
    <t>以空中飞行或持续前滚翻这种不利姿势进行强袭，痛击敌人。</t>
  </si>
  <si>
    <t>投技</t>
  </si>
  <si>
    <t>伤害减少时使用。目标消耗了1d【生命力】后，变为[状态变化：摔倒]。这个《才能》1轮（场景）中只能使用1次。</t>
  </si>
  <si>
    <t>攻击后用格斗技或者步法趁机将其摔倒。</t>
  </si>
  <si>
    <t>特技</t>
  </si>
  <si>
    <t>特殊效果。目标宣言[简易移动]时使用。目标在[简易移动]后，从现在的格子开始任意2格内[设置]自身。这个《才能》1轮（场景）中只能使用1次。</t>
  </si>
  <si>
    <t>踏出一步，以华丽的侧翻或后空翻瞬间移动一定距离。</t>
  </si>
  <si>
    <t>机会攻击</t>
  </si>
  <si>
    <t>特殊效果。需要取得《状态耐性》。无论何时都能使用。对目标进行1次[武器攻击]。这个《才能》1轮（场景）中只能使用1次。</t>
  </si>
  <si>
    <t>对进入自己攻击距离的敌人立即进行猛烈的攻击。</t>
  </si>
  <si>
    <t>与现世的羁绊</t>
  </si>
  <si>
    <t>特殊效果。1剧本1次。在【灵纹检定】时使用，对象再回复1d【灵纹】。</t>
  </si>
  <si>
    <t>《贪婪邪神》①</t>
  </si>
  <si>
    <t>准备万全</t>
  </si>
  <si>
    <t>特殊效果。1轮1次。在[准备时机]进行【行动⑦：使用道具】时使用。目标即使使用[消耗]类道具，也不会消耗[准备时机]。</t>
  </si>
  <si>
    <t>不死鸟秘术</t>
  </si>
  <si>
    <t>特殊效果。1剧本1次。进行【生命燃烧】时使用，可[解除]除[死亡]外所有不利的[状态变化]，【生命力】变更为“【LV】×5（最大30）+【体力】”。</t>
  </si>
  <si>
    <t>高速换装</t>
  </si>
  <si>
    <t>特殊效果。1轮1次。将[装备]中的1个[装饰]替换为持有的任意1个[装饰]并立即装备。</t>
  </si>
  <si>
    <t>稳定行进</t>
  </si>
  <si>
    <t>常时效果。不会受到[难以落脚·全力移动]的减值。</t>
  </si>
  <si>
    <t>《贪婪邪神》②</t>
  </si>
  <si>
    <t>强运</t>
  </si>
  <si>
    <t>判定时使用。1轮1次。【大失败】的效果变更为使任意1个【灵力】变更为“1”（也可以选择把灵力“1”变更为“1”）。</t>
  </si>
  <si>
    <t>灵力祈念</t>
  </si>
  <si>
    <t>特殊效果。1剧本1次。随时可以使用，但只能对使用者以外的人使用。目标获得1个【超越灵力】。</t>
  </si>
  <si>
    <t>踏足之技</t>
  </si>
  <si>
    <t>常时效果。仅限[装备]着[肉搏武器]时，可将[攻击行动]的[距离]变更为[移动2格]。视为满足[契约者A]的《称号才能》的使用条件。</t>
  </si>
  <si>
    <t>剑道之类的伴随着攻击，用力踏出一步踩到地面，并将身体重心改到踏出脚的动作。</t>
  </si>
  <si>
    <t>灵力强化</t>
  </si>
  <si>
    <t>常时效果。目标在使用[效果类别：伤害算出时使用]的《才能》时。那个《才能》追加「同时，目标的[等级]获得+1修正」这一效果。</t>
  </si>
  <si>
    <t>在使用特殊的技能时，可以将灵力具现化，进而增强威力。</t>
  </si>
  <si>
    <t>战斗熟练</t>
  </si>
  <si>
    <t>常时效果。这个《才能》只有[系统：战斗系]的角色才能取得。目标在计算【生命力】时「[世界干涉等级LV]*3」变为[*5]并重新计算。同时目标[攻击行动]的[距离]可以选择变为[距离：1格]。</t>
  </si>
  <si>
    <t>你经过长期的修炼，成为了有一定以上技巧的熟练战士。</t>
  </si>
  <si>
    <t>探索熟练</t>
  </si>
  <si>
    <t>常时效果。这个《才能》只有[系统：泛用系]的角色才能取得。目标的【行动值】获得[世界干涉LV]作为修正。同时每1场战斗有1次机会，可以在[时机：开始]时将【行动值】的总数变为2倍。</t>
  </si>
  <si>
    <t>你有着优秀的辅助技术，是熟练的探索者。</t>
  </si>
  <si>
    <t>魔法熟练</t>
  </si>
  <si>
    <t>常时效果。这个《才能》只有[系统：魔导系]的角色才能取得。目标的[魔法伤害]获得+5修正。同时每1场剧本有1次机会，可以将[系统：魔导系]中取得的《才能》的[消耗]视为已消耗而进行使用。</t>
  </si>
  <si>
    <t>你有着优秀的魔力，是熟练的魔导师。</t>
  </si>
  <si>
    <t>泛用技能大师</t>
  </si>
  <si>
    <t>常时效果。需要取得《战斗反应》。目标使用《共通才能》时，视为已消耗了任意1个[消耗]。</t>
  </si>
  <si>
    <t>你将泛用的技法精通到了极限的程度，能够以最低限度的灵力使用。</t>
  </si>
  <si>
    <t>单手武器大师</t>
  </si>
  <si>
    <t>常时效果。需要取得《战斗反应》。目标装备记有[用法：单手·单双手]的[武器]时，[主动判定]的达成值和[等级]都获得+1修正。这个《才能》在[装备]复数[武器]时不重复计算。</t>
  </si>
  <si>
    <t>你穷尽了单手和单双手的武器战技，可以提高其威力。</t>
  </si>
  <si>
    <t>单双手武器大师</t>
  </si>
  <si>
    <t>常时效果。需要取得《单手武器大师》。目标可以将[用法：单双手]（不含[单持]）的[武器]视为[用法：双手]进行[装备]（但不适用于《战场死神》的效果）。同时目标的[伤害算出]获得+10修正。并且，[物D/魔D/行动]使用各[武器]被设定的[双手]时的数值。</t>
  </si>
  <si>
    <t>你穷尽了单双手的武器战技，可以将其作为双手武器使用。</t>
  </si>
  <si>
    <t>多线程增强</t>
  </si>
  <si>
    <t>常时效果。目标[伤害算出]时获得「使用者自动获得的※《称号才能》的个数」*2作为修正（最大+10）。</t>
  </si>
  <si>
    <t>你将特定技能的理论应用于攻击，可以使用它活跃在各种场面。</t>
  </si>
  <si>
    <t>多重防御</t>
  </si>
  <si>
    <t>常时效果。目标[装甲]和[结界]的值获得「使用者自动获得的※《称号才能》的个数」*2作为修正（最大+10）。</t>
  </si>
  <si>
    <t>你将特定技能的理论应用于防御，对任何攻击都具有较高的防御力。</t>
  </si>
  <si>
    <t>灵操疾驱</t>
  </si>
  <si>
    <t>常时效果。需要取得《疾风击》。目标的【行动值】获得+2修正。同时，在目标进行[战斗移动]后，可以对1个[灵力]的出目进行±1的调整（不能0或0以下，7或7以上）。</t>
  </si>
  <si>
    <t>将战斗移动修炼到极致，在操作战斗时机时也能够操作灵力。</t>
  </si>
  <si>
    <t>灵威吸收</t>
  </si>
  <si>
    <t>常时效果。需要取得《高位状态耐性》。目标在使用记载有[1剧本中使用N次]限制的《才能》时，可以任意变更2个[灵力]的出目。</t>
  </si>
  <si>
    <t>利用自己的肉体吸收、循环释放的灵力。</t>
  </si>
  <si>
    <t>●迅速果断</t>
  </si>
  <si>
    <t>迅速果断</t>
  </si>
  <si>
    <t>特殊效果。对象宣言[战斗移动]时使用。在对象[战斗移动]时，直到到达可移动的任意格为止都无视[近接状态]。这个《才能》1战斗（场景）中只能使用1次。</t>
  </si>
  <si>
    <t>通过能看到残影的高速移动，无视敌人白兵的距离。</t>
  </si>
  <si>
    <t>●集中痛打</t>
  </si>
  <si>
    <t>集中痛打</t>
  </si>
  <si>
    <t>主动行动时使用。[对象：2体以上]（包括范围·战斗地带）的[攻击行动]的[对象]数固定为[1体]，伤害算出时[等级]+1。这个《才能》1轮（场景）中只能使用1次。</t>
  </si>
  <si>
    <t>将攻击集中到敌人的弱点或装甲薄弱处，提高威力和灵威。</t>
  </si>
  <si>
    <t>●精确打击</t>
  </si>
  <si>
    <t>精确打击</t>
  </si>
  <si>
    <t>伤害算出时使用。需要取得《●单手武器达人》。当对象只[装备]了1个[道具：武器/用法：单手]时（不包括单双手），[伤害]+「使用者的任意【主能力值】」。这个《才能》1战斗（场景）中只能使用1次。</t>
  </si>
  <si>
    <t>迅速、精巧地使用单手武器，确实地打击到敌人的弱点。</t>
  </si>
  <si>
    <t>●历战的勇士</t>
  </si>
  <si>
    <t>历战的勇士</t>
  </si>
  <si>
    <t>常时效果。需要取得《忍耐痛苦》。对象在算出【生命力】时，将「[世界干涉LV]×3」变为「×5」再计算。如果对象取得了《●战斗熟练》等才能，「[世界干涉LV]×5」将变为「×7」再进行计算。</t>
  </si>
  <si>
    <t>作为神秘的猎人，积累起自己的锻炼成果和经验，具有极度强韧的生命力。</t>
  </si>
  <si>
    <t>●重武器熟练</t>
  </si>
  <si>
    <t>重武器熟练</t>
  </si>
  <si>
    <t>常时效果。需要取得《双手武器集中》。目标在[装备][用法：双手]（不包含单双手）的[物品：武器]时[主动判定]的达成值+1，获得[等级]+1的修正。</t>
  </si>
  <si>
    <t>你擅长使用双手武器，从根本上提高了自己的战斗力。</t>
  </si>
  <si>
    <t>●近战大师</t>
  </si>
  <si>
    <t>近战大师</t>
  </si>
  <si>
    <t>常时效果。需要取得●《重武器熟练》。目标在[装备][用法：双手]（不包含单双手）的[物品：肉弹武器]时，获得[物理伤害]+10的修正。</t>
  </si>
  <si>
    <t>你将双手武器的使用修炼到了极致，能够进一步激发双手武器的性能。</t>
  </si>
  <si>
    <t>●射击大师</t>
  </si>
  <si>
    <t>射击大师</t>
  </si>
  <si>
    <t>常时效果。需要取得●《重武器熟练》。目标在[装备][用法：双手]（不包含单双手）的[物品：射击武器]时，获得[物理伤害]+7的修正。</t>
  </si>
  <si>
    <t>你将双手火器和载具的操作修炼到了极致，能够进一步激发其性能。</t>
  </si>
  <si>
    <t>●魔导大师</t>
  </si>
  <si>
    <t>魔导大师</t>
  </si>
  <si>
    <t>常时效果。需要取得●《重武器熟练》。目标在[装备][用法：双手]（不包含单双手）的[物品：魔法武器]时，获得[魔法伤害]+5的修正。</t>
  </si>
  <si>
    <t>你完全理解了双手用的祭器和魔导书的灵威，能够激发出更高的灵力。</t>
  </si>
  <si>
    <t>符号</t>
  </si>
  <si>
    <t>限制1</t>
  </si>
  <si>
    <t>限制2</t>
  </si>
  <si>
    <t>用法</t>
  </si>
  <si>
    <t>物D单持</t>
  </si>
  <si>
    <t>物D双持</t>
  </si>
  <si>
    <t>魔D单持</t>
  </si>
  <si>
    <t>魔D双持</t>
  </si>
  <si>
    <t>行动单持</t>
  </si>
  <si>
    <t>行动双持</t>
  </si>
  <si>
    <t>单手剑</t>
  </si>
  <si>
    <t>单手剑型人造神器。</t>
  </si>
  <si>
    <t>可以作为[射击武器]进行投掷，这样做的话[形状/距离/目标]变为[射击/【体力】格/1体]。</t>
  </si>
  <si>
    <t>物理</t>
  </si>
  <si>
    <t>防护剑</t>
  </si>
  <si>
    <t>防御用的小剑型人造神器。</t>
  </si>
  <si>
    <t>[装备]时，[装甲]+2。</t>
  </si>
  <si>
    <t>切肉短刀</t>
  </si>
  <si>
    <t>刀身看起来就不详的短刀。</t>
  </si>
  <si>
    <t>[装备]时，对「名称以[*N]记载的异怪（即复数体视为1体的异怪）」造成的[物理伤害]+10。</t>
  </si>
  <si>
    <t>大马士革短刀</t>
  </si>
  <si>
    <t>拥有美丽刃纹的军刀型人造神器。</t>
  </si>
  <si>
    <t>可以作为[射击武器]进行投掷，这样做的话[形状/距离/目标]变为[特殊攻击/【体力】格/1体]。</t>
  </si>
  <si>
    <t>高频振动刀</t>
  </si>
  <si>
    <t>将高频振动剑性能进一步提升并改造为匕首形态的武器。</t>
  </si>
  <si>
    <t>[装备]时，[物理攻击]的[目标]的[装甲]-2（最低0）。</t>
  </si>
  <si>
    <t>爪刀</t>
  </si>
  <si>
    <t>有防滑链的军用小刀，大多数有着镰形的刀刃。</t>
  </si>
  <si>
    <t>[装备]时，对[种类：人型]进行[物理攻击]时，[物理等级]+1。</t>
  </si>
  <si>
    <t>双剑</t>
  </si>
  <si>
    <t>双持</t>
  </si>
  <si>
    <t>双剑型人造神器。</t>
  </si>
  <si>
    <t>[装备]时，每轮1次，使[物理攻击][目标]的【回避】判定达成值-1。</t>
  </si>
  <si>
    <t>细剑</t>
  </si>
  <si>
    <t>刺剑或军刀型人造神器。</t>
  </si>
  <si>
    <t>[装备]时，[物理攻击]的[目标]的[装甲]-5（最低0）。</t>
  </si>
  <si>
    <t>降魔剑</t>
  </si>
  <si>
    <t>长而锋利的双剑型人造神器。</t>
  </si>
  <si>
    <t>[装备]时，1场战斗限1次，进行[物理攻击]时，[物理等级]+1。</t>
  </si>
  <si>
    <t>犹格的小剑</t>
  </si>
  <si>
    <t>ユゴス に棲む恒星間生物たちの小剑。未知の金属で鍛造された もの。</t>
  </si>
  <si>
    <t>古之直刀</t>
  </si>
  <si>
    <t>将平安时代之前，刀反较小的剑人造神器化。比起斩击，更适合突刺。</t>
  </si>
  <si>
    <t>[装备]时，1轮中1次，[物理攻击]的[目标]的[装甲]-3（最低0）。</t>
  </si>
  <si>
    <t>胴田贯</t>
  </si>
  <si>
    <t>无论是重量还是锋利度都是最适合实战的人造神器化日本刀。</t>
  </si>
  <si>
    <t>[装备]时，1轮中限1次，[物理攻击]的[目标]的[装甲]-5（最低0）。</t>
  </si>
  <si>
    <t>高周波战刃</t>
  </si>
  <si>
    <t>刀身附有特殊的高周波，从而可以发挥出惊人切割力的刀剑型人造神器。</t>
  </si>
  <si>
    <t>[装备]时，[物理攻击]的[目标]的[装甲]-3（最低0）。</t>
  </si>
  <si>
    <t>瞳神之古剑</t>
  </si>
  <si>
    <t>魔眼一族代代传承的，可以增幅魔眼之力的直剑型人造神器。</t>
  </si>
  <si>
    <t>[装备]时，1场战斗中限1次，可以将[种族：魔眼/时机：攻击]的《才能》的[目标]变更为[范围]。</t>
  </si>
  <si>
    <t>强化青铜剑</t>
  </si>
  <si>
    <t>人造神器化的具备宽阔刀身的西洋剑。</t>
  </si>
  <si>
    <t>[装备]时，1轮中1次，[物理攻击]的[目标]的【回避】判定的达成值-1。</t>
  </si>
  <si>
    <t>武用刀</t>
  </si>
  <si>
    <t>人造神器化的幕末志士间流行的宽幅长刀。</t>
  </si>
  <si>
    <t>[装备]时，1战斗中1次，进行[物理攻击]时，[物理等级]+1。</t>
  </si>
  <si>
    <t>强化长剑</t>
  </si>
  <si>
    <t>人造神器化的西洋的坚固长剑。</t>
  </si>
  <si>
    <t>[装备]时，1轮中1次，【回避】判定的达成值-1。</t>
  </si>
  <si>
    <t>强化新刀</t>
  </si>
  <si>
    <t>人造神器化的蕴含灵力的新刀。</t>
  </si>
  <si>
    <t>斩刀</t>
  </si>
  <si>
    <t>人造神器化的古希腊使用的刀剑。轻便且易于操控。</t>
  </si>
  <si>
    <t>双持剑</t>
  </si>
  <si>
    <t>双持剑型人造神器。</t>
  </si>
  <si>
    <t>万象刀</t>
  </si>
  <si>
    <t>刀身透明的太刀型人造神器。</t>
  </si>
  <si>
    <t>[装备]时，因《才能》的效果赋予[属性]时，[伤害算出]获得+3修正。</t>
  </si>
  <si>
    <t>巨剑</t>
  </si>
  <si>
    <t>宛如铁块一般巨大的双持剑型人造神器。</t>
  </si>
  <si>
    <t>[装备]时，1场战斗限1次，[装甲]+5。</t>
  </si>
  <si>
    <t>神仙刀</t>
  </si>
  <si>
    <t>刀身厚实的柳叶刀型人造神器。东亚的神我狩喜爱使用。</t>
  </si>
  <si>
    <t>鲶尾</t>
  </si>
  <si>
    <t>将有名的小胁差的复制品作为人造神器使用。根据其传说，寄宿着对火焰的抗性。</t>
  </si>
  <si>
    <t>[装备]时，受到[属性：火炎]的[伤害]-5。</t>
  </si>
  <si>
    <t>信浓藤四郎</t>
  </si>
  <si>
    <t>有名的短刀。刀身寄宿的灵力波长会提升持有者的敏捷。</t>
  </si>
  <si>
    <t>[装备]时，1轮中1次，【回避】判定的达成值+1。</t>
  </si>
  <si>
    <t>平野藤四郎</t>
  </si>
  <si>
    <t>有名的短刀。刀身寄宿的灵力波长可以释放出强大的灵力。</t>
  </si>
  <si>
    <t>[装备]时，1轮中1次，【抵抗】判定的达成值+1。</t>
  </si>
  <si>
    <t>厚藤四郎</t>
  </si>
  <si>
    <t>有名的短刀。刀如其名，厚实而极其坚固。</t>
  </si>
  <si>
    <t>[装备]时，1轮中1次，[装甲]+5。</t>
  </si>
  <si>
    <t>后藤藤四郎</t>
  </si>
  <si>
    <t>有名的短刀。刀身寄宿的灵力波长有优秀的打击力。</t>
  </si>
  <si>
    <t>[装备]时，1轮中1次，[结界]+5。</t>
  </si>
  <si>
    <t>刺刀枪</t>
  </si>
  <si>
    <t>可投掷的枪剑型人造神器。</t>
  </si>
  <si>
    <t>无铭之妖刀</t>
  </si>
  <si>
    <t>寄宿魔性灵力的无铭日本刀。</t>
  </si>
  <si>
    <t>[装备]时，对[BOSS]以外的[神我狩]造成的[物理伤害]+5。</t>
  </si>
  <si>
    <t>外骨骼剑</t>
  </si>
  <si>
    <t>以怪虫外骨骼制成的刀剑型人造神器。被适合者拿在手中时会如活物般脉动。</t>
  </si>
  <si>
    <t>[装备]时，1轮1次，[物理攻击]的[距离]变为[4格]。</t>
  </si>
  <si>
    <t>思念刀剑</t>
  </si>
  <si>
    <t>寄宿着各种思念的长剑与日本刀。通过读取其中的思念，可再现技巧。</t>
  </si>
  <si>
    <t>[装备]时，1场战斗限1次，进行[物理攻击]时，[物理等级]+2。</t>
  </si>
  <si>
    <t>气魂古刀</t>
  </si>
  <si>
    <t>经改造后，气的渗透率提升的古刀。</t>
  </si>
  <si>
    <t>[装备]时，1剧本1次，进行[物理攻击]时，[物理等级]+2。</t>
  </si>
  <si>
    <t>黒翼刃</t>
  </si>
  <si>
    <t>刀身漆黑的来历不明的日本刀。</t>
  </si>
  <si>
    <t>[装备]时，1战斗中1次，[伤害算出]后进行1次[武器攻击]。</t>
  </si>
  <si>
    <t>狮心</t>
  </si>
  <si>
    <t>装饰华丽的魔法阔剑，剑身上刻有异界的文字与狮子图案。</t>
  </si>
  <si>
    <t>[装备]时，1战斗中1次，【命中】判定的达成值+2。</t>
  </si>
  <si>
    <t>高热军刀</t>
  </si>
  <si>
    <t>应为附有高热，所以具有极高切割力的军刀型人造神器。</t>
  </si>
  <si>
    <t>[装备]时，赋予[物理攻击][属性：火炎]。同时，[物理攻击]的[目标]的[装甲]-3（最低0）。</t>
  </si>
  <si>
    <t>七支刀</t>
  </si>
  <si>
    <t>刀身两侧各交错伸出三把双刃枝的直剑型人造神器。</t>
  </si>
  <si>
    <t>银腕的宝剑</t>
  </si>
  <si>
    <t>只有拥有神之瞳之人才能使用的特殊刀剑。</t>
  </si>
  <si>
    <t>[装备]时，1场战斗中限1次，赋予[距离：战斗地带/目标：1体][解除：黑暗·猛毒·苦痛]。</t>
  </si>
  <si>
    <t>无铭的神刀</t>
  </si>
  <si>
    <t>可以强化神杀绝技的神秘刀刃。</t>
  </si>
  <si>
    <t>[装备]时，1轮中限1次，[称号：破神传承者/时机：攻击]的《才能》在[伤害算出]时获得+5修正。</t>
  </si>
  <si>
    <t>罗马短剑</t>
  </si>
  <si>
    <t>将魔术仪式用的剑作为人造神器。</t>
  </si>
  <si>
    <t>[装备]时，进行[魔法攻击]时，[魔法伤害]+5。</t>
  </si>
  <si>
    <t>双刃剑</t>
  </si>
  <si>
    <t>印度士族作为身份象征持有的双刃剑，柄部带刃，稍微难以使用。</t>
  </si>
  <si>
    <t>[装备]时，1剧本中1次，[伤害算出]后进行1次[武器攻击]。</t>
  </si>
  <si>
    <t>强化爪刀</t>
  </si>
  <si>
    <t>杀伤力更高的爪刀。</t>
  </si>
  <si>
    <t>仪式短剑</t>
  </si>
  <si>
    <t>将古代使用的小剑人造神器化。魔术师等会在仪式中携带。</t>
  </si>
  <si>
    <t>[装备]时，进行[魔法攻击]时，[魔法伤害]+3。</t>
  </si>
  <si>
    <t>乱藤四郎</t>
  </si>
  <si>
    <t>有名的短刀。凌乱的刃纹里寄宿着扰乱敌人的灵力。</t>
  </si>
  <si>
    <t>[装备]时，1战斗中1次，[物理攻击]的[目标]的【回避】判定的达成值-2。</t>
  </si>
  <si>
    <t>前田藤四郎</t>
  </si>
  <si>
    <t>有名的短刀。刀身寄宿的灵力波长可以集中灵力。</t>
  </si>
  <si>
    <t>秋田藤四郎</t>
  </si>
  <si>
    <t>有名的短刀。刀身寄宿的灵力波长有着优秀的灵力。</t>
  </si>
  <si>
    <t>[装备]时，1轮中1次，【命中】判定的达成值+1。</t>
  </si>
  <si>
    <t>博多藤四郎</t>
  </si>
  <si>
    <t>有名的短刀。因其由来，会在实战中为持有者带来加护。</t>
  </si>
  <si>
    <t>[装备]时，1剧本中1次，[伤害减少]前【生命力】[回复]10。</t>
  </si>
  <si>
    <t>爱染国俊</t>
  </si>
  <si>
    <t>镰仓时代的短刀。刀茎上雕刻的爱染明王的雕像据说会带来武运。</t>
  </si>
  <si>
    <t>阔剑</t>
  </si>
  <si>
    <t>欧洲高地的大剑。附加了魔术，威力极高。</t>
  </si>
  <si>
    <t>银锥</t>
  </si>
  <si>
    <t>经祈祷与圣水净化的锥状刺突短剑，熟练的圣堂骑士常作为备用武器携带。</t>
  </si>
  <si>
    <t>[装备]时，赋予[属性：闪光]，[物理攻击]的[目标]的[装甲]-3（最低0）。</t>
  </si>
  <si>
    <t>强化爆发剑</t>
  </si>
  <si>
    <t>人造神器化的坚固的西洋手半剑。</t>
  </si>
  <si>
    <t>[装备]时，1轮中1次，[装甲]+2。</t>
  </si>
  <si>
    <t>古刀</t>
  </si>
  <si>
    <t>人造神器化带有灵力的无铭古刀。</t>
  </si>
  <si>
    <t>[装备]时，1轮中1次，[结界]+2。</t>
  </si>
  <si>
    <t>精金短刀</t>
  </si>
  <si>
    <t>用略带青色的谜之金属锻造成的生存刀型人造神器。</t>
  </si>
  <si>
    <t>[装备]时，对[BOSS]以外的[物怪]造成[物理伤害]时+5。</t>
  </si>
  <si>
    <t>无铭的灵剑</t>
  </si>
  <si>
    <t>人造神器化的蕴含强大灵威的无铭刀剑。</t>
  </si>
  <si>
    <t>[装备]时，对[种族：不死]进行[物理攻击]时，[物理等级]+1。</t>
  </si>
  <si>
    <t>名匠之刀</t>
  </si>
  <si>
    <t>人造神器化的某位名匠锻造的无铭刀，灵力特性独特，难以操控。</t>
  </si>
  <si>
    <t>[装备]时，1轮中1次，【命中】判定或是【回避】判定的达成值+1。</t>
  </si>
  <si>
    <t>太古之剑</t>
  </si>
  <si>
    <t>传说中的骑士或武士所使用的双剑或太刀型人造神器。</t>
  </si>
  <si>
    <t>[装备]时，1场战斗限1次，可以在[伤害算出]后再进行1次[武器攻击]。</t>
  </si>
  <si>
    <t>斩铁</t>
  </si>
  <si>
    <t>可以发挥出惊人切断力的太刀型人造神器。</t>
  </si>
  <si>
    <t>[装备]时，只要对[障碍物]造成了至少1点的[物理伤害]，则直接消灭这个[障碍物]。</t>
  </si>
  <si>
    <t>破邪的刺剑</t>
  </si>
  <si>
    <t>刀身刻上了破邪的刻印的刺剑型人造神器。欧洲高贵的神我狩常用。</t>
  </si>
  <si>
    <t>[装备]时，1剧本中1次，[物理攻击]的[目标]的[装甲]变为0。</t>
  </si>
  <si>
    <t>黑曜石之剑</t>
  </si>
  <si>
    <t>黑曜石制造的长剑型人造神器。闪烁着玻璃光辉的刀刃有着作为魔术媒介的作用。</t>
  </si>
  <si>
    <t>[装备]时，视为[装备]了[魔法武器]。</t>
  </si>
  <si>
    <t>影斩</t>
  </si>
  <si>
    <t>退魔忍者专用的刀剑型人造神器。漆黑的刀身中寄宿着强大的灵力。</t>
  </si>
  <si>
    <t>[装备]时，1轮中1次，用《称号才能》进行[伤害算出]时，[物理等级]+1。</t>
  </si>
  <si>
    <t>剑之指环</t>
  </si>
  <si>
    <t>刻有剑的纹样与炼金魔术咒文的六枚指环，能创造灵威之剑进行攻击。</t>
  </si>
  <si>
    <t>[装备]时，可以装备[炼金·○○]的[肉弹武器]和[盾牌]（本书P48）。此外，《灵具精制》可获得的[消耗品]的[价格]的上限+[100G]。</t>
  </si>
  <si>
    <t>崇拜者之剑</t>
  </si>
  <si>
    <t>ヒュペ ルボレオスの船乗りたちが携えた古剑。刀身には鱗のよ うな紋様があり、蛇神の霊威を宿す。</t>
  </si>
  <si>
    <t>[装备]时，[装甲]+3。</t>
  </si>
  <si>
    <t>大马士革剑</t>
  </si>
  <si>
    <t>ウーツ 鋼製の古刀を人造神器化したもの。驚異的な粘りと圧倒 的な切れ味を誇る。</t>
  </si>
  <si>
    <t>[装备]时，受到[物理伤害]-2。</t>
  </si>
  <si>
    <t>剑鞭</t>
  </si>
  <si>
    <t>古代中国使用的特殊剑型人造神器。剑柄附加了锁链，可以挥动。</t>
  </si>
  <si>
    <t>[装备]时，1轮中1次，[物理攻击]的[距离]变更为[3格]。</t>
  </si>
  <si>
    <t>五虎退</t>
  </si>
  <si>
    <t>有名的短刀。</t>
  </si>
  <si>
    <t>[装备]时，1战斗中1次，受到[目标：2体以上（包含范围·战斗地带）]的[攻击行动]时，[装甲]+10。</t>
  </si>
  <si>
    <t>笑面青江</t>
  </si>
  <si>
    <t>南北朝时代的大胁差。传说中切开了笑脸的幽灵。</t>
  </si>
  <si>
    <t>[装备]时，对[种类：机械·不死]进行[物理攻击]时，[物理等级]+1。</t>
  </si>
  <si>
    <t>小夜左文字</t>
  </si>
  <si>
    <t>有名的短刀。会对持有者带来武运。</t>
  </si>
  <si>
    <t>[装备]时，1战斗中1次，重投【命中】判定的[掷骰]的结果（[大成功][大失败]除外）。</t>
  </si>
  <si>
    <t>今剑</t>
  </si>
  <si>
    <t>有名的短刀。灵力侧重于保护的一面。</t>
  </si>
  <si>
    <t>蜂须贺虎彻</t>
  </si>
  <si>
    <t>有名的打刀。有着不负豪华外观的极高灵力。</t>
  </si>
  <si>
    <t>[装备]时，进行[物理攻击]时，赋予[属性：闪光]。</t>
  </si>
  <si>
    <t>药研藤四郎</t>
  </si>
  <si>
    <t>有名的短刀人造神器化。有着由传说而来的强力的切断能力。</t>
  </si>
  <si>
    <t>[装备]时，1战斗中1次，[物理攻击]的[目标]的[装甲][减半]。</t>
  </si>
  <si>
    <t>宗三左文字</t>
  </si>
  <si>
    <t>有名的打刀。会为持有者带来武运。</t>
  </si>
  <si>
    <t>[装备]时，1战斗中1次，重投【回避】判定的[掷骰]的结果（[大成功][大失败]除外）。</t>
  </si>
  <si>
    <t>武者的野太刀</t>
  </si>
  <si>
    <t>战国时代的武者使用的野太刀人造神器化。以能斩断钢铁的切断力著名。</t>
  </si>
  <si>
    <t>风刃之剑</t>
  </si>
  <si>
    <t>平时看似只有剑柄，凭使用者意志可伸展出风之刃的异界魔剑。</t>
  </si>
  <si>
    <t>[装备]时，赋予[物理攻击][属性：风压]。此外，1轮中1次，[物理攻击]的[距离]变更为[6格]。</t>
  </si>
  <si>
    <t>强化焰形剑</t>
  </si>
  <si>
    <t>人造神器化的刀身如火焰般波动的西洋剑。</t>
  </si>
  <si>
    <t>[装备]时，1战斗中1次，进行[物理攻击]时，给予【回避】判定失败的[目标][状态变化：痛苦]。</t>
  </si>
  <si>
    <t>剑盾</t>
  </si>
  <si>
    <t>边缘带刃的攻击用鸢盾，注入全身的力气挥舞可以产生巨大威力。</t>
  </si>
  <si>
    <t>[装备]时，[装甲]和[结界]+3。</t>
  </si>
  <si>
    <t>桃剑</t>
  </si>
  <si>
    <t>人造神器化的道教等使用的桃木剑。内含破邪的灵力。</t>
  </si>
  <si>
    <t>细神钩刀</t>
  </si>
  <si>
    <t>人造神器化的奥斯曼帝国使用的锐利单刃剑。极为锋利。</t>
  </si>
  <si>
    <t>业物之太刀</t>
  </si>
  <si>
    <t>同时具备美观度和实战价值的人造神器化业物太刀。</t>
  </si>
  <si>
    <t>鬼斩丸</t>
  </si>
  <si>
    <t>传说中曾经斩杀过鬼神或是魍魉的名刀的人造神器化。</t>
  </si>
  <si>
    <t>[装备]时，对[类别：人型·混沌]进行[物理攻击]时，[等级]+1。</t>
  </si>
  <si>
    <t>朽物杀手</t>
  </si>
  <si>
    <t>对超常存在用加强锻造的厚重大剑型人造神器，虽然需要高超的技术才能顺利使用，但是威力极大。</t>
  </si>
  <si>
    <t>异界之霸剑</t>
  </si>
  <si>
    <t>异世界的霸主所拥有的闪烁着不详金光的刀剑。</t>
  </si>
  <si>
    <t>[装备]时，[装甲]+5。</t>
  </si>
  <si>
    <t>魔术军刀</t>
  </si>
  <si>
    <t>以长而锐利的刀身为傲的军刀型人造神器。刀身散发着淡淡的光辉，比外观更加强韧。</t>
  </si>
  <si>
    <t>[装备]时，1剧本中1次，[灵力操作]后，[伤害算出]时适用的「[掷骰]的出目」视为「5」。</t>
  </si>
  <si>
    <t>魔术剑</t>
  </si>
  <si>
    <t>有发动体效果的剑型人造神器。形状各异，有仪式小刀、铜钱剑等，适用于各种魔术。</t>
  </si>
  <si>
    <t>[装备]时，视为[装备]了[魔法武器]，进行[魔法攻击]时，[魔法伤害]+5。</t>
  </si>
  <si>
    <t>白银大剑</t>
  </si>
  <si>
    <t>圣银制的大剑型人造神器。欧洲古老的高地民族常用。</t>
  </si>
  <si>
    <t>[装备]时，对[种类：魔兽·不死·混沌]进行[物理攻击]时，[物理等级]+1。</t>
  </si>
  <si>
    <t>灵光之古剑</t>
  </si>
  <si>
    <t>将出土的日本古代的直剑作为人造神器。经年累月积累下来的灵力会给予持有者加护。</t>
  </si>
  <si>
    <t>龙之剑</t>
  </si>
  <si>
    <t>退魔忍者专用的刀剑型人造神器。刀身有龙神的加护。</t>
  </si>
  <si>
    <t>神秘的古刀</t>
  </si>
  <si>
    <t>镰仓时代锻造的贵重的古刀作为人造神器。兼具了锋利度与强韧。</t>
  </si>
  <si>
    <t>软剑</t>
  </si>
  <si>
    <t>印度武术使用的鞭状剑，需要高超的技巧才能操控。</t>
  </si>
  <si>
    <t>[装备]时，[物理攻击]的[距离]+2格（[接近状态]的情况下为3格，[移动2格]的情况下变为[移动4格]）。</t>
  </si>
  <si>
    <t>黑华之棘</t>
  </si>
  <si>
    <t>拥有漆黑刀身的细长长剑，看似脆弱其实异常坚韧。</t>
  </si>
  <si>
    <t>蛇形剑</t>
  </si>
  <si>
    <t>用谜之金属锻造的细剑，快速挥动时会如鞭刃般变形。</t>
  </si>
  <si>
    <t>[装备]时，1轮中2次，[物理攻击]的[距离]变为[6格]。</t>
  </si>
  <si>
    <t>高频振动名刀</t>
  </si>
  <si>
    <t>人造神器化的改造过的名刀，在刀身上能够流通特殊高频振动。</t>
  </si>
  <si>
    <t>祭品的圣剑</t>
  </si>
  <si>
    <t>古代ア ルビオンにて、生贄の首をはねる際に用いられた大剑。</t>
  </si>
  <si>
    <t>[装备]时，进行[物理攻击]时，对非[BOSS]的[物怪]造成的[物理伤害]+5。</t>
  </si>
  <si>
    <t>人斩刀</t>
  </si>
  <si>
    <t>将江户时代横行的人斩的打刀人造神器化。会在吸收持有者的血之后变得更加锐利。</t>
  </si>
  <si>
    <t>[装备]时，1轮中1次，进行[物理攻击]时，消耗2点【生命力】，[物理伤害]+5。</t>
  </si>
  <si>
    <t>啼狐</t>
  </si>
  <si>
    <t>镰仓时代的打刀。传说中斩杀了妖狐。</t>
  </si>
  <si>
    <t>[装备]时，对[种类：魔兽·怪虫]进行[物理攻击]时，[物理等级]+1。</t>
  </si>
  <si>
    <t>太鼓钟贞宗</t>
  </si>
  <si>
    <t>有名的短刀。刀身寄宿的灵力波长会为持有者带来神威。</t>
  </si>
  <si>
    <t>[装备]时，1战斗中1次，1个[灵力]的出目±1（不能变为0或0以下，7或7以上）。</t>
  </si>
  <si>
    <t>不动行光</t>
  </si>
  <si>
    <t>有名的胁差。刀身雕刻的不动三尊会为持有者带来火焰的加护。</t>
  </si>
  <si>
    <t>[装备]时，进行[物理攻击]时，赋予[属性：火炎]，[目标]的[装甲]-2（最低0）。</t>
  </si>
  <si>
    <t>加州清光</t>
  </si>
  <si>
    <t>有名的打刀。是幕末剑豪的爱刀，有着优秀的攻击力。</t>
  </si>
  <si>
    <t>[装备]时，1轮中1次，进行[物理攻击]时，[物理伤害]+5。</t>
  </si>
  <si>
    <t>物吉贞宗</t>
  </si>
  <si>
    <t>有名的胁差。因其由来，会为持有者带来强大的武运。</t>
  </si>
  <si>
    <t>[装备]时，1剧本中1次，1个[灵力]变更为「3」「4」中任意一个。</t>
  </si>
  <si>
    <t>大和守安定</t>
  </si>
  <si>
    <t>有名的打刀。是幕末剑豪的爱刀，难以使用但极为锋利。</t>
  </si>
  <si>
    <t>[装备]时，1轮中1次，[物理攻击]的[目标]的[装甲]-5（最低0）。</t>
  </si>
  <si>
    <t>歌仙兼定</t>
  </si>
  <si>
    <t>有名的打刀。根据传说，有着对人形生物的极强杀伤力。</t>
  </si>
  <si>
    <t>强化双手大剑</t>
  </si>
  <si>
    <t>人造神器化的以极长刀身为荣的西洋剑。</t>
  </si>
  <si>
    <t>[装备]时，1战斗中1次，[物理攻击]的[目标]变更为[范围]。</t>
  </si>
  <si>
    <t>2格</t>
  </si>
  <si>
    <t>刺刀迅捷剑</t>
  </si>
  <si>
    <t>强化突刺贯穿力的刺剑型人造神器，对防御力高的对手尤其有效。</t>
  </si>
  <si>
    <t>[装备]时，1轮1次，进行[物理攻击]的时候，[目标]的[装甲]-3（最低0）。</t>
  </si>
  <si>
    <t>弯刀</t>
  </si>
  <si>
    <t>迦太基人偏好的有缓弯的单刃刀，仅尖端是双刃，同时有斩击和突刺效果。</t>
  </si>
  <si>
    <t>[装备]时，1轮1次，[物理攻击]的[目标]+1体。</t>
  </si>
  <si>
    <t>水晶剑</t>
  </si>
  <si>
    <t>南美古代遗迹发现的，用类似水晶的矿石制成的单刃曲刀。透明度极高，有阻断魔力的效果。</t>
  </si>
  <si>
    <t>[装备]时，[结界]+5。此外，1轮1次，[物理攻击]的[目标]的【回避】判定的达成值-1。</t>
  </si>
  <si>
    <t>流浪者</t>
  </si>
  <si>
    <t>内置转移术式的魔法大剑。</t>
  </si>
  <si>
    <t>[装备]时，视为[装备]了[魔法武器]，1轮1次，让【回避】判定失败的[目标]朝任意的方向移动2格（此移动无视[接近状态]）。</t>
  </si>
  <si>
    <t>塔瓦弯刀</t>
  </si>
  <si>
    <t>近东地区使用的一种弯刀。大马士革钢的刀身带着灵力的光辉。</t>
  </si>
  <si>
    <t>[装备]时，1场战斗限1次，[物理攻击]的[目标]的[装甲][减半]。</t>
  </si>
  <si>
    <t>魔性灵刀</t>
  </si>
  <si>
    <t>人造神器化的蕴含魔性灵力的古刀。刀身会散发稀薄的瘴气。</t>
  </si>
  <si>
    <t>[装备]时，对[物怪]造成的[物理伤害]+5。</t>
  </si>
  <si>
    <t>结晶破坏者</t>
  </si>
  <si>
    <t>刀身由水晶构成的双剑型人造神器。集中精神的话，可以从刀身中激发出特定属性。</t>
  </si>
  <si>
    <t>[装备]时，可以赋予[物理攻击][属性：闪光·磁力]中的1个。</t>
  </si>
  <si>
    <t>三千世界之剑</t>
  </si>
  <si>
    <t>从异世界流传而来的名剑。</t>
  </si>
  <si>
    <t>[装备]时，[结界]+5。</t>
  </si>
  <si>
    <t>御使大剑</t>
  </si>
  <si>
    <t>使用秘术锻造的大剑型人造神器。</t>
  </si>
  <si>
    <t>破邪一文字</t>
  </si>
  <si>
    <t>闪耀着破邪之力的刀剑型人造神器。</t>
  </si>
  <si>
    <t>高位魔术剑</t>
  </si>
  <si>
    <t>寄宿着更强的灵威的高位魔术剑。</t>
  </si>
  <si>
    <t>[装备]时，视为[装备]了[魔法武器]，进行[魔法攻击]时，[魔法伤害]+7。</t>
  </si>
  <si>
    <t>处决者</t>
  </si>
  <si>
    <t>没有刀刃的宽大双手剑。是将曾经欧洲的处刑人的物品作成的人造神器。</t>
  </si>
  <si>
    <t>[装备]时，1战斗中2次，对造成了1点以上的[物理伤害]「[名称]中标明了有[xn]的物怪」给予[状态变化：死亡]。</t>
  </si>
  <si>
    <t>破魔的灵剑</t>
  </si>
  <si>
    <t>寄宿着破魔之力的灵剑型人造神器。会给予拿起它的人强大的灵威。</t>
  </si>
  <si>
    <t>[装备]时，对[种类：混沌]进行[物理攻击]时，[物理等级]+1。</t>
  </si>
  <si>
    <t>理力剑</t>
  </si>
  <si>
    <t>没有刀身，只有柄的人造神器。集中精神后可以出现灵力构成的刀身。</t>
  </si>
  <si>
    <t>[装备]时，1轮中1次，[魔法伤害]+[使用者的任意的【主能力值】]。这个效果不适用于[武器攻击]。</t>
  </si>
  <si>
    <t>圣剑指环</t>
  </si>
  <si>
    <t>刻有圣剑纹样与炼金魔术咒文的六枚指环，能创造灵威之剑进行攻击。</t>
  </si>
  <si>
    <t>堕天刀</t>
  </si>
  <si>
    <t>在黑色刀身中寄宿着漆黑灵力的超长日本刀。</t>
  </si>
  <si>
    <t>伊阑的古剑</t>
  </si>
  <si>
    <t>イレ厶 の廃墟で発掘される古剑。青緑色の希少金厲を鍛造した 逸品で、人型や不死者に高い殺傷力を誇る。</t>
  </si>
  <si>
    <t>[装备]时，对[种类：人型·不死]进行[物理攻击]时，[物理等级]+1。</t>
  </si>
  <si>
    <t>扎特瓜的炎剑</t>
  </si>
  <si>
    <t>炎をも たらすものを宿す大剑。カミガカリでなければ、やがて 霊力に蝕まれ、同じモノノケと化す。</t>
  </si>
  <si>
    <t>[装备]时，进行[物理攻击]时，赋予[属性：火炎]，随后再使[目标]的[装甲]-4（最低0）。</t>
  </si>
  <si>
    <t>堀川国广</t>
  </si>
  <si>
    <t>有名的胁差。长达二尺以上，单手使用也能发挥出极强的杀伤力。</t>
  </si>
  <si>
    <t>[装备]时，1战斗中1次，[物理攻击]视为[特殊攻击]（→基本pl72）。</t>
  </si>
  <si>
    <t>浦岛虎彻</t>
  </si>
  <si>
    <t>有名的胁差。刀身雕刻的浦岛太郎的花纹会带来操纵时间的力量。</t>
  </si>
  <si>
    <t>[装备]时，1战斗中1次，直到该轮[结束]为止，【行动值】+2d。</t>
  </si>
  <si>
    <t>次郎太刀</t>
  </si>
  <si>
    <t>战国时代的大太刀人造神器化，优美而锐利。</t>
  </si>
  <si>
    <t>[装备]时，1战斗中1次，进行[物理攻击]时，[物理攻击]的[目标]的[装甲][减半]。</t>
  </si>
  <si>
    <t>狮子王</t>
  </si>
  <si>
    <t>有名的太刀人造神器化。时代久远，积累了长年的灵力。</t>
  </si>
  <si>
    <t>[装备]时，对[种类：魔兽·幻兽]进行[物理攻击]时，[物理等级]+1。</t>
  </si>
  <si>
    <t>长曾祢虎铁</t>
  </si>
  <si>
    <t>江户时代的打刀。据说能够切断石灯笼或头盔。</t>
  </si>
  <si>
    <t>山伏国广</t>
  </si>
  <si>
    <t>有名的太刀。刀身雕刻的文字会带给持有者退魔的力量。</t>
  </si>
  <si>
    <t>[装备]时，对非[BOSS]的[物怪]造成的[物理伤害]+10。</t>
  </si>
  <si>
    <t>太郎太刀</t>
  </si>
  <si>
    <t>战国时代的大太刀。优美而强韧。</t>
  </si>
  <si>
    <t>小狐丸</t>
  </si>
  <si>
    <t>有名的太刀。是寄宿着稻荷明神的强力神器。</t>
  </si>
  <si>
    <t>[装备]时，1战斗中1次，[伤害减少]前【生命力】[回复]20。</t>
  </si>
  <si>
    <t>明石国行</t>
  </si>
  <si>
    <t>有名的太刀。优美的刀身闪耀着灵力。</t>
  </si>
  <si>
    <t>[装备]时，对「[名称]中标明了有[xn]的物怪」造成的[物理伤害]+15。</t>
  </si>
  <si>
    <t>千子村正</t>
  </si>
  <si>
    <t>有名的太刀。寄宿在刀身的灵威对异能者有特攻效果。</t>
  </si>
  <si>
    <t>[装备]时，对[神我狩]造成的[物理伤害]+10。</t>
  </si>
  <si>
    <t>水神切兼光</t>
  </si>
  <si>
    <t>人造神器化的有着治理洪水的传说的铭刀。</t>
  </si>
  <si>
    <t>[装备]时，1场战斗限1次，遭受没有付与[属性：火炎·电击]中任意一个的[魔法伤害]减半。</t>
  </si>
  <si>
    <t>破神柳叶刀</t>
  </si>
  <si>
    <t>中国武术等使用的弯曲单刃剑，剑身宽。</t>
  </si>
  <si>
    <t>[装备]时，进行[物理攻击]之际，[目标]的[装甲]-5（最低0）。</t>
  </si>
  <si>
    <t>越前康继</t>
  </si>
  <si>
    <t>人造神器化的江户幕府御用刀匠锻造的铭刀。</t>
  </si>
  <si>
    <t>水心子正秀</t>
  </si>
  <si>
    <t>人造神器化的新新刀中的名品。</t>
  </si>
  <si>
    <t>人首丸</t>
  </si>
  <si>
    <t>人造神器化的、御用刽子手山田浅右卫门执行任务时所用的佩刀的复制品。</t>
  </si>
  <si>
    <t>[装备]时，1轮1次，[灵力操作]后，对[种族：人型]造成的[伤害算出]的「[骰子]的出目」视为「5」。</t>
  </si>
  <si>
    <t>轮刃盾</t>
  </si>
  <si>
    <t>边缘增加利刃的圆盾。通过旋转刃部可同时兼任防具和武器。</t>
  </si>
  <si>
    <t>[装备]时，[装甲]和[结界]+4。</t>
  </si>
  <si>
    <t>神仙之桃剑</t>
  </si>
  <si>
    <t>由在神域中开花的桃树削制而成的桃木剑，带有驱魔的灵力。</t>
  </si>
  <si>
    <t>[装备]时，对[种类：不死·混沌]造成[物理攻击]时，[物理等级]+1。</t>
  </si>
  <si>
    <t>小龙景光</t>
  </si>
  <si>
    <t>人造神器化的著名武将楠木正成的佩刀。</t>
  </si>
  <si>
    <t>[装备]时，1轮1次。[攻击行动]的[目标]+1体。</t>
  </si>
  <si>
    <t>祖尔菲卡</t>
  </si>
  <si>
    <t>参照阿拉伯传说中的名剑打造的半月刀型神器，有两片刀刃。</t>
  </si>
  <si>
    <t>[装备]时，1场战斗限1次，【命中】的判定成功后投掷1d，骰出「1·2」以外的话，对[物怪]造成的[物理伤害]+20。</t>
  </si>
  <si>
    <t>异界的大剑</t>
  </si>
  <si>
    <t>拥有巨大刀身的异界之剑。</t>
  </si>
  <si>
    <t>[装备]时，1轮1次，[时机：攻击]的《才能》的[距离]变为[战斗地带]。</t>
  </si>
  <si>
    <t>土地神之太刀</t>
  </si>
  <si>
    <t>土地神锻造的神剑。</t>
  </si>
  <si>
    <t>[装备]时，对[BOSS]以外的[物怪]造成的[物理伤害]+10。</t>
  </si>
  <si>
    <t>灵力之大剑</t>
  </si>
  <si>
    <t>以灵力编织成的巨型刀剑。</t>
  </si>
  <si>
    <t>[装备]时，1剧本1次，进行[物理攻击]时，[物理伤害]+15。</t>
  </si>
  <si>
    <t>高频振动刀·改</t>
  </si>
  <si>
    <t>性能极高的高周波剑。</t>
  </si>
  <si>
    <t>神眼之太刀</t>
  </si>
  <si>
    <t>刀身附加了神眼工艺的神刀。</t>
  </si>
  <si>
    <t>[装备]时，使用[种族：魔眼/时机：攻击]的《才能》时，[等级]+1。</t>
  </si>
  <si>
    <t>明王利剑</t>
  </si>
  <si>
    <t>仿造被称为明王的神明手中所握宝剑而锻造出来的武器。</t>
  </si>
  <si>
    <t>碳钢战刃</t>
  </si>
  <si>
    <t>使用现代技术的精华所打造出来的人造神器化碳钢高周波战刃，硬度与切割力都极为惊人。</t>
  </si>
  <si>
    <t>跨越世界的圣剑</t>
  </si>
  <si>
    <t>从遥远异界穿越而来，只为在勇者手中发挥力量的圣剑。</t>
  </si>
  <si>
    <t>良业物之太刀</t>
  </si>
  <si>
    <t>具有诅咒之力或是神力的人造神器化大业物。</t>
  </si>
  <si>
    <t>十束剑</t>
  </si>
  <si>
    <t>人造神器化的神代制造的古剑。</t>
  </si>
  <si>
    <t>[装备]时，从非[BOSS]的[物怪·神我狩]处受到的[伤害]-5。</t>
  </si>
  <si>
    <t>传来的七支刀</t>
  </si>
  <si>
    <t>人造神器化的自太古流传的七支刀，秘藏着极强的灵威。</t>
  </si>
  <si>
    <t>[装备]时，对[物怪]造成的[伤害]+10。</t>
  </si>
  <si>
    <t>帕赞的新月刀</t>
  </si>
  <si>
    <t>青白い 霊光をまとうシミター。儀式魔術を重ね、火星と土星の 加護を融合させている。</t>
  </si>
  <si>
    <t>[装备]时，对[种类：不死·混沌]进行[物理攻击]时，[物理等级]+1。</t>
  </si>
  <si>
    <t>龟甲贞宗</t>
  </si>
  <si>
    <t>有名的打刀。龟甲菊花的纹路会为持有者带来破魔的灵力。</t>
  </si>
  <si>
    <t>[装备]时，从非[BOSS]的[物怪]处受到的[伤害]-5。</t>
  </si>
  <si>
    <t>莺丸</t>
  </si>
  <si>
    <t>备前的名匠锻造的名刀。刀身寄宿着庞大的灵力。</t>
  </si>
  <si>
    <t>[装备]时，1轮中1次，用《称号才能》 进行[伤害算出]时，[物理等级]+1。</t>
  </si>
  <si>
    <t>萤丸</t>
  </si>
  <si>
    <t>南北朝时代的大太刀。灵力使得刀身聚集了萤火一般的灵光，维持锐利程度。</t>
  </si>
  <si>
    <t>江雪左文字</t>
  </si>
  <si>
    <t>有名的太刀。根据之前主人的传说，会带给持有者优秀的知性。</t>
  </si>
  <si>
    <t>[装备]时，【知性】判定的达成值+7。</t>
  </si>
  <si>
    <t>石切丸</t>
  </si>
  <si>
    <t>平安时代的太刀。无论是物质还是灵体都能斩断。</t>
  </si>
  <si>
    <t>鹤丸</t>
  </si>
  <si>
    <t>辗转于多名贵人之手的名剑。在多种灵力影响之下，操使时如同舞蹈。</t>
  </si>
  <si>
    <t>[装备]时，[物理攻击]的[目标]+1体。</t>
  </si>
  <si>
    <t>和泉守兼定</t>
  </si>
  <si>
    <t>南北朝时代的打刀。闪烁着白银光辉的刀身有着异样的坚韧。</t>
  </si>
  <si>
    <t>陸奥守吉行</t>
  </si>
  <si>
    <t>幕末的神我狩坂本龙马的爱刀。刀身寄宿着灵力，能够强化威力。</t>
  </si>
  <si>
    <t>[装备]时，1战斗中1次，进行[物理攻击]时，[物理等级]+2。</t>
  </si>
  <si>
    <t>压切长谷部</t>
  </si>
  <si>
    <t>将膳棚连着藏在其中的贼人一同切断的名刀。</t>
  </si>
  <si>
    <t>[装备]时，[物理攻击]的[目标]的[装甲]-3（最低0）。此外，1轮中1次，消灭1个邻接1格内存在的[障碍物]。</t>
  </si>
  <si>
    <t>蜘蛛切</t>
  </si>
  <si>
    <t>有名的太刀。根据身上的传说，对怪虫和混沌有着特攻。</t>
  </si>
  <si>
    <t>[装备]时，对[种类：怪虫·混沌]进行[物理攻击]时，[物理等级]+1。</t>
  </si>
  <si>
    <t>烛台切光忠</t>
  </si>
  <si>
    <t>将逆臣与烛台一同斩断的宝刀。以锋利知名。</t>
  </si>
  <si>
    <t>骚速剑</t>
  </si>
  <si>
    <t>有名的太刀。根据身上的传说，能够消退敌人的杀意。</t>
  </si>
  <si>
    <t>[装备]时，从[神我狩]处遭受到的[伤害]-5。</t>
  </si>
  <si>
    <t>阳剑</t>
  </si>
  <si>
    <t>人造神器化的雌雄一对的双剑，同时装备两把剑可激发隐藏灵力。</t>
  </si>
  <si>
    <t>[阳剑][阴剑]同时[装备]时，1轮1次，进行[物理攻击]时，[物理等级]+1。</t>
  </si>
  <si>
    <t>阴剑</t>
  </si>
  <si>
    <t>[阳剑][阴剑]同时[装备]时，1轮1次，[主动判定]的达成值+2。</t>
  </si>
  <si>
    <t>源清麿</t>
  </si>
  <si>
    <t>人造神器化的豪刀，刃纹充满跃动感。</t>
  </si>
  <si>
    <t>[装备]时，1场战斗限2次，[物理攻击]的[目标]的[装甲][减半]。</t>
  </si>
  <si>
    <t>八云切法政</t>
  </si>
  <si>
    <t>京都小锻冶众的头领·三条法政为认可其人望与技艺的对象所做的杰作。</t>
  </si>
  <si>
    <t>[装备]时，进行[物理攻击]时，[物理等级]+1。</t>
  </si>
  <si>
    <t>一文字则宗</t>
  </si>
  <si>
    <t>人造神器化的细身优雅的铭刀，极为稀有。</t>
  </si>
  <si>
    <t>残雪</t>
  </si>
  <si>
    <t>原金鵄众的雪女遗留下的冰冻的苍炎锻造的日本刀。刀身苍白。</t>
  </si>
  <si>
    <t>[装备]时，付与[物理攻击][属性：冷气]。此外，1轮1次，[物理攻击]的[目标]变为[范围]。</t>
  </si>
  <si>
    <t>孙六兼元</t>
  </si>
  <si>
    <t>人造神器化的实用性丰富的铭刀。</t>
  </si>
  <si>
    <t>[装备]时，对「[名称」中标记了[×n]的物怪」造成的[物理伤害]+20。</t>
  </si>
  <si>
    <t>佐哈尔之剑</t>
  </si>
  <si>
    <t>采用容易寄宿思念的金属制成的超能力者用刀剑。精神集中时，刀身会发光。</t>
  </si>
  <si>
    <t>[装备]时，使用[种族：超能力者/时机：攻击]的《才能》时，[伤害算出]+5。</t>
  </si>
  <si>
    <t>磨制石剑</t>
  </si>
  <si>
    <t>灵石削制而成的剑，具有远超外观的坚韧度。</t>
  </si>
  <si>
    <t>超甲壳大剑</t>
  </si>
  <si>
    <t>使用神格级怪虫的甲壳打造的适合者用大剑。</t>
  </si>
  <si>
    <t>化身双刃剑</t>
  </si>
  <si>
    <t>拥有三片刃的软剑，仅需挥动即可掀起如镰鼬般的剑风。</t>
  </si>
  <si>
    <t>奥利哈钢大剑</t>
  </si>
  <si>
    <t>失われ た大陸一アトランティスの貴族たちが好んで用いたオ リハルコン製の大剑。抜群の威力を誇る。</t>
  </si>
  <si>
    <t>村雨</t>
  </si>
  <si>
    <t>雕刻着俱利迦罗龙的名刀。</t>
  </si>
  <si>
    <t>[装备]时，进行[物理攻击]时，赋予[属性：冷气]，[目标]的[装甲]-3（最低0）。</t>
  </si>
  <si>
    <t>一期ー振吉光</t>
  </si>
  <si>
    <t>名匠·吉光所作的名刀。不知为何有对魔术的抗性。</t>
  </si>
  <si>
    <t>大般若长光</t>
  </si>
  <si>
    <t>名匠·长光所作的名刀。优美的刃纹有着惊人的韧性。</t>
  </si>
  <si>
    <t>[装备]时，1战斗中1次，受到的[魔法伤害][减半]。</t>
  </si>
  <si>
    <t>大俱利伽罗广光</t>
  </si>
  <si>
    <t>“独眼龙”的爱刀，刀身雕刻着神剑与龙，寄宿着明王的加护。</t>
  </si>
  <si>
    <t>山姥切国广</t>
  </si>
  <si>
    <t>人造神器化的名剑，是据传斩断了怪异的灵剑·山姥切的复制品。</t>
  </si>
  <si>
    <t>[装备]时，对[种类：人型·植物·混沌]进行[物理攻击]时，[物理等级]+1。</t>
  </si>
  <si>
    <t>破山剑</t>
  </si>
  <si>
    <t>人造神器化的，中国传承中的神剑。</t>
  </si>
  <si>
    <t>津田助广</t>
  </si>
  <si>
    <t>人造神器化的江户时代锻造的大业物。</t>
  </si>
  <si>
    <t>[装备]时，对[BOSS]以外的[神我狩]造成的[物理伤害]+10。</t>
  </si>
  <si>
    <t>卢恩符文剑</t>
  </si>
  <si>
    <t>刀身镌刻高阶卢恩符文的大剑型人造神器，能够持续提升持有者的魔力。</t>
  </si>
  <si>
    <t>[装备]时，1轮1次，进行[魔法攻击]时，[魔法等级]+2。</t>
  </si>
  <si>
    <t>尘地螺钿饰剑</t>
  </si>
  <si>
    <t>无名协会的刀匠一族打造的秘剑，只有受到八部众当主信任的人才能使用。</t>
  </si>
  <si>
    <t>[装备]时，1剧本1次，[物理攻击]的[目标]，无法使用[伤害减少]时的[减半]效果。</t>
  </si>
  <si>
    <t>井上真改</t>
  </si>
  <si>
    <t>人造神器化的兼具实战性与美感的铭刀。</t>
  </si>
  <si>
    <t>[装备]时，1场战斗限1次，受到的[物理攻击][减半]。</t>
  </si>
  <si>
    <t>千人斩</t>
  </si>
  <si>
    <t>人造神器化的、被人称魔王的武将用来斩倒众多高僧的刀。</t>
  </si>
  <si>
    <t>[装备]时，对[种族：人型·幻兽]进行[物理攻击]时，[物理等级]+2。</t>
  </si>
  <si>
    <t>狼之心</t>
  </si>
  <si>
    <t>维京人战士使用的刀剑。含碳量高，威力拔群。</t>
  </si>
  <si>
    <t>[装备]时，对[类别：人型·不死]进行[物理攻击]时，[物理等级]+1。</t>
  </si>
  <si>
    <t>灵脉的七支刀</t>
  </si>
  <si>
    <t>用于维持灵脉的强力的七支刀。</t>
  </si>
  <si>
    <t>[装备]时，对[BOSS]以外的[物怪]造成[物理伤害]时+20。</t>
  </si>
  <si>
    <t>龙神的太刀</t>
  </si>
  <si>
    <t>寄宿着龙神加护的神刀。</t>
  </si>
  <si>
    <t>[装备]时，遭受和[起源属性C]相同属性的[攻击行动]时，[伤害]-10。</t>
  </si>
  <si>
    <t>勇者之剑</t>
  </si>
  <si>
    <t>只有异界的勇者可以装备的强力圣剑。</t>
  </si>
  <si>
    <t>[装备]时，1轮1次。对[BOSS]造成的[物理伤害]+10。</t>
  </si>
  <si>
    <t>神杀刀</t>
  </si>
  <si>
    <t>暗藏弑神灵力的可怖神刀。</t>
  </si>
  <si>
    <t>[装备]时，对[类别：不死·幻兽·混沌]进行[攻行动击]时，[等级]+1。</t>
  </si>
  <si>
    <t>斗气破刀</t>
  </si>
  <si>
    <t>经改造的名刀的复制品，灵气增幅者专用。注入气后刀身会发光。</t>
  </si>
  <si>
    <t>神威之焰形剑</t>
  </si>
  <si>
    <t>从火焰般的刀身释放出灵光的双手剑型人造神器。被使用于欧洲自古流传的仪式之中。</t>
  </si>
  <si>
    <t>[装备]时，1战斗中1次，进行[物理攻击]时，[物理伤害]+15。</t>
  </si>
  <si>
    <t>丙子椒林剑</t>
  </si>
  <si>
    <t>人造神器化的太古的圣剑。</t>
  </si>
  <si>
    <t>[装备]时，进行[物理攻击]时，对非[BOSS]的[物怪·神我狩]造成的[物理伤害]+5。</t>
  </si>
  <si>
    <t>神灵的七支刀</t>
  </si>
  <si>
    <t>复原神代时期存在的七支刀后将其人造神器化，隐藏着可怕的神通力。</t>
  </si>
  <si>
    <t>勾践剑</t>
  </si>
  <si>
    <t>人造神器化的春秋时代的越王勾践的名剑。寄宿着强大的灵力。</t>
  </si>
  <si>
    <t>[装备]时，从[物怪·神我狩]处遭受到的[伤害]-5。</t>
  </si>
  <si>
    <t>不死鸟长剑</t>
  </si>
  <si>
    <t>ヒュペ ルボレオス王の愛剑のレプリカ。超人や怪異に対して高 い威力を発揮する。</t>
  </si>
  <si>
    <t>[装备]时，进行[物理攻击]时，对非[BOSS]的[神我狩·物怪]造成的[物理伤害]+5。</t>
  </si>
  <si>
    <t>三日月宗近</t>
  </si>
  <si>
    <t>平安时代的太刀，因形状和刃纹被冠以三日月之名。</t>
  </si>
  <si>
    <t>[装备]时，[装甲]和[结界]+5。</t>
  </si>
  <si>
    <t>小乌丸</t>
  </si>
  <si>
    <t>源平合战时期的太刀。据说寄宿着八尺乌的灵威。</t>
  </si>
  <si>
    <t>[装备]时，对[种类：人型·魔兽·混沌]进行[物理攻击]时，[物理等级]+1。</t>
  </si>
  <si>
    <t>五郎入道正宗</t>
  </si>
  <si>
    <t>名震天下的名刀。刀刃有着驱散邪恶的力量。</t>
  </si>
  <si>
    <t>[装备]时，从[荒御魂]处遭受到的[伤害]-10。</t>
  </si>
  <si>
    <t>布都御魂</t>
  </si>
  <si>
    <t>寄宿剑神灵力的直剑型人造神器，注入灵力可显现刀剑的实体展开范围攻击。</t>
  </si>
  <si>
    <t>[装备]时，1轮1次，进行[物理攻击]时，[物理攻击]的[目标]变更为[范围]。</t>
  </si>
  <si>
    <t>魂喰之妖刀</t>
  </si>
  <si>
    <t>斩切目标后吞噬其灵魂转化为自身灵力的刀剑型人造神器。</t>
  </si>
  <si>
    <t>[装备]时，1轮1次，[伤害算出]后，1个[灵力]的出目±1（不能0和0以下及7和7以上）。</t>
  </si>
  <si>
    <t>镇神之神刀</t>
  </si>
  <si>
    <t>蕴含压制众神神威的灵力的最高位刀剑型人造神器。</t>
  </si>
  <si>
    <t>[装备]时，进行[物理攻击]时，对[荒御魂]造成的[物理伤害]+5。</t>
  </si>
  <si>
    <t>鬼丸国纲</t>
  </si>
  <si>
    <t>人造神器化的、寄宿灵神的天下五剑之一。</t>
  </si>
  <si>
    <t>[装备]时，对[BOSS]以外的[物怪]造成的[物理伤害]+15。</t>
  </si>
  <si>
    <t>大典太光世</t>
  </si>
  <si>
    <t>人造神器化的天下五剑之一。</t>
  </si>
  <si>
    <t>[装备]时，1场战斗限2次，可以重投【命中】判定的[投掷]的结果（[大成功·大失败]除外）。</t>
  </si>
  <si>
    <t>提泽纳炎剑</t>
  </si>
  <si>
    <t>传说中的英雄提泽纳手中圣剑的复制品。</t>
  </si>
  <si>
    <t>扇子剑</t>
  </si>
  <si>
    <t>[装备]时，[结界]+2。</t>
  </si>
  <si>
    <t>破刃剑</t>
  </si>
  <si>
    <t>1轮1次，使【接近状态/1体】的【武器攻击】的【物理伤害】-5（最低0）。</t>
  </si>
  <si>
    <t>怨恨菜刀</t>
  </si>
  <si>
    <t>1剧本1次，[物理攻击]的[目标]的[装甲]变为0。</t>
  </si>
  <si>
    <t>灵威木刀</t>
  </si>
  <si>
    <t>1战斗中1次，[物理攻击]的[目标]的[装甲][减半]。</t>
  </si>
  <si>
    <t>双刃短剑</t>
  </si>
  <si>
    <t>1战斗中1次，[攻击]时，可进行[7格/4体/抵抗：消灭/等级：1]的【魔法攻击】。</t>
  </si>
  <si>
    <t>左手匕首</t>
  </si>
  <si>
    <t>【回避】判定的达成值+1。</t>
  </si>
  <si>
    <t>红剑士</t>
  </si>
  <si>
    <t>1剧本1次，进行[魔法攻击]时，[魔法伤害]+[使用者的任意的【主能力值】]。这个效果不适用于[武器攻击]。</t>
  </si>
  <si>
    <t>巨人杀手</t>
  </si>
  <si>
    <t>1轮1次，对[尺寸：3]以上的[目标]进行[物理攻击]时，[物理伤害]+5。</t>
  </si>
  <si>
    <t>梦幻之尺</t>
  </si>
  <si>
    <t>古剑</t>
  </si>
  <si>
    <t>《黑剑杀手》</t>
  </si>
  <si>
    <t>段平</t>
  </si>
  <si>
    <t>1战斗1次，[伤害算出]后进行1次[武器攻击]。</t>
  </si>
  <si>
    <t>炼金・灵刃</t>
  </si>
  <si>
    <t>由炼金魔术师所创造的锋利刀剑。</t>
  </si>
  <si>
    <t>[装备]时，1战斗中1次，【回避】判定的达成值+1。</t>
  </si>
  <si>
    <t>炼金・灵剑</t>
  </si>
  <si>
    <t>由炼金魔术师所创造的巨型西洋剑。</t>
  </si>
  <si>
    <t>炼金·灵枪</t>
  </si>
  <si>
    <t>由炼金魔术师所创造的锐利长枪。</t>
  </si>
  <si>
    <t>可以作为[射击武器]投掷。这时候［形状/距离/目标］变更为［射击/【敏捷】+3格/1体］。</t>
  </si>
  <si>
    <t>炼金·灵矛</t>
  </si>
  <si>
    <t>由炼金魔术师所创造的巨大长枪。</t>
  </si>
  <si>
    <t>[装备]时，[物理攻击]的[距离]+1格（[接近状态]变为2格、[移动2格]变成[移动3格]等）。</t>
  </si>
  <si>
    <t>短枪</t>
  </si>
  <si>
    <t>短枪型人造神器。</t>
  </si>
  <si>
    <t>可以作为[射击武器]进行投掷，这样做的话[形状/距离/目标]变为[射击/【体力】*2格/1体]。</t>
  </si>
  <si>
    <t>独钴杵</t>
  </si>
  <si>
    <t>法具型人造神器。</t>
  </si>
  <si>
    <t>[装备]时，对[类别：混沌]进行[攻击行动]时，[等级]+1。</t>
  </si>
  <si>
    <t>强化钗</t>
  </si>
  <si>
    <t>钗型人造神器</t>
  </si>
  <si>
    <t>枪型人造神器。</t>
  </si>
  <si>
    <t>[装备]时，[物理攻击]的[目标]+1。</t>
  </si>
  <si>
    <t>刺又</t>
  </si>
  <si>
    <t>前端为三日月形状的枪型人造神器。</t>
  </si>
  <si>
    <t>斩马刀</t>
  </si>
  <si>
    <t>拥有长大刀身的人造神器。</t>
  </si>
  <si>
    <t>[装备]时，1场战斗中限1次，进行[物理攻击]时，[物理等级]+1。</t>
  </si>
  <si>
    <t>灵机枪</t>
  </si>
  <si>
    <t>以灵力启动的可伸缩机械式长枪。</t>
  </si>
  <si>
    <t>[装备]时，[物理攻击]的[距离]变更为[2格]。</t>
  </si>
  <si>
    <t>漆黑之薙刀</t>
  </si>
  <si>
    <t>有着锐利的新月形刀身的薙刀型人造神器，刀身被涂成漆黑。</t>
  </si>
  <si>
    <t>长枪</t>
  </si>
  <si>
    <t>长枪型人造神器。</t>
  </si>
  <si>
    <t>长柄武器</t>
  </si>
  <si>
    <t>具备各样机能的长柄武器型人造神器。</t>
  </si>
  <si>
    <t>双镰枪</t>
  </si>
  <si>
    <t>枪头为十字形的枪型人造神器。</t>
  </si>
  <si>
    <t>[装备]时，1轮中限1次，使[物理攻击]的[目标]的【回避】判定达成值-2。</t>
  </si>
  <si>
    <t>卍钗</t>
  </si>
  <si>
    <t>能够接下武器、将其固定的带有弯钩的特殊钗。</t>
  </si>
  <si>
    <t>[装备]时，受到[形状：剑·枪]的[物理伤害]-3。</t>
  </si>
  <si>
    <t>寸铁</t>
  </si>
  <si>
    <t>带有圆环的锻铁暗器。又叫峨眉刺。</t>
  </si>
  <si>
    <t>[装备]时，视为[装备]了[空手]。</t>
  </si>
  <si>
    <t>移动1格</t>
  </si>
  <si>
    <t>猟犬の舌</t>
  </si>
  <si>
    <t>注射針のような刀身を持つ青い刺突剑。ティンダロスの住人の 長い青舌を材料としている。</t>
  </si>
  <si>
    <t>[装备]时，1轮1次，[物理攻击]造成[伤害算出]之际，【生命力】[回复]5点。</t>
  </si>
  <si>
    <t>渔枪</t>
  </si>
  <si>
    <t>琉球王国的古老短枪。和龟甲盾同时使用。</t>
  </si>
  <si>
    <t>和[龟甲盾]同时[装备]时，【行动值】+2。</t>
  </si>
  <si>
    <t>双头矛</t>
  </si>
  <si>
    <t>两端都附加枪尖的攻击特化型长枪。</t>
  </si>
  <si>
    <t>超能长矛</t>
  </si>
  <si>
    <t>将寄宿思念的短剑改造后作为长枪的枪尖使用。</t>
  </si>
  <si>
    <t>斗气枪</t>
  </si>
  <si>
    <t>枪尖附加了提高气的渗透率的机关，是灵气增幅者专用的长枪。</t>
  </si>
  <si>
    <t>外骨骼枪</t>
  </si>
  <si>
    <t>利用怪虫獠牙制成的有生命的长枪。</t>
  </si>
  <si>
    <t>灵力钗</t>
  </si>
  <si>
    <t>有着锐利尖端的钗型人造神器。</t>
  </si>
  <si>
    <t>可以作为[射击武器]投掷。此时[攻击行动/距离/目标]变更为[特殊攻击/ [体力]x2格/1体]。</t>
  </si>
  <si>
    <t>荣光之矛</t>
  </si>
  <si>
    <t>枪尖刻有未知文字的异界制枪型人造神器，以高威力和容易使用著称。</t>
  </si>
  <si>
    <t>灵威的长钩刀</t>
  </si>
  <si>
    <t>在镰状枪尖上加装锐利弯钩的杆状人造神器。易于使用，常配备给欧洲的新手神我狩。</t>
  </si>
  <si>
    <t>[装备]时，1战斗中1次，给予被动判定失败的[目标][状态变化：摔倒]。</t>
  </si>
  <si>
    <t>退魔独钴杵</t>
  </si>
  <si>
    <t>经法力强化的独钻杵，寄宿了灵力而可以投掷。</t>
  </si>
  <si>
    <t>三尖刺</t>
  </si>
  <si>
    <t>无需弹簧即可通过灵力向三方向展开枪尖的铁刺，防御性能优异。</t>
  </si>
  <si>
    <t>[装备]时，1轮1次，受到[形状：剑·斧]的[物理伤害]-5。</t>
  </si>
  <si>
    <t>名匠的锐枪</t>
  </si>
  <si>
    <t>名匠注入灵力锻造成的枪型人造神器。适于使用，造型优美。</t>
  </si>
  <si>
    <t>[装备]时，1轮1次，[物理攻击]的[目标]的【回避】判定的达成值-1。</t>
  </si>
  <si>
    <t>拳剑</t>
  </si>
  <si>
    <t>在钢铁护手前端装备刀剑的特殊武器。</t>
  </si>
  <si>
    <t>毒针</t>
  </si>
  <si>
    <t>灌入神秘猛毒的短枪型人造神器。</t>
  </si>
  <si>
    <t>[装备]时，1战斗中1次，造成1点以上的[物理伤害]时给予[目标][状态变化：猛毒]。</t>
  </si>
  <si>
    <t>拳刃</t>
  </si>
  <si>
    <t>专为突刺打造的特殊武器，H型握柄适于握持，适合格斗战。</t>
  </si>
  <si>
    <t>用《双武器精通》同时[装备]两把[名称]中包含「ジャマダハル」的[武器]时，视为[装备]了[空手]。</t>
  </si>
  <si>
    <t>三节枪</t>
  </si>
  <si>
    <t>三节棍前端装有锐利枪尖的兵器。难以使用。</t>
  </si>
  <si>
    <t>长柄刀</t>
  </si>
  <si>
    <t>剃刀型人造神器。</t>
  </si>
  <si>
    <t>降魔枪</t>
  </si>
  <si>
    <t>巨大且强韧的枪型人造神器中的杰作。</t>
  </si>
  <si>
    <t>[装备]时，[物理攻击]的[距离]+2格（[接近状态]变为3格、[移动2格]变成[移动4格]等）。</t>
  </si>
  <si>
    <t>猛将之朱枪</t>
  </si>
  <si>
    <t>将战国时代的猛将或以勇武著名的武士所用的名枪人造神器化的绝品。</t>
  </si>
  <si>
    <t>变动式多节枪</t>
  </si>
  <si>
    <t>用一定的电压软化接合部位，将其如鞭子般变化的枪型人造神器。</t>
  </si>
  <si>
    <t>[装备]时，消耗1次[准备]，[攻击]时「距离/目标」变更为[5格/1体]，进行[射击攻击]。</t>
  </si>
  <si>
    <t>太古的长矛</t>
  </si>
  <si>
    <t>传说中的大王用以举兵的长枪作为人造神器后的产物。易于使用，以结实著称。</t>
  </si>
  <si>
    <t>术式枪</t>
  </si>
  <si>
    <t>有作为魔术媒介的功能的枪型人造神器。</t>
  </si>
  <si>
    <t>活杀针</t>
  </si>
  <si>
    <t>秘藏着极大的灵威的针型人造神器。</t>
  </si>
  <si>
    <t>[装备]时，1轮1次，[物理攻击]的[距离]变更为[8格]。</t>
  </si>
  <si>
    <t>枪之指环</t>
  </si>
  <si>
    <t>刻有枪的纹样与炼金魔术咒文的六枚指环，能创造灵威之枪实施攻击。</t>
  </si>
  <si>
    <t>[装备]时，可以装备[炼金·○○]的[肉弹武器]和[盾牌]（神机p48~）。此外，用《灵具精制》可获得的[消耗]的[价格]上限+[100G]。</t>
  </si>
  <si>
    <t>印度长棍</t>
  </si>
  <si>
    <t>人造神器化的印度武术所用的长棍，由灵木削制的柄部比钢铁更为坚韧。</t>
  </si>
  <si>
    <t>[装备]时，视为[装备]了[空手]。此外，1战斗1次，[伤害算出]后进行1次[武器攻击]。</t>
  </si>
  <si>
    <t>喰灵魔枪</t>
  </si>
  <si>
    <t>通过吸收自身的魔力来提升威力的魔枪。</t>
  </si>
  <si>
    <t>[装备]时，消耗1次[开始]和3点【生命力】，1战斗中，[伤害算出]+3。</t>
  </si>
  <si>
    <t>ダマスカススピア</t>
  </si>
  <si>
    <t>ウーツ鋼 製の長枪を人造神器化したもの。凄まじい粘りを備えている。</t>
  </si>
  <si>
    <t>[装备]时，受到的[物理伤害]-2。</t>
  </si>
  <si>
    <t>穿甲锥</t>
  </si>
  <si>
    <t>刀身近似菱形的刺击武器，常用于造成致命一击。</t>
  </si>
  <si>
    <t>[装备]时，1战斗中1次，进行[终结一击]不会消耗[时机：攻击]。</t>
  </si>
  <si>
    <t>古矛</t>
  </si>
  <si>
    <t>人造神器化的古代长矛，巨型枪尖具备极高的杀伤力。</t>
  </si>
  <si>
    <t>[装备]时，对「[名称]中标明有[xn]的物怪」造成的[物理伤害]+5。</t>
  </si>
  <si>
    <t>恶贯满盈</t>
  </si>
  <si>
    <t>RS的魔术战士偏好的，刻有诅咒的长柄刀。</t>
  </si>
  <si>
    <t>[装备]时，【回避】判定的达成值+1。此外，[攻击行动]的[目标]的[被动判定]的达成值-1。</t>
  </si>
  <si>
    <t>花枪</t>
  </si>
  <si>
    <t>中国武术使用的带红缨的长枪。</t>
  </si>
  <si>
    <t>[装备]时，视为[装备]了[空手]。1轮中1次，[物理攻击]的[目标]的【回避】判定的达成值-2。</t>
  </si>
  <si>
    <t>破邪钗</t>
  </si>
  <si>
    <t>经过圣别，能对魑魅魍魉发挥效果的钗型人造神器。</t>
  </si>
  <si>
    <t>投掷的时候可以作为[射击武器]使用。作为[射击武器]使用的情况下，视为[特殊攻击/距离:[体力]格/目标:1体]。</t>
  </si>
  <si>
    <t>斩妖枪</t>
  </si>
  <si>
    <t>为打倒邪恶的存在而锻造的神秘之枪。</t>
  </si>
  <si>
    <t>[装备]时，对 [种类:不死·混沌]进行[物理攻击]的时候，[物理等级]+1。</t>
  </si>
  <si>
    <t>盾枪</t>
  </si>
  <si>
    <t>在魔兽的角上加装小型盾的突刺用人造神器。自古以来被南亚的神我狩使用。</t>
  </si>
  <si>
    <t>白木之柱</t>
  </si>
  <si>
    <t>将寄宿着破魔之力的白木柱作为人造神器。</t>
  </si>
  <si>
    <t>轮钴杵</t>
  </si>
  <si>
    <t>将独钻杵改造成车轮状的武器，投掷时能发挥卓越威力。</t>
  </si>
  <si>
    <t>野兽杀手</t>
  </si>
  <si>
    <t>枪尖长度仅如短剑的特化长柄武器。枪尖的色彩如同彩虹。</t>
  </si>
  <si>
    <t>[装备]时，对 [种类:魔兽·幻兽]进行[物理攻击]的时候，[物理等级]+2。</t>
  </si>
  <si>
    <t>高周波长枪</t>
  </si>
  <si>
    <t>机械化兵专用的枪型人造神器，枪尖流动着高周波，就连灵威之壁也能贯穿。</t>
  </si>
  <si>
    <t>战枪</t>
  </si>
  <si>
    <t>将战国时代的武将所用的枪作为人造神器。极为适合实战。</t>
  </si>
  <si>
    <t>[装备]时，1轮1次，进行[物理攻击]时[距离]+1格，或是[目标]+1体。</t>
  </si>
  <si>
    <t>空鬼の鉤爪</t>
  </si>
  <si>
    <t>空鬼の鉤 爪を穂先に備えた枪型の人造神器。引つ掛けた相手を転 移させてしまう。</t>
  </si>
  <si>
    <t>[装备]时，1轮1次，进行了[物理攻击]的时候，[被动判定]失败的[目标]从现在的格子在任意2格内[设置]。</t>
  </si>
  <si>
    <t>无双之矛</t>
  </si>
  <si>
    <t>三国时代的英雄使用的矛，作为人造神器重现。有极高的耐久性和破坏力。</t>
  </si>
  <si>
    <t>穿刺之枪</t>
  </si>
  <si>
    <t>特化了贯穿性能的细长枪型人造神器，以卓越穿透力著称。</t>
  </si>
  <si>
    <t>无铭的魔枪</t>
  </si>
  <si>
    <t>带有魔性灵力的无铭长枪。</t>
  </si>
  <si>
    <t>[装备]时，对非[BOSS]的[物怪]造成的[物理伤害]+5。</t>
  </si>
  <si>
    <t>三尖刀</t>
  </si>
  <si>
    <t>前端分出三支枪尖的大型长刃。</t>
  </si>
  <si>
    <t>[装备]时，对 [种类:魔兽]进行了[物理攻击]的时候，[物理等级]+1，[物理攻击]可以随意变更为[形状：剑]</t>
  </si>
  <si>
    <t>木矛</t>
  </si>
  <si>
    <t>古代中南美使用的木制长枪。也是灵木制成的木桩，对不死族有特攻。</t>
  </si>
  <si>
    <t>[装备]时，1轮1次，对[种类：不死·混沌]进行[物理攻击]时，[物理等级]+1。</t>
  </si>
  <si>
    <t>退魔长枪</t>
  </si>
  <si>
    <t>经过退魔师人造神器化的战国时代传承的素枪。威力稳定。</t>
  </si>
  <si>
    <t>三钴杵</t>
  </si>
  <si>
    <t>将密教的法器三钴杵改造成的钗型人造神器。</t>
  </si>
  <si>
    <t>[装备]时，对 [种类:混沌]进行[攻击行为]的时候，[等级]+1。</t>
  </si>
  <si>
    <t>逆鉾</t>
  </si>
  <si>
    <t>模仿天之逆鉾的长枪型人造神器。由于其庞大，其中蕴藏着巨量的灵力，挥动时发出野兽般的咆哮。</t>
  </si>
  <si>
    <t>战略钗</t>
  </si>
  <si>
    <t>搭载了灵力炉的钗型人造神器。</t>
  </si>
  <si>
    <t>投掷的时候可以作为[射击武器]使用。作为[射击武器]使用时，视为[特殊攻击/距离:[体力]格/目标:1体]。此外，[装备]时，给[物理攻击]赋予[属性：磁力]。</t>
  </si>
  <si>
    <t>以太长戟</t>
  </si>
  <si>
    <t>枪尖带有弯钩的杆状人造神器。欧洲的神我狩自古以来常用。</t>
  </si>
  <si>
    <t>[装备]时，[物理攻击]的「距离/目标」分别+1格（体）。</t>
  </si>
  <si>
    <t>灵尖枪</t>
  </si>
  <si>
    <t>突击时释放出灵威的枪型人造神器。</t>
  </si>
  <si>
    <t>[装备]时，1轮1次，使【回避】判定失败的[目标]往任意的方向移动1格（这个移动无视[接近状态]）。</t>
  </si>
  <si>
    <t>机关尖枪</t>
  </si>
  <si>
    <t>在枪柄上装入细剑的枪型人造神器。</t>
  </si>
  <si>
    <t>[装备]时，1轮1次，进行[物理攻击]的时候，[形状/距离/目标]变更为[剑/移动1格/1体]。</t>
  </si>
  <si>
    <t>三叉刺</t>
  </si>
  <si>
    <t>经过强化的三尖刺，兼具高威力与卓越防御力。</t>
  </si>
  <si>
    <t>太古之枪</t>
  </si>
  <si>
    <t>历史相当悠久但来历不明的长枪，因柄身过长且灵力不稳定而难以使用。</t>
  </si>
  <si>
    <t>[装备]时，1轮1次，[物理攻击]的[目标]+1。</t>
  </si>
  <si>
    <t>黑牙枪</t>
  </si>
  <si>
    <t>拥有漆黑枪尖与长柄的巨大长枪，枪尖持续散发着黑色的灵威。</t>
  </si>
  <si>
    <t>フェッチ棒</t>
  </si>
  <si>
    <t>竹の柄に金属の穂先を備えた枪型の人造神器。不死者に対して無 類の威力を発揮する。</t>
  </si>
  <si>
    <t>[装备]时，1轮1次，对 [种类:不死]进行了[物理攻击]的时候，[物理等级]+2。</t>
  </si>
  <si>
    <t>破魔的大枪</t>
  </si>
  <si>
    <t>有着清净灵力的大枪型人造神器。可以驱除魔性，将其暴露在白日之下。</t>
  </si>
  <si>
    <t>[装备]时，对 [种类:混沌]进行了[物理攻击]的时候，[等级]+1。</t>
  </si>
  <si>
    <t>战矛</t>
  </si>
  <si>
    <t>经过战斗用改良的古矛。</t>
  </si>
  <si>
    <t>[装备]时，对「[名称]中标明有[xn]的物怪」造成的[物理伤害]+10。</t>
  </si>
  <si>
    <t>恶鬼的拳刃</t>
  </si>
  <si>
    <t>施加狂化诅咒的拳刃，虽危险却威力惊人。</t>
  </si>
  <si>
    <t>以太穿甲剑</t>
  </si>
  <si>
    <t>用于贯穿重甲的双手用突刺武器。</t>
  </si>
  <si>
    <t>只[装备]1把这个[武器]（此外一切的[武器]和[盾]都不[装备]时），[物理伤害]+5。</t>
  </si>
  <si>
    <t>突刺枪</t>
  </si>
  <si>
    <t>柄的末端加装喷射机关的长枪型人造神器，冲锋时可横扫攻击区域的敌人。</t>
  </si>
  <si>
    <t>人形杵</t>
  </si>
  <si>
    <t>用骷髅本尊的眷族的硬骨雕琢的一种五钴杵。</t>
  </si>
  <si>
    <t>[装备]时，[物理攻击]赋予[属性：魔毒]。此外，对[种类：人型]进行了[物理攻击]时，[物理等级]+1。</t>
  </si>
  <si>
    <t>十五合一万能铲</t>
  </si>
  <si>
    <t>神器化的灾害派遣队用的万能工具，通过更换前端可当作锹、撬棍、锯、斧使用，共有15种功能。</t>
  </si>
  <si>
    <t>[装备]时，消耗1个[准备]的话，可以将[物理攻击]变更为[形状：剑·斧·锤]中的任意一个。</t>
  </si>
  <si>
    <t>精金长矛</t>
  </si>
  <si>
    <t>由略带青色的谜之金属制成的长枪，有时会在古代遗迹中发现。</t>
  </si>
  <si>
    <t>[装备]时，1剧本1次，从[物怪]处获得[素材]之际，2d的结果+1。</t>
  </si>
  <si>
    <t>罗马戟</t>
  </si>
  <si>
    <t>古罗马帝国士兵使用的长枪。射程压倒性地长。</t>
  </si>
  <si>
    <t>吸灵枪</t>
  </si>
  <si>
    <t>历经百战，能够吸收灵力与瘴气的退魔长枪。</t>
  </si>
  <si>
    <t>长卷</t>
  </si>
  <si>
    <t>加装了长柄的大太刀，成为了一种长柄武器。有着能连人带铠甲一同斩断的威力。</t>
  </si>
  <si>
    <t>天印枪</t>
  </si>
  <si>
    <t>蕴含吸收、中和沉淀的灵力之力的长枪型人造神器。</t>
  </si>
  <si>
    <t>[装备]时，1战斗中1次，[装甲]+10。</t>
  </si>
  <si>
    <t>神冰之薙刀</t>
  </si>
  <si>
    <t>用永不融化的神城之冰为刃的薙刀型人造神器。</t>
  </si>
  <si>
    <t>[装备]时，给[物理攻击]赋予[属性：冷气]。此外，由《才能》的效果（此外的都不行）被赋予了[冷气]的时候，[等级]+1。</t>
  </si>
  <si>
    <t>魔兽之枪</t>
  </si>
  <si>
    <t>为狩猎魔兽而锻造的圣枪。对被分类为兽的存在有特攻效果。</t>
  </si>
  <si>
    <t>[装备]时，对 [种类:魔兽·混沌]进行[物理攻击]的时候，[物理等级]+1。</t>
  </si>
  <si>
    <t>骨喰</t>
  </si>
  <si>
    <t>将据说能吞噬、咬碎骨骼的古代薙刀人造神器化的产物。以其锋利为傲。</t>
  </si>
  <si>
    <t>角枪</t>
  </si>
  <si>
    <t>将神兽等的大角组合而成的大型突刺用人造神器。在南亚，扮作托钵僧的神我狩常用。</t>
  </si>
  <si>
    <t>神秘的巨刃</t>
  </si>
  <si>
    <t>有着长刃与锐利枪尖的杆状人造神器。欧洲的近卫兵常用。</t>
  </si>
  <si>
    <t>[装备]时，1轮1次，[物理攻击]的[目标]+2体。</t>
  </si>
  <si>
    <t>降魔针</t>
  </si>
  <si>
    <t>寄宿有高位的灵威的针型人造神器，有着贯穿概念的力量。</t>
  </si>
  <si>
    <t>[装备]时，[物理攻击]的[目标]的[装甲]-3（最低0）。此外，1轮1次，[物理攻击]的[距离]变更为[8格]。</t>
  </si>
  <si>
    <t>魔枪指环</t>
  </si>
  <si>
    <t>刻有魔枪纹样与炼金魔术咒文的六枚指环，能创造灵威之枪发动攻击。</t>
  </si>
  <si>
    <t>七钴杵</t>
  </si>
  <si>
    <t>具备六片刀刃的金刚杵，蕴藏着强大的灵力。</t>
  </si>
  <si>
    <t>卢恩符文枪</t>
  </si>
  <si>
    <t>古代凯尔特战士的长枪，枪身重叠铭刻着多重胜利卢恩符文，具备惊人的威力。</t>
  </si>
  <si>
    <t>グラーキの棘</t>
  </si>
  <si>
    <t>湖底をはいずるもののぬめった棘から製造される人造神器。長 大な刺突剑。</t>
  </si>
  <si>
    <t>[装备]时，进行了[物理攻击]的时候，赋予[属性：魔毒]，再使[目标]的[装甲]-2（最低0）。</t>
  </si>
  <si>
    <t>祭矛</t>
  </si>
  <si>
    <t>因蕴藏灵力而被奉为祭器的战矛。</t>
  </si>
  <si>
    <t>[装备]时，对「[名称]中标明有[xn]的物怪」造成的[物理伤害]+15。</t>
  </si>
  <si>
    <t>破壁枪</t>
  </si>
  <si>
    <t>在枪尖外附加了风车状刀片的长柄武器型人造神器。挥舞时前端的刀刃会旋转，切碎敌人。</t>
  </si>
  <si>
    <t>日神毒枪</t>
  </si>
  <si>
    <t>以传说中波斯的王持有的毒枪为原型制作的枪型人造神器。</t>
  </si>
  <si>
    <t>[装备]时，[物理攻击]赋予[属性：火焰·魔毒]中的任意一个。</t>
  </si>
  <si>
    <t>喰灵枪</t>
  </si>
  <si>
    <t>积累了战斗经验，能够吞噬灵力与瘴气的吸灵枪。</t>
  </si>
  <si>
    <t>妖怪枪</t>
  </si>
  <si>
    <t>将神格或妖怪的长角修整为长枪形的人造神器。</t>
  </si>
  <si>
    <t>[装备]时，对[种类：不死·幻兽·混沌]进行[攻击行动]时，[等级]+1。</t>
  </si>
  <si>
    <t>高周波长戟</t>
  </si>
  <si>
    <t>枪尖具备传导高周波功能的长柄薙刀。</t>
  </si>
  <si>
    <t>山神杀手</t>
  </si>
  <si>
    <t>具备弑杀山神与精灵之力的妖枪。</t>
  </si>
  <si>
    <t>[装备]时，对[种类：植物·幻兽]造成的[物理伤害]+10。</t>
  </si>
  <si>
    <t>圣者的大枪</t>
  </si>
  <si>
    <t>只有被称颂为圣者的英魂可以装备的神枪。</t>
  </si>
  <si>
    <t>[装备]时，1轮中1次，【生命力】[回复]10点。</t>
  </si>
  <si>
    <t>死视的大枪</t>
  </si>
  <si>
    <t>能瞬间看穿对手要害的魔眼用魔枪。</t>
  </si>
  <si>
    <t>[装备]时，1轮中1次，[物理攻击]的[目标]的[装甲]-10（最低0）。</t>
  </si>
  <si>
    <t>岚之咆哮</t>
  </si>
  <si>
    <t>司掌风暴与丰收的三叉戟。表示爱、力、智慧的枪尖会为使用者带来加护。</t>
  </si>
  <si>
    <t>[装备]时，视为满足了[称号：正统魔术师A]的《称号才能》的使用条件。</t>
  </si>
  <si>
    <t>荒野之森王</t>
  </si>
  <si>
    <t>融合了动植物系的稀少[素材]的长枪型人造神器。</t>
  </si>
  <si>
    <t>五钴杵</t>
  </si>
  <si>
    <t>将密教的秘具五鈷杵作为钗型的人造神器使用。尖端放出明亮的光芒。</t>
  </si>
  <si>
    <t>[装备]时，1战斗中1次，[物理攻击]的[距离/目标]变更为[战斗地带/范围]。</t>
  </si>
  <si>
    <t>古式长戟</t>
  </si>
  <si>
    <t>长镰刀与枪尖一体化的杆状人造神器。适合强力的横扫。</t>
  </si>
  <si>
    <t>[装备]时，1轮1次，[物理攻击]的[目标]变更为[范围]。</t>
  </si>
  <si>
    <t>高位术式枪</t>
  </si>
  <si>
    <t>有着与行使魔术的魔杖相同功能的术式枪。</t>
  </si>
  <si>
    <t>[装备]时，视为[装备]了[魔法武器]，进行[魔法攻击]的时候，[魔法伤害]+5。</t>
  </si>
  <si>
    <t>强化灵尖枪</t>
  </si>
  <si>
    <t>突击时释放出更大灵威的枪型人造神器。</t>
  </si>
  <si>
    <t>九钴杵</t>
  </si>
  <si>
    <t>具备八片刀刃的金刚杵，持有接近传说中的神器的神圣灵力。</t>
  </si>
  <si>
    <t>バルザイの偃月刀</t>
  </si>
  <si>
    <t>青白い霊 光をまとうプージ。儀式魔術により、火星と土星の加護を融合させている。</t>
  </si>
  <si>
    <t>[装备]时，对 [种类:混沌]进行了[物理攻击]的时候，[物理等级]+1。</t>
  </si>
  <si>
    <t>鬼角的长枪</t>
  </si>
  <si>
    <t>枪尖装备着鬼角的长枪型人造神器。以高贯穿力著称。</t>
  </si>
  <si>
    <t>御手杵</t>
  </si>
  <si>
    <t>有名的长枪。长得异常的枪尖中寄宿着极高的威力与灵力。</t>
  </si>
  <si>
    <t>[装备]时，1轮1次，进行了[物理攻击]时，[目标]变更为[范围]。</t>
  </si>
  <si>
    <t>斗神拳刃</t>
  </si>
  <si>
    <t>获得斗神加护的拳刃。</t>
  </si>
  <si>
    <t>螺旋穿甲剑</t>
  </si>
  <si>
    <t>采用更强素材锻造的以太穿甲剑。</t>
  </si>
  <si>
    <t>极光</t>
  </si>
  <si>
    <t>挥动时流转虹色灵光的长枪型人造神器，全身缠绕着光带。</t>
  </si>
  <si>
    <t>[装备]时，[物理攻击]的[目标]+2体。</t>
  </si>
  <si>
    <t>黄鳞之枪</t>
  </si>
  <si>
    <t>京都的里洛中之主·黄龙赠予恩人的龙鳞化成的枪。</t>
  </si>
  <si>
    <t>[装备]时，进行了[物理攻击]的时候，赋予[属性：闪光]，对非[BOSS]的[物怪]造成的[物理伤害]+10。</t>
  </si>
  <si>
    <t>人间无骨</t>
  </si>
  <si>
    <t>鬼武藏曾用的巨型十字枪复制品。</t>
  </si>
  <si>
    <t>[装备]时，1战斗中2次，进行了[物理攻击]的时候，[目标]的[装甲][减半]。</t>
  </si>
  <si>
    <t>吞灵枪</t>
  </si>
  <si>
    <t>只一挥动就能吞噬周围灵力与瘴气的喰灵枪。</t>
  </si>
  <si>
    <t>食人枪</t>
  </si>
  <si>
    <t>喜爱人类血肉与灵魂的魔性长枪。</t>
  </si>
  <si>
    <t>[装备]时，对 [种类:人型]进行[攻击行动]的时候，[等级]+2。</t>
  </si>
  <si>
    <t>红秃鹫</t>
  </si>
  <si>
    <t>枪尖与柄一体化的赤红的长枪型人造神器。据说是由古代人所打造，柄上刻着古代文字。</t>
  </si>
  <si>
    <t>[装备]时，1战斗中3次，[攻击行动]的[距离]变更为[战斗地带]。</t>
  </si>
  <si>
    <t>报复者之棘</t>
  </si>
  <si>
    <t>缠绕荆棘的枪型人造神器。寄宿有“持有者的伤势会反弹给敌人”的诅咒。</t>
  </si>
  <si>
    <t>[装备]时，1战斗中1次，对进行了[攻击行动]的[物品/1体]进行1次[武器攻击]（目标不能被动判定）。</t>
  </si>
  <si>
    <t>沼矛</t>
  </si>
  <si>
    <t>对混沌的眷属有特攻效果的长矛型人造神器。配有绚烂装饰的枪尖上寄宿着神圣的光芒。</t>
  </si>
  <si>
    <t>[装备]时，对 [种类:混沌]进行[物理攻击]的时候，[物理等级]+1。</t>
  </si>
  <si>
    <t>近卫的阔头枪</t>
  </si>
  <si>
    <t>古代属于欧洲的王国的神我狩们爱用的长枪型人造神器。</t>
  </si>
  <si>
    <t>[装备]时，1剧本1次，［灵力操作］后，［伤害算出］时适用的「［掷骰］的结果」视为「5」。</t>
  </si>
  <si>
    <t>破神针</t>
  </si>
  <si>
    <t>最高级的针型人造神器。贯穿经络后甚至可以停住神的动作。</t>
  </si>
  <si>
    <t>鬼面金刚杵</t>
  </si>
  <si>
    <t>柄部装饰着鬼神面具的九钴杵，仅需挥动就能释放等同神言的破邪灵威。</t>
  </si>
  <si>
    <t>オリハルコンの枪</t>
  </si>
  <si>
    <t>アトランティスの貴族たちが好んで用いたオリハルコン製の長枪。優れた威力を誇る希少な逸品。</t>
  </si>
  <si>
    <t>[装备]时，进行了[物理攻击]的时候，对非[BOSS]的[物怪]造成的[物理伤害]+5。</t>
  </si>
  <si>
    <t>岩融</t>
  </si>
  <si>
    <t>有名的薙刀。其主人的传说为持有者带来极强的韧性。</t>
  </si>
  <si>
    <t>[装备]时，[装甲]+10。</t>
  </si>
  <si>
    <t>蜻蛉切</t>
  </si>
  <si>
    <t>有名的长枪。据说停在枪尖的蜻蜓被直接切断，以极强的杀伤力知名。</t>
  </si>
  <si>
    <t>连结枪</t>
  </si>
  <si>
    <t>内置连接机关的短枪型人造神器。</t>
  </si>
  <si>
    <t>暴风穿甲剑</t>
  </si>
  <si>
    <t>改造到极限的螺旋穿甲剑，具备顶尖的穿透性能。</t>
  </si>
  <si>
    <t>以太瞄准</t>
  </si>
  <si>
    <t>能将“敌人”这一概念贯穿的长枪型人造神器。</t>
  </si>
  <si>
    <t>武术大枪</t>
  </si>
  <si>
    <t>人造神器化的武术用大枪，优美的形状也可以应用于拳法。</t>
  </si>
  <si>
    <t>白银斧枪</t>
  </si>
  <si>
    <t>加装利斧的长柄武器型人造神器，可根据敌人切换使用方法。</t>
  </si>
  <si>
    <t>[装备]时，1轮1次，进行了[物理攻击]的时候，可以任意地将[形状]变为[斧]。</t>
  </si>
  <si>
    <t>吉贝翁之枪</t>
  </si>
  <si>
    <t>以吉贝翁的陨铁与愚者黄金锻造的长枪型人造神器，枪尖有着独特的光泽，非常坚固。</t>
  </si>
  <si>
    <t>魔鬼鱼</t>
  </si>
  <si>
    <t>异界的魔王使用的双刃长柄武器，可以依使用者的意志在两端产生光刃。</t>
  </si>
  <si>
    <t>[装备]时，[物理攻击]赋予[属性：闪光]。此外，1剧本中1次，进行了[物理攻击]时，[目标]的[装甲]变为0。</t>
  </si>
  <si>
    <t>天魔反戈</t>
  </si>
  <si>
    <t>高千穗峰的天逆鉾碎片打造的神器，能够散发出驱散邪神的清冽灵威。</t>
  </si>
  <si>
    <t>[装备]时，对 [种类:混沌]进行了[物理攻击]的时候，[物理等级]+1。此外，从[荒御魂]处受到的[伤害]-5。</t>
  </si>
  <si>
    <t>猛将的长卷</t>
  </si>
  <si>
    <t>人造神器化的猛将们使用的长卷。威力惊人，能斩断万物。</t>
  </si>
  <si>
    <t>血枪王</t>
  </si>
  <si>
    <t>吸取自身的血液、生成无数赤红长枪并射出的手环。</t>
  </si>
  <si>
    <t>[装备]时，1轮1次，[物理攻击]的[距离/目标]变更为[7格/3体]。</t>
  </si>
  <si>
    <t>传说的大枪</t>
  </si>
  <si>
    <t>异界传说中登场的恐怖魔枪。</t>
  </si>
  <si>
    <t>[装备]时，1轮1次，[物理攻击]的[距离/目标]变更为[7格/范围]。</t>
  </si>
  <si>
    <t>龙神角</t>
  </si>
  <si>
    <t>由龙神的角雕刻成的强大的神枪。</t>
  </si>
  <si>
    <t>[装备]时，付与了与[起源属性C]相同的[属性]的[攻击行动]的[伤害]+5。</t>
  </si>
  <si>
    <t>思念电枪</t>
  </si>
  <si>
    <t>缠绕思念后能将其化为闪耀雷电的长枪。</t>
  </si>
  <si>
    <t>[装备]时，给[物理攻击]付与[属性：电击]。此外，可以作为[射击武器]投掷。这时候[形状/距离/目标]变更为[射击/战斗地带/1体]。</t>
  </si>
  <si>
    <t>甲壳大枪</t>
  </si>
  <si>
    <t>用虫神的长角削制而成的，适合者专用的枪型人造神器。</t>
  </si>
  <si>
    <t>魔术之戟</t>
  </si>
  <si>
    <t>据传由高位炼金魔术师创造的强力的枪型人造神器。</t>
  </si>
  <si>
    <t>輝く三叉枪</t>
  </si>
  <si>
    <t>偉大な旧 神が持つ輝く杖を三叉枪に改造したもの。穂先から凄まじい霊光を照射できる。</t>
  </si>
  <si>
    <t>[装备]时，1轮1次，进行了[物理攻击]的时候，赋予[属性：闪光]，再使[距离]任意在[6格]内变更。</t>
  </si>
  <si>
    <t>日本号</t>
  </si>
  <si>
    <t>人造神器化的名枪。既是枪，也是有着正三位神阶的强力神器。</t>
  </si>
  <si>
    <t>[装备]时，[结界]+10。</t>
  </si>
  <si>
    <t>削脑</t>
  </si>
  <si>
    <t>能扰乱敌人思考的长枪型人造神器。</t>
  </si>
  <si>
    <t>[装备]时，1战斗中1次，进行[物理攻击]的时候，受到了最少1点[物理伤害]的[BOSS]以外的[物怪]，直到下一轮的[结束]为止，[知能]变更为[低下]。</t>
  </si>
  <si>
    <t>噬龙者</t>
  </si>
  <si>
    <t>为屠龙而生的大枪型人造神器，枪尖嵌入了赤红的宝玉。</t>
  </si>
  <si>
    <t>[装备]时，对 [种类:幻兽·混沌]进行了[物理攻击]的时候，[物理等级]+1。</t>
  </si>
  <si>
    <t>万军的大枪</t>
  </si>
  <si>
    <t>人造神器化的古代军团所用的大枪。</t>
  </si>
  <si>
    <t>誓言之枪</t>
  </si>
  <si>
    <t>模仿刺穿救世主之枪打造的人造圣遗物，对神格能够发挥出极大的威力。</t>
  </si>
  <si>
    <t>[装备]时，对 [种类:幻兽·混沌]进行了[物理攻击]的时候，[物理等级]+1。此外，常驻[解除：黑暗]。</t>
  </si>
  <si>
    <t>大千鸟十文字</t>
  </si>
  <si>
    <t>人造神器化的真田幸村爱用的十字枪的复制品。秘藏着不输给真品的战斗能力。</t>
  </si>
  <si>
    <t>斗气斧枪</t>
  </si>
  <si>
    <t>为灵气增幅者改造的坚固斧枪。威力惊人。</t>
  </si>
  <si>
    <t>破军的翼枪</t>
  </si>
  <si>
    <t>曾经地中海附近制造的稀少的双镰枪型人造神器。不仅善于突刺，也适合斩击。</t>
  </si>
  <si>
    <t>[装备]时，1轮1次，[物理攻击]的[目标]的[装甲][减半]。</t>
  </si>
  <si>
    <t>トラペゾヘドロンの魔枪</t>
  </si>
  <si>
    <t>輝く黒い多面体を穂先として備えた長枪。穂先に凄まじい霊威を 宿す。</t>
  </si>
  <si>
    <t>[装备]时，进行了[物理攻击]的时候，赋予[属性：磁力]，再使[物理等级]+1。</t>
  </si>
  <si>
    <t>碾压枪</t>
  </si>
  <si>
    <t>搭载了能充填灵力、将其转化为威力的机关的长枪型人造神器。</t>
  </si>
  <si>
    <t>战争泣吼</t>
  </si>
  <si>
    <t>寄宿能让战意昂扬的咒力的大枪型人造神器，极为强大。</t>
  </si>
  <si>
    <t>[装备]时，1剧本中1次，消耗1次[开始]的话，[距离：战斗地带/目标：战斗地带]直到该轮[结束]为止，[伤害算出]可以+5。</t>
  </si>
  <si>
    <t>神龙的大牙</t>
  </si>
  <si>
    <t>用神龙的牙打造的长枪型人造神器，枪尖满溢的灵光能够保护使用者。</t>
  </si>
  <si>
    <t>[装备]时，受到的[伤害]-5。</t>
  </si>
  <si>
    <t>连结双枪</t>
  </si>
  <si>
    <t>两把连接枪合体而成的逸品。</t>
  </si>
  <si>
    <t>[装备]时，1战斗中2次，[伤害算出]后进行1次[武器攻击]。</t>
  </si>
  <si>
    <t>封魔针</t>
  </si>
  <si>
    <t>1轮1次，可将[物理攻击]的[距离]变更为[8格]。</t>
  </si>
  <si>
    <t>骑士枪</t>
  </si>
  <si>
    <t>进行[移动n格]的[物理攻击]时，[物理伤害]+5。</t>
  </si>
  <si>
    <t>灵力拖把</t>
  </si>
  <si>
    <t>1轮1次，给予被动判定失败的[目标][状态变化：摔倒]。</t>
  </si>
  <si>
    <t>招财猫的手</t>
  </si>
  <si>
    <t>1轮1次，使【回避】判定失败的[目标]往任意的方向移动2格（这个移动无视[接近状态]）。</t>
  </si>
  <si>
    <t>双切</t>
  </si>
  <si>
    <t>战斗系</t>
  </si>
  <si>
    <t>1剧本1次，[伤害算出]后进行1次[武器攻击]。</t>
  </si>
  <si>
    <t>钻枪</t>
  </si>
  <si>
    <t>部分绯绯色金枪</t>
  </si>
  <si>
    <t>1战斗1次，给[物理攻击]赋予[火炎]或[冷气]属性。</t>
  </si>
  <si>
    <t>冲击锥</t>
  </si>
  <si>
    <t>1战斗1次，[物理攻击]时[物理等级]+2。</t>
  </si>
  <si>
    <t>传说的竹枪</t>
  </si>
  <si>
    <t>1战斗1次，[物理攻击]的[距离/目标]变更为[战斗地带/范围]。</t>
  </si>
  <si>
    <t>矛</t>
  </si>
  <si>
    <t>超重枪</t>
  </si>
  <si>
    <t>1战斗1次，[物理攻击]时[物理等级]+1。</t>
  </si>
  <si>
    <t>一寸法师的锐枪</t>
  </si>
  <si>
    <t>1战斗1次，对 [种类:人型/混沌]进行[物理攻击]的时候，[物理等级]+3。</t>
  </si>
  <si>
    <t>炼金・灵镰</t>
  </si>
  <si>
    <t>由炼金魔术师所创造的锐利战镰。</t>
  </si>
  <si>
    <t>炼金・灵斧</t>
  </si>
  <si>
    <t>由炼金魔术师所创造的实战用双刃斧。</t>
  </si>
  <si>
    <t>[装备]时，1战斗中限1次，进行[物理攻击]时，[物理等级]+1。</t>
  </si>
  <si>
    <t>手斧</t>
  </si>
  <si>
    <t>手斧型人造神器。</t>
  </si>
  <si>
    <t>镰刀</t>
  </si>
  <si>
    <t>单持镰型人造神器。</t>
  </si>
  <si>
    <t>[装备]时，1轮中限1次，[物理攻击]的【命中】判定的达成值获得+1修正。</t>
  </si>
  <si>
    <t>柴刀</t>
  </si>
  <si>
    <t>柴刀型人造神器。</t>
  </si>
  <si>
    <t>血镰</t>
  </si>
  <si>
    <t>施加了特殊加工的大镰型人造神器，挥动时能切裂周围。</t>
  </si>
  <si>
    <t>鹿角刀</t>
  </si>
  <si>
    <t>新月形刀刃组合而成的格斗武器。又名日月孤影剑。</t>
  </si>
  <si>
    <t>用《双武器精通》同时[装备]2把[名称]里包含了「鹿角刀」的[武器]时，视为[装备]了[空手]。</t>
  </si>
  <si>
    <t>单刃斧</t>
  </si>
  <si>
    <t>单刃斧型人造神器。</t>
  </si>
  <si>
    <t>[装备]时，[装甲]获得+2修正。</t>
  </si>
  <si>
    <t>开山刀</t>
  </si>
  <si>
    <t>开山刀型人造神器。</t>
  </si>
  <si>
    <t>镰剑</t>
  </si>
  <si>
    <t>镰剑型人造神器。</t>
  </si>
  <si>
    <t>[装备]时，1轮中限1次，[物理攻击]的[目标]的【回避】判定的达成值-1。</t>
  </si>
  <si>
    <t>大型镰刀</t>
  </si>
  <si>
    <t>将古代的大镰改良为人造神器后的产物。特征是挥动时攻击范围极大。</t>
  </si>
  <si>
    <t>魔力付与マチェテ</t>
  </si>
  <si>
    <t>儀式魔術により、霊力が付与された山刀型の人造神器。</t>
  </si>
  <si>
    <t>[装备]时，1轮1次，[物理攻击]的[目标]的[装甲]-3（最低0）。</t>
  </si>
  <si>
    <t>钩</t>
  </si>
  <si>
    <t>有着钩型刀身的中国的特殊武器。</t>
  </si>
  <si>
    <t>用《双武器精通》同时[装备]2把[名称]里包含了「钩」的[武器]时，[装甲]和[结界]+2。</t>
  </si>
  <si>
    <t>重斧</t>
  </si>
  <si>
    <t>双刃斧型人造神器。</t>
  </si>
  <si>
    <t>[装备]时，1轮中限1次，使【回避】判定失败的[目标]向任意方向移动1格（无视[接近状态]）</t>
  </si>
  <si>
    <t>灵力圆锯</t>
  </si>
  <si>
    <t>使用灵力驱动的回旋圆锯型人造神器。</t>
  </si>
  <si>
    <t>电锯</t>
  </si>
  <si>
    <t>电锯型人造神器。</t>
  </si>
  <si>
    <t>[装备]时，1战斗中限1次，[物理攻击]的[目标]的[装甲][减半]。</t>
  </si>
  <si>
    <t>圆月轮</t>
  </si>
  <si>
    <t>有握柄的巨大战轮型人造神器。</t>
  </si>
  <si>
    <t>[装备]时，可以作为[射击武器]进行投掷，这样做的话[攻击行动/距离/目标]变为[特殊攻击/【体力】格/1体]。</t>
  </si>
  <si>
    <t>锐腕双刃</t>
  </si>
  <si>
    <t>安装了收纳式刀刃的成对的笼手型人造神器。</t>
  </si>
  <si>
    <t>雷之斧枪</t>
  </si>
  <si>
    <t>闪耀着绿色电光的斧枪型人造神器。</t>
  </si>
  <si>
    <t>[装备]时，给[物理攻击]赋予[属性：电击]。由《才能》的效果（除此以外都不行）赋予了[电击]的时候，[物理等级]+1。</t>
  </si>
  <si>
    <t>传来的飞斧</t>
  </si>
  <si>
    <t>法兰克族使用的投斧制成的人造神器。注入灵力后可以以奇妙的轨道飞翔。</t>
  </si>
  <si>
    <t>[装备]时，可以作为[射击武器]进行投掷，这样做的话[形状/距离/目标]变为[射击/【体力】格/2体]。</t>
  </si>
  <si>
    <t>护卫斧</t>
  </si>
  <si>
    <t>运用现代技术制作的战斧，在防御性能方面尤为出色。</t>
  </si>
  <si>
    <t>[装备]时，[装甲]和[结界]+2。</t>
  </si>
  <si>
    <t>烈风的战轮</t>
  </si>
  <si>
    <t>能释放魔风的战轮的上位版。</t>
  </si>
  <si>
    <t>[装备]时，可以作为[射击武器]进行投掷，这样做的话[距离/目标]变为[7格/1体]。</t>
  </si>
  <si>
    <t>铜鉞</t>
  </si>
  <si>
    <t>中国商代祭祀使用的斧头。秘藏着极高的灵威与切断力。</t>
  </si>
  <si>
    <t>三刃飞镰</t>
  </si>
  <si>
    <t>拥有卍形刃的单手斧，不仅可以作为近战武器，还可以投掷。</t>
  </si>
  <si>
    <t>可以作为[射击武器]进行投掷。这时[形状/距离/目标]变为[射击/【体力】格/1体]。</t>
  </si>
  <si>
    <t>魔性的开山刀</t>
  </si>
  <si>
    <t>寄宿着魔性灵力的开山刀。</t>
  </si>
  <si>
    <t>手甲钩</t>
  </si>
  <si>
    <t>退魔忍者偏好的三爪手甲，极为坚固。</t>
  </si>
  <si>
    <t>[装备]时，[装甲]和[攀登【体力】]的达成值+2。</t>
  </si>
  <si>
    <t>灵机镰</t>
  </si>
  <si>
    <t>以灵力启动的机械式大镰。可折叠。</t>
  </si>
  <si>
    <t>战斧锯</t>
  </si>
  <si>
    <t>刃部采用链锯结构的机械式战斧。</t>
  </si>
  <si>
    <t>[装备]时，1战斗中1次，进行[物理攻击]时，[目标]的[装甲][减半]。</t>
  </si>
  <si>
    <t>骨骼锐爪</t>
  </si>
  <si>
    <t>外骨骼制的手环。适合者启动后手腕以下的部位会被外骨骼包裹，指尖与手背生出巨大的利爪。</t>
  </si>
  <si>
    <t>动力钩</t>
  </si>
  <si>
    <t>可发射小型的锐利钩子的缆线型人造神器。隐藏于手表等物品中，可以通过牵动缆线移动。</t>
  </si>
  <si>
    <t>[装备]时，消耗[准备]后，将自己[设置]在当前位置开始的2格的范围内。</t>
  </si>
  <si>
    <t>灵能战镰</t>
  </si>
  <si>
    <t>能将思念转化为刀刃的超能力者专用战镰。平日可像特殊警棍一样收纳。</t>
  </si>
  <si>
    <t>装备]时，视为[装备]了[空手]。</t>
  </si>
  <si>
    <t>灵气链锯</t>
  </si>
  <si>
    <t>通过循环气来驱动链锯旋转的链锯型人造神器。</t>
  </si>
  <si>
    <t>[装备]时，1轮1次，[物理攻击]的[目标]的[装甲]-5（最低0）。</t>
  </si>
  <si>
    <t>杀手电锯</t>
  </si>
  <si>
    <t>施加了强力圣别的电锯型人造神器，刀刃散发着淡淡的辉光。</t>
  </si>
  <si>
    <t>猎魔人之斧</t>
  </si>
  <si>
    <t>有着弯曲的巨大斧刃的斧型人造神器。有对混沌的特攻。</t>
  </si>
  <si>
    <t>神圣战斧</t>
  </si>
  <si>
    <t>古代的伊特拉斯坎人爱用的单刃斧型人造神器。经过圣灵的圣别加护。</t>
  </si>
  <si>
    <t>僵尸爪</t>
  </si>
  <si>
    <t>特殊合金打造的利爪，爪尖藏有鸩毒，用于暗杀等。</t>
  </si>
  <si>
    <t>[装备]时，视为[装备]了[空手]。此外，1战斗1次，对【回避】判定失败的[目标]造成[状态变化：猛毒]。</t>
  </si>
  <si>
    <t>红之手斧</t>
  </si>
  <si>
    <t>美洲原住民的秘仪制成的赤红色手斧。</t>
  </si>
  <si>
    <t>可以作为[射击武器]进行投掷，这样做的话[形状/距离/目标]变为[射击/7格/1体]。</t>
  </si>
  <si>
    <t>灵力电锯</t>
  </si>
  <si>
    <t>带有破邪之力的，刀刃纯白的电锯型人造神器。</t>
  </si>
  <si>
    <t>白夜之大镰</t>
  </si>
  <si>
    <t>用稀少的金属锻造成的大镰型人造神器。刀身散发着白夜一般的微弱灵光。</t>
  </si>
  <si>
    <t>魔兽爪</t>
  </si>
  <si>
    <t>手甲上装有钩爪的成对的笼手型人造神器。</t>
  </si>
  <si>
    <t>热能电锯</t>
  </si>
  <si>
    <t>有白热化机能的电锯型人造神器。</t>
  </si>
  <si>
    <t>[装备]时，给[物理攻击]赋予[属性：火炎]。此外，[目标]的[装甲]-3（最低0）。</t>
  </si>
  <si>
    <t>上位者杀手</t>
  </si>
  <si>
    <t>为挑战强大的超常存在而锻造出来的超巨大斧型人造神器，相当重，也有相应的威力。</t>
  </si>
  <si>
    <t>灵威的弯刀</t>
  </si>
  <si>
    <t>将廓尔喀战士所使用的弯刀制成的人造神器。有着无与伦比的杀伤力。</t>
  </si>
  <si>
    <t>[装备]时，对「[名称]中标明有[xn]的物怪」造成的[伤害]+10。</t>
  </si>
  <si>
    <t>旋风刃</t>
  </si>
  <si>
    <t>刀刃如花瓣展开的战轮型人造神器。旋转时可以获得防御效果。</t>
  </si>
  <si>
    <t>[装备]时，1轮1次，遭受的[形状：射击]的[伤害]-5。</t>
  </si>
  <si>
    <t>灵力剪</t>
  </si>
  <si>
    <t>刀身被灵力浸透的超大型剪刀型人造神器。</t>
  </si>
  <si>
    <t>[装备]时，1战斗中1次，造成了1点以上[物理伤害]时，对「[名称]中标明有[xn]的物怪」造成[状态变化：死亡]。</t>
  </si>
  <si>
    <t>圣斧</t>
  </si>
  <si>
    <t>有着破魔的灵力的战斧型人造神器。</t>
  </si>
  <si>
    <t>斧之指环</t>
  </si>
  <si>
    <t>刻有斧之纹样与炼金魔术咒文的六枚指环，能创造灵威之斧实施攻击。</t>
  </si>
  <si>
    <t>[装备]时，可以[装备][炼金·○○]的[肉弹武器]和[盾牌]。此外，由《灵具精制》 可获得的[消耗]的[价格]的上限+[100G]。</t>
  </si>
  <si>
    <t>魔力战斧</t>
  </si>
  <si>
    <t>采用易传导灵力的金属锻造的战斧，深受魔术战士的青睐。</t>
  </si>
  <si>
    <t>盾斧</t>
  </si>
  <si>
    <t>在盾侧加装巨型刀刃的特殊盾牌，兼具近战武器的功能。</t>
  </si>
  <si>
    <t>花岗岩之斧</t>
  </si>
  <si>
    <t>蕴含特殊魔力与磁力的神秘花岗岩战斧。</t>
  </si>
  <si>
    <t>[装备]时，对[种类：机械]进行[物理攻击]时，[物理等级]+1。</t>
  </si>
  <si>
    <t>激震的重斧</t>
  </si>
  <si>
    <t>施加了炼金术强化的重斧的上位版。</t>
  </si>
  <si>
    <t>[装备]时，1轮1次，使【回避】判定失败的[目标]朝任意的方向移动1格（这个移动无视[接近状态]）。</t>
  </si>
  <si>
    <t>ダマスカスサイズ</t>
  </si>
  <si>
    <t>人造神器化されたウーツ鋼製の戦鎌。非常に頑丈で、防御にも優れる。</t>
  </si>
  <si>
    <t>改造チェーンソー</t>
  </si>
  <si>
    <t>違法にボアアップしたチェーンソーを人造神器化したもの。や や扱いにくいが高い威力を誇る。</t>
  </si>
  <si>
    <t>双刃斧</t>
  </si>
  <si>
    <t>古希腊的双刃斧。有着对灵体的破坏力。</t>
  </si>
  <si>
    <t>[装备]时，1剧本1次，进行[物理攻击]时，[物理伤害]+10。</t>
  </si>
  <si>
    <t>大型战轮</t>
  </si>
  <si>
    <t>巨大的战轮型人造神器。需要全身而不是手指来旋转。</t>
  </si>
  <si>
    <t>[装备]时，1轮1次，[物理攻击]的[距离]变更为[7格]。</t>
  </si>
  <si>
    <t>驱魔斧</t>
  </si>
  <si>
    <t>铭刻了优美刻印的手斧型人造神器，上面的刻印可以增幅魔术的威力。</t>
  </si>
  <si>
    <t>[装备]时，1轮1次，进行[魔法攻击]时，[魔法伤害]+3。</t>
  </si>
  <si>
    <t>白银的弯刀</t>
  </si>
  <si>
    <t>镀有破魔白银的弯刀型人造神器，巨大的刀刃拥有强大的切断力。</t>
  </si>
  <si>
    <t>[装备]时，对[种类：植物]进行[物理攻击]时，[物理等级]+1。</t>
  </si>
  <si>
    <t>鹰之爪</t>
  </si>
  <si>
    <t>让人联想到猛禽钩爪的格斗用人造神器，可装备于四肢末端。</t>
  </si>
  <si>
    <t>水晶的大镰</t>
  </si>
  <si>
    <t>水晶锻造刀身与长柄的大镰，挥动的瞬间，自身的灵威会散发光辉。</t>
  </si>
  <si>
    <t>[装备]时，1战斗1次，进行[物理攻击]时，[物理攻击]的[目标]变更为[范围]。</t>
  </si>
  <si>
    <t>火枪斧</t>
  </si>
  <si>
    <t>从刃身至握柄都搭载了特殊射击机关的单刃斧型人造神器。</t>
  </si>
  <si>
    <t>仅限[用法：单手][装备]中，视为[形状：射击/距离：7格/目标：1体]的[射击武器]。</t>
  </si>
  <si>
    <t>巨刃</t>
  </si>
  <si>
    <t>装配巨型单刃的长柄人造神器。</t>
  </si>
  <si>
    <t>荆棘之镰</t>
  </si>
  <si>
    <t>缠绕蔷薇尖刺的漆黑大镰，能够回应使用者的意志自动反击。</t>
  </si>
  <si>
    <t>[装备]时，1战斗中1次，使用者的[被动判断]成功时，对[距离：物品/目标：1体]进行1次[武器攻击]。</t>
  </si>
  <si>
    <t>迷宫的双刃斧</t>
  </si>
  <si>
    <t>AM与极东联合开发的双手斧，特化了斩断魔境灵威与概念的特性。</t>
  </si>
  <si>
    <t>[装备]时，给[物理攻击]赋予[属性：电击]，[魔境（包含神域）]内的[limit进行]的出目结果-1（最低1）。</t>
  </si>
  <si>
    <t>冲击战斧</t>
  </si>
  <si>
    <t>一侧安装巨型刃身、另一侧安装推进器的战斧。扣动扳机的瞬间会喷射出推进剂。</t>
  </si>
  <si>
    <t>战斧</t>
  </si>
  <si>
    <t>战斗特化的大斧型人造神器。</t>
  </si>
  <si>
    <t>[装备]时，[装甲]和[结界]获得+2修正。</t>
  </si>
  <si>
    <t>圣兽爪</t>
  </si>
  <si>
    <t>手甲装有钩爪的成对笼手型人造神器。钩爪的部分置入了圣别过的刀刃。</t>
  </si>
  <si>
    <t>高频振动巨刃</t>
  </si>
  <si>
    <t>通过操作灵力可以从刀身散发出高频波动的开山刀型人造神器。</t>
  </si>
  <si>
    <t>卢恩符文镰</t>
  </si>
  <si>
    <t>强化到极限的大镰型人造神器。刻在刃上的特殊符文会发光。</t>
  </si>
  <si>
    <t>[装备]时，1轮2次，[物理攻击]的[目标]+1体。</t>
  </si>
  <si>
    <t>破邪之钺</t>
  </si>
  <si>
    <t>巨大的钺型人造神器。厚实的刀刃中藏有破邪之力，也可以作为防御魔术的盾使用。</t>
  </si>
  <si>
    <t>[装备]时，1轮1次，[结界]+5。</t>
  </si>
  <si>
    <t>深渊之镰</t>
  </si>
  <si>
    <t>秘藏着深渊之暗的大镰型人造神器。刀身秘藏的灵力只是挥动就能切断空间。</t>
  </si>
  <si>
    <t>灵威的锁镰</t>
  </si>
  <si>
    <t>熟练的退魔忍者等使用的锁镰型人造神器。</t>
  </si>
  <si>
    <t>[装备]时，1轮1次，[物理攻击]的[距离]变更为[6格]。</t>
  </si>
  <si>
    <t>重弯镰</t>
  </si>
  <si>
    <t>用以重击的，厚重的大型弯镰。</t>
  </si>
  <si>
    <t>[装备]时，1轮1次，进行[物理攻击]时，给予因这次[攻击行动]而受到至少1点[伤害]的[目标][状态变化：摔倒]。</t>
  </si>
  <si>
    <t>双斧节棍</t>
  </si>
  <si>
    <t>将小型双刃斧改造成双节棍形态的兵器，虽操作困难但威力惊人。</t>
  </si>
  <si>
    <t>ノヾーストの銀爪</t>
  </si>
  <si>
    <t>猫神バーストの加護を秘めた格闘武器。手甲部分に四本の鉤爪を 備える。</t>
  </si>
  <si>
    <t>[装备]时，视为[装备]了[空手]，[物理攻击]的[目标]的[装甲]-3（最低0）。</t>
  </si>
  <si>
    <t>曇り硝子の斧</t>
  </si>
  <si>
    <t>レンの硝子を刀身に備えた戦斧型人造神器。空間に干渉する霊 力を備える。</t>
  </si>
  <si>
    <t>[装备]时，1轮1次，[伤害算出]时，从当前位置开始的2格内任意[设置]自己。</t>
  </si>
  <si>
    <t>苏格兰处女</t>
  </si>
  <si>
    <t>经过改造的欧洲的古老断头台，方便携带。可以用巨大的刀刃直接攻击。</t>
  </si>
  <si>
    <t>钩刃</t>
  </si>
  <si>
    <t>配备厚实宽刃的钩刃型人造神器，蕴藏惊人的威力。</t>
  </si>
  <si>
    <t>军令斧</t>
  </si>
  <si>
    <t>特种部队使用的漆黑手斧型人造神器，性能远超外观。</t>
  </si>
  <si>
    <t>加阔钩刃</t>
  </si>
  <si>
    <t>将坚固长柄与弯刃结合的钩刃型人造神器。</t>
  </si>
  <si>
    <t>入峰斧</t>
  </si>
  <si>
    <t>修验者入山时所用的长柄斧。能够为魂魄带来安宁，缓和物怪的敌意。</t>
  </si>
  <si>
    <t>[装备]时，【精神】判定的达成值+3。此外，从[BOSS]以外的[物怪]处受到的[伤害]-5。</t>
  </si>
  <si>
    <t>消防斧</t>
  </si>
  <si>
    <t>自卫队应对自然灾害时使用的大型斧。</t>
  </si>
  <si>
    <t>[装备]时，对[障碍物]进行[物理攻击]时，[装甲]变为0。此外，1战斗1次，[物理攻击]的[目标]的[装甲][减半]。</t>
  </si>
  <si>
    <t>割草机</t>
  </si>
  <si>
    <t>为高效猎杀物怪而改造的大镰。</t>
  </si>
  <si>
    <t>[装备]时，对[BOSS]以外的[物怪]进行[物理攻击]时，[物理等级]+1。此外，1战斗1次，[物理攻击]的[目标]变更为[范围]。</t>
  </si>
  <si>
    <t>灵威圈</t>
  </si>
  <si>
    <t>内侧有握柄的圆刃武器，是亚洲的一种格斗武器。特征是被称作月牙的刃。</t>
  </si>
  <si>
    <t>可以作为[射击武器]进行投掷，这样做的话[形状/距离/目标]变为[射击/【体力】+2格/1体]。</t>
  </si>
  <si>
    <t>皮革流星锤</t>
  </si>
  <si>
    <t>人造神器化的拷问用的摆锤型刀刃，可以投掷出去作为远程武器。</t>
  </si>
  <si>
    <t>[装备]时，1轮1次，[物理攻击]的[距离]变更为[5格]。</t>
  </si>
  <si>
    <t>查克的石斧</t>
  </si>
  <si>
    <t>仿照玛雅气候神查克持有的神成神器制成的石斧型人造神器。</t>
  </si>
  <si>
    <t>[装备]时，给[物理攻击]付与[属性：冷气·电击]中任意一个。</t>
  </si>
  <si>
    <t>神兽爪</t>
  </si>
  <si>
    <t>手甲上置入了锐利钩爪的成对的笼手型人造神器。钩爪的部分使用了神兽的爪或者牙。</t>
  </si>
  <si>
    <t>破灭的热风</t>
  </si>
  <si>
    <t>施加了强力改造的高频振动开山刀。依靠高频振动和灵力可以让切断面燃烧。</t>
  </si>
  <si>
    <t>死神之大镰</t>
  </si>
  <si>
    <t>寄宿有死神力量的大镰型人造神器。</t>
  </si>
  <si>
    <t>[装备]时，1战斗中限1次，【命中】判定成功后投掷1d，结果为「1」以外的话，可以让非[BOSS]和[荒御魂]的任意的1体[物怪][死亡]。</t>
  </si>
  <si>
    <t>弯月战斧</t>
  </si>
  <si>
    <t>有着新月形刀刃的斧型人造神器。美国原住民的精灵战士喜欢使用。</t>
  </si>
  <si>
    <t>[装备]时，可以作为[射击武器]进行投掷，这样做的话[形状/距离/目标]变为[射击/【体力】格/1体]。</t>
  </si>
  <si>
    <t>白银长柄斧</t>
  </si>
  <si>
    <t>廓尔喀族的大弯刀型人造神器。斧形的刀刃有着强大的防御性能。</t>
  </si>
  <si>
    <t>[装备]时，从[武器攻击]处受到的[伤害]-5。</t>
  </si>
  <si>
    <t>地狱剪</t>
  </si>
  <si>
    <t>用高位的怪虫的钳子加工成的特殊的灵力剪。能够一击切断脆弱的物怪。</t>
  </si>
  <si>
    <t>[装备]时，1轮1次，进行[物理攻击]时，对[BOSS]以外的[物怪]造成的[物理伤害]+10。</t>
  </si>
  <si>
    <t>锁链断头台</t>
  </si>
  <si>
    <t>断头台的刀刃加上大型铁索之后制成的特殊人造神器。挥动使用。</t>
  </si>
  <si>
    <t>[装备]时，1轮1次，进行[物理攻击]时，对[BOSS]以外的[荒御魂]造成的[物理伤害]+10。</t>
  </si>
  <si>
    <t>神斧指环</t>
  </si>
  <si>
    <t>刻有神斧纹样与炼金魔术咒文的六枚指环，可创造灵威之斧发动攻击。</t>
  </si>
  <si>
    <t>魔术大镰</t>
  </si>
  <si>
    <t>魔术战士偏好的强力战镰型人造神器。</t>
  </si>
  <si>
    <t>[装备]时，1轮1次，从[距离：接近状态]的[目标]处受到的[物理伤害]-10。</t>
  </si>
  <si>
    <t>旋刃</t>
  </si>
  <si>
    <t>通过灵力驱动轮状刃刃旋转的特殊武器，旋转的刃锋兼具远程攻击与防御效果。</t>
  </si>
  <si>
    <t>[装备]时，1轮1次，从[距离：接近状态]以外的[目标]处受到的[物理伤害]-10。</t>
  </si>
  <si>
    <t>黑浪人</t>
  </si>
  <si>
    <t>人造神器化的特种部队采用的近战战斧。</t>
  </si>
  <si>
    <t>[装备]时，1轮1次，从[距离：接近状态]的[目标]处受到的[物理伤害]-5。</t>
  </si>
  <si>
    <t>葬送者</t>
  </si>
  <si>
    <t>施加了多重能斩断人体的咒术的战镰。</t>
  </si>
  <si>
    <t>热爪</t>
  </si>
  <si>
    <t>在手肘与手背安装了白热化的刀刃的机械化兵用格斗武器。</t>
  </si>
  <si>
    <t>名匠的链锯</t>
  </si>
  <si>
    <t>寄宿着"斩除植物系妖魔"概念的改造链锯型人造神器。</t>
  </si>
  <si>
    <t>[装备]时，对[种类：植物]进行[物理攻击]时，[物理等级]+2。</t>
  </si>
  <si>
    <t>アンサタアンク</t>
  </si>
  <si>
    <t>巨大なアンク型人造神器。霊力を操ることで光の刃が出現し、 モノノケに対して無類の効果を発揮する。</t>
  </si>
  <si>
    <t>[装备]时，1轮1次，进行[物理攻击]时，对[BOSS]以外的[物怪]造成的[物理伤害]+5。</t>
  </si>
  <si>
    <t>赫尔墨斯的银斧</t>
  </si>
  <si>
    <t>赫尔墨斯神的银斧的复制品。蕴藏着强大的灵威。</t>
  </si>
  <si>
    <t>霍佩什</t>
  </si>
  <si>
    <t>配备厚实镰刃的镰型人造神器，可利用其形状击破敌人的防御。</t>
  </si>
  <si>
    <t>锁镰</t>
  </si>
  <si>
    <t>有着巨大的弯月型刀刃与锁链的特殊武器。</t>
  </si>
  <si>
    <t>[装备]时，消耗1次[准备]，[物理攻击]的[距离/目标]变更为[5格/1体]，进行[射击攻击]。这个[武器]可以投掷，但在战斗中不会变得不可使用。</t>
  </si>
  <si>
    <t>断空的手斧</t>
  </si>
  <si>
    <t>编入了短距转移术式的新月刃型单手斧。</t>
  </si>
  <si>
    <t>[装备]时，给[物理攻击]赋予[属性：火炎]。此外，消耗1次[开始]的话，使用者可以[设置]在当前位置开始的2格内。</t>
  </si>
  <si>
    <t>大钺</t>
  </si>
  <si>
    <t>经战斗改造的超大巨钺。</t>
  </si>
  <si>
    <t>苦闷的大镰</t>
  </si>
  <si>
    <t>有着波状刃的大镰型人造神器。刀刃上有特殊的沟槽，里面注入了神秘的毒药。</t>
  </si>
  <si>
    <t>[装备]时，1战斗1次，[物理攻击]造成1点以上的[物理伤害]时给予[目标][状态变化：猛毒]。</t>
  </si>
  <si>
    <t>巴巴罗斯</t>
  </si>
  <si>
    <t>冠以“蛮族”之名的蛮斧。</t>
  </si>
  <si>
    <t>[装备]时，进行[物理攻击]时，[物理伤害]+5。这个[武器]在1轮中只能进行1次[物理攻击]。</t>
  </si>
  <si>
    <t>巴萨卡</t>
  </si>
  <si>
    <t>冠以“狂战士”之名的大斧型人造神器。</t>
  </si>
  <si>
    <t>[装备]时，仅限对[目标：1体]进行[物理攻击]时，[物理伤害]再+10，这把[武器]1轮中只能进行1次[物理攻击]。</t>
  </si>
  <si>
    <t>锐腕死翼</t>
  </si>
  <si>
    <t>配备更长更锐利的镰状刃的锐腕双刃。</t>
  </si>
  <si>
    <t>兽神的魔爪</t>
  </si>
  <si>
    <t>能将单手变为巨兽的手臂的高位魔兽爪。</t>
  </si>
  <si>
    <t>[装备]时，进行[伤害算出]之际，【生命力】[回复]5点。</t>
  </si>
  <si>
    <t>臂锯</t>
  </si>
  <si>
    <t>从手腕或脚部现出小型链锯的特殊机关。</t>
  </si>
  <si>
    <t>堕天使之镰</t>
  </si>
  <si>
    <t>据传是异界堕天使装备的强力战镰。</t>
  </si>
  <si>
    <t>[装备]时，对[种类：人型·不死·幻兽]进行[物理攻击]之际，[物理等级]+1。</t>
  </si>
  <si>
    <t>风刃魔器</t>
  </si>
  <si>
    <t>挥动时可释放魔风之刃的原创魔器，形态各异。</t>
  </si>
  <si>
    <t>[装备]时，付与[物理攻击][属性：风压]。此外，1轮1次，[物理攻击]的[距离/目标]变更为[5格/2体]。</t>
  </si>
  <si>
    <t>吸血鬼车床</t>
  </si>
  <si>
    <t>用圣别过的白银包裹特殊金属制造的刃，握柄部分置入火器的斧型人造神器。</t>
  </si>
  <si>
    <t>[装备]时，1战斗2次，[物理攻击]变更为[形状：射击/距离：战斗地带/目标：范围]。</t>
  </si>
  <si>
    <t>回转式铁腕</t>
  </si>
  <si>
    <t>腕部安装了齿轮形的刃，注入灵力时会高速旋转的成对的笼手型人造神器。</t>
  </si>
  <si>
    <t>传说的电锯</t>
  </si>
  <si>
    <t>可以将邪神解体成碎块的传说中的电锯型人造神器。</t>
  </si>
  <si>
    <t>[装备]时，1战斗中限2次，[物理攻击]的[目标]的[装甲][减半]。</t>
  </si>
  <si>
    <t>方天戟</t>
  </si>
  <si>
    <t>古代东亚的武将爱用的斧枪作为人造神器后的产物。枪尖有被称作月牙的弯月形刀刃。</t>
  </si>
  <si>
    <t>灵光的斧枪</t>
  </si>
  <si>
    <t>秘藏着弑杀邪神之力的斧枪型人造神器。</t>
  </si>
  <si>
    <t>[装备]时，对[种类：人型·不死·混沌]进行[物理攻击]时，[物理等级]+1。</t>
  </si>
  <si>
    <t>漆黑的锁镰</t>
  </si>
  <si>
    <t>神秘的技术制造的最高级锁镰。有着惊人的锐利度和张力。</t>
  </si>
  <si>
    <t>[装备]时，【回避】判定的达成值+1。此外，1轮1次，[物理攻击]的[距离]变更为[7格]。</t>
  </si>
  <si>
    <t>猩红终结</t>
  </si>
  <si>
    <t>有着赤红的刀刃与长柄的大型单刃斧型人造神器。斩击时会释放出不祥的灵威。</t>
  </si>
  <si>
    <t>[装备]时，1轮1次，进行[物理攻击]时，[目标]的[装甲]-5（最低0）。</t>
  </si>
  <si>
    <t>黑神的大镰</t>
  </si>
  <si>
    <t>从黑色的刀刃上持续散发漆黑灵力的战镰。</t>
  </si>
  <si>
    <t>[装备]时，对[种类：人型·植物]进行[物理攻击]时，[物理等级]+1。</t>
  </si>
  <si>
    <t>屠杀灵摆</t>
  </si>
  <si>
    <t>经过强化的灵摆，漆黑刀身中寄宿着不祥的灵威。</t>
  </si>
  <si>
    <t>十字军</t>
  </si>
  <si>
    <t>在盾斧的基础上进一步改良，因巨型十字架造型而得此名。</t>
  </si>
  <si>
    <t>モートランの大鎌</t>
  </si>
  <si>
    <t>特殊な水晶を刀身に備えた大鎌型の人造神器。</t>
  </si>
  <si>
    <t>[装备]时，1战斗1次，进行[物理攻击]时，[被动判定]失败的[目标]的【行动值】直到[战斗结束]为止-5（最低1）。这个[追加效果]不会重复·累计。</t>
  </si>
  <si>
    <t>雷神之鉞</t>
  </si>
  <si>
    <t>据传是曾经雷神手中的斧的复制品。有着强大的破邪之力。</t>
  </si>
  <si>
    <t>[装备]时，对[种类：人型·混沌]进行[物理攻击]时，[物理等级]+1。</t>
  </si>
  <si>
    <t>降妖宝杖</t>
  </si>
  <si>
    <t>有着半月形的枪尖的斧型人造神器。某个奇御魂爱用的珍品。</t>
  </si>
  <si>
    <t>[装备]时，1剧本1次，[物理攻击]的[目标]的[装甲]变为0。</t>
  </si>
  <si>
    <t>骨之大镰</t>
  </si>
  <si>
    <t>太古物怪的骨骼拼合而成的大镰型人造神器，威力可观。</t>
  </si>
  <si>
    <t>斩首镰</t>
  </si>
  <si>
    <t>刀身极度弯曲的大镰型人造神器，适合钩住敌人的头并将其切断。</t>
  </si>
  <si>
    <t>[装备]时，1战斗中1次，对[BOSS]以外的[1体]物怪造成了造成了1点以上[物理伤害]时，给予[状态变化：死亡]。</t>
  </si>
  <si>
    <t>白银斧</t>
  </si>
  <si>
    <t>传说中泉水女神向诚实者展示的白银大斧的复制品，据说能为持有者带来财富。</t>
  </si>
  <si>
    <t>[装备]时，1剧本1次，获取[素材]之际投掷2d的出目的结果+1。</t>
  </si>
  <si>
    <t>绝望之镰</t>
  </si>
  <si>
    <t>刃身散发赤黑磷光的大镰型人造神器，给人以不祥的氛围。</t>
  </si>
  <si>
    <t>[装备]时，对[种类：人型·幻兽·混沌]进行[物理攻击]时，[物理等级]+1。</t>
  </si>
  <si>
    <t>灵魂收割者</t>
  </si>
  <si>
    <t>经人体实验化为超常存在的人们所作成的神器，是由扭曲人体构成的异形大镰。</t>
  </si>
  <si>
    <t>[装备]时，赋予[物理攻击][属性：幻觉]，1剧本1次，[物理攻击]的[距离/目标]变更为[战斗地带]。</t>
  </si>
  <si>
    <t>暴食之物</t>
  </si>
  <si>
    <t>通过捕食敌人灵魂来增强锋利度的大斧型人造神器。</t>
  </si>
  <si>
    <t>[装备]时，每次进行[伤害算出]时，[物理伤害]都 会+5。这个效果会在战斗中持续，累计（最大+10）。</t>
  </si>
  <si>
    <t>障壁斧</t>
  </si>
  <si>
    <t>宽刃大斧型人造神器，厚重的刀身也可以当作盾牌。</t>
  </si>
  <si>
    <t>[装备]时，1轮1次，[装甲]+5。</t>
  </si>
  <si>
    <t>兰·提戈斯的触手</t>
  </si>
  <si>
    <t>以活祭为代价显现的、旧支配者的腕足，触须末端生有剪刀状的钩爪。</t>
  </si>
  <si>
    <t>用这把[武器]进行的[物理攻击]视为[特殊攻击]，[装备]时，使【回避】失败的[目标]消耗3点【生命力】。</t>
  </si>
  <si>
    <t>魔性的大镰</t>
  </si>
  <si>
    <t>人造神器化的吸收了大量鲜血的战镰。镰刀本身已经半物怪化，只有半妖可以使用。</t>
  </si>
  <si>
    <t>黑神的毒爪</t>
  </si>
  <si>
    <t>将单手变为兽神的手臂的最上位魔兽爪。</t>
  </si>
  <si>
    <t>龙神爪</t>
  </si>
  <si>
    <t>将单手变为龙神的手臂的最上位龙爪。</t>
  </si>
  <si>
    <t>[装备]时，受到与[起源属性C]相同的[属性]的[攻击行动]时，[伤害]-10。</t>
  </si>
  <si>
    <t>仙力圈</t>
  </si>
  <si>
    <t>用能感应灵力的金属锻造的高性能圈。</t>
  </si>
  <si>
    <t>青龙破神刀</t>
  </si>
  <si>
    <t>古代东亚的斧枪型人造神器。短柄的大太刀。</t>
  </si>
  <si>
    <t>[装备]时，1战斗中1次，[灵力操作]后，[伤害算出]时适用的[掷骰]的结果视为「5」。</t>
  </si>
  <si>
    <t>季风旋刃</t>
  </si>
  <si>
    <t>旋刃的强化版，因每次挥舞皆会引发烈风而得名。</t>
  </si>
  <si>
    <t>克塔尼德的石斧</t>
  </si>
  <si>
    <t>南美遗迹中发掘的虹彩色宝石战斧。</t>
  </si>
  <si>
    <t>[装备]时，消耗1次[准备]的话，直到那一轮的[结束]前[攻击行动]可以赋予任意1个[属性]。</t>
  </si>
  <si>
    <t>破魔之钺</t>
  </si>
  <si>
    <t>有着驱除邪恶的灵力的大型钺，对妖树和魔法生物有特攻。</t>
  </si>
  <si>
    <t>[装备]时，对[种类：植物·幻兽]进行[物理攻击]时，[物理等级]+2。</t>
  </si>
  <si>
    <t>オリハルコンアックス</t>
  </si>
  <si>
    <t>アトランティスの戦士たちが処刑に用いたオリハルコン製の戦斧。 凄まじい切断力を誇る。</t>
  </si>
  <si>
    <t>[装备]时，进行[物理攻击]时，对[BOSS]以外的[物怪]造成的[物理伤害]+5。</t>
  </si>
  <si>
    <t>赫尔墨斯的金斧</t>
  </si>
  <si>
    <t>赫尔墨斯神的金斧的复制品。蕴藏着强大的威力。</t>
  </si>
  <si>
    <t>默示录的大镰</t>
  </si>
  <si>
    <t>第四骑士的巨大镰刀的复制品。</t>
  </si>
  <si>
    <t>黄金斧</t>
  </si>
  <si>
    <t>传说中泉水女神向诚实者展示的黄金大斧的复制品，据说能为持有者带来巨额财富。</t>
  </si>
  <si>
    <t>[装备]时，1剧本1次，获取[素材]之际投掷2d的出目的结果+2。</t>
  </si>
  <si>
    <t>魔人之斧</t>
  </si>
  <si>
    <t>受嗜血的魔人加护的大斧型人造神器。</t>
  </si>
  <si>
    <t>[装备]时，每次进行[伤害算出]时【生命力】[回复]5点。</t>
  </si>
  <si>
    <t>两断的战斧</t>
  </si>
  <si>
    <t>传闻能斩断万物的大战斧型人造神器。</t>
  </si>
  <si>
    <t>暴怒</t>
  </si>
  <si>
    <t>冠以“愤怒”之名的斧型人造神器。</t>
  </si>
  <si>
    <t>[装备]时，仅限对[距离：接近状态]进行[物理攻击]的时候，[物理伤害]再追加+5。</t>
  </si>
  <si>
    <t>终极冲击</t>
  </si>
  <si>
    <t>冲击战斧的上位版。强化了推进性能和韧性。</t>
  </si>
  <si>
    <t>[装备]时，1轮1次，[物理攻击]的[目标]的[装甲]-10（最低0）。</t>
  </si>
  <si>
    <t>神仙圈</t>
  </si>
  <si>
    <t>仙力圈的上位版。蕴藏着强大的灵力，已经接近宝贝级别。</t>
  </si>
  <si>
    <t>加姆之爪</t>
  </si>
  <si>
    <t>用虫神外骨骼制成的手环。启动后手腕以下的部位会被外骨骼包裹，变为巨大的爪。</t>
  </si>
  <si>
    <t>[装备]时，[装甲]+5。此外，平时视为[装备]了[空手]。</t>
  </si>
  <si>
    <t>灵能斧枪</t>
  </si>
  <si>
    <t>机械化的斧枪。平时可缩小至警棍尺寸，通过感应展开并显现出思念形成的刃。</t>
  </si>
  <si>
    <t>灵气斩击者</t>
  </si>
  <si>
    <t>为灵气增幅者改造的巨型战斧，气的渗透率极高。</t>
  </si>
  <si>
    <t>蜘蛛神の大鎌</t>
  </si>
  <si>
    <t>蜘蛛神の鉤爪を刀身として備えた戦鎌型人造神器。異様なまでの切れ味を誇る。</t>
  </si>
  <si>
    <t>苦痛吞噬者</t>
  </si>
  <si>
    <t>可将自身伤势转化为攻击力的双刃斧型人造神器。</t>
  </si>
  <si>
    <t>[装备]时，1剧本1次，进行[物理攻击]的时候，[物理伤害]+［（【生命力】的最大值-【生命力】当前值］（最大+15）。</t>
  </si>
  <si>
    <t>贝希摩斯旋刃</t>
  </si>
  <si>
    <t>附加“目标越大威力越强”概念的单刃斧型人造神器。</t>
  </si>
  <si>
    <t>[装备]时，1轮1次，[物理伤害]+ （[目标]的[体型]x3）（最大＋15）。</t>
  </si>
  <si>
    <t>万能斧</t>
  </si>
  <si>
    <t>对【生命力】为20以下的[障碍物]给予了至少1点[物理伤害]时，可将其直接消除。</t>
  </si>
  <si>
    <t>莉莉丝之刃</t>
  </si>
  <si>
    <t>工兵铲</t>
  </si>
  <si>
    <t>1战斗1次，在相邻1格[设置]1个[障碍物]（巨岩：【生命力】20/[装甲]4）。</t>
  </si>
  <si>
    <t>镰刀型双节棍</t>
  </si>
  <si>
    <t>大剪刀</t>
  </si>
  <si>
    <t>1战斗1次，对【回避】判定失败的“名字带有×n标记的”物怪造成的[物理伤害]+20。</t>
  </si>
  <si>
    <t>斩首锯</t>
  </si>
  <si>
    <t>对“名字带有×n标记的”物怪造成的[物理伤害]+10。</t>
  </si>
  <si>
    <t>锁链重坠</t>
  </si>
  <si>
    <t>可以作为[射击武器]（[射击/4格/1体]）进行投掷，投掷后不会变为无法使用。</t>
  </si>
  <si>
    <t>除草机</t>
  </si>
  <si>
    <t>[装备]时，1战斗2次，[物理攻击]的[目标]变更为[范围]。</t>
  </si>
  <si>
    <t>便携式断头台</t>
  </si>
  <si>
    <t>[装备]时，消耗1次[准备]，[物理攻击]的[距离/目标]变更为[10格/1体]，进行[射击攻击]。</t>
  </si>
  <si>
    <t>锁镰（黑剑版）</t>
  </si>
  <si>
    <t>大镰刀</t>
  </si>
  <si>
    <t>赤龙之钺</t>
  </si>
  <si>
    <t>向手臂里注入灵力来与超常存在进行徒手格斗。</t>
  </si>
  <si>
    <t>未[装备][武器]的情况下自动[装备]的[武器]。但是[空手]不是能角色唯一的[所持·装备]。</t>
  </si>
  <si>
    <t>棍</t>
  </si>
  <si>
    <t>金属棍型人造神器。</t>
  </si>
  <si>
    <t>[装备]时，【回避】判定的达成值获得+1修正。</t>
  </si>
  <si>
    <t>锁链</t>
  </si>
  <si>
    <t>锁分铜型人造神器。</t>
  </si>
  <si>
    <t>[装备]时，可以消费1个[准备]时机，将[物理攻击]的[距离/目标]变为[6格/1体]而进行[射击攻击]。</t>
  </si>
  <si>
    <t>指虎</t>
  </si>
  <si>
    <t>强化拳头打击能力的金属环型人造神器。</t>
  </si>
  <si>
    <t>[装备]时，视为[装备]的是[空手]。</t>
  </si>
  <si>
    <t>巨锤</t>
  </si>
  <si>
    <t>巨大的战锤型人造神器。</t>
  </si>
  <si>
    <t>电击警棍</t>
  </si>
  <si>
    <t>能在命中时释放电击的伸缩式高科技警棍。</t>
  </si>
  <si>
    <t>[装备]时，1轮中1次，给[物理攻击]付与[属性：电击]。</t>
  </si>
  <si>
    <t>金属棍或战锤型人造神器。</t>
  </si>
  <si>
    <t>[装备]时，1场战斗中限1次，可以在[伤害算出]后再进行1次[武器攻击]。</t>
  </si>
  <si>
    <t>双节棍</t>
  </si>
  <si>
    <t>由锁链将两根金属棍连接起来的人造神器。</t>
  </si>
  <si>
    <t>[装备]时，[物理攻击]的[目标]+1体。同时，视为[装备]的是[空手]。</t>
  </si>
  <si>
    <t>铁球</t>
  </si>
  <si>
    <t>铁球和锁链构成的人造神器。</t>
  </si>
  <si>
    <t>[装备]时，可以消费1个[准备]时机，将[物理攻击]的[距离/目标]变为[5格/1体]而进行[射击攻击]。</t>
  </si>
  <si>
    <t>流星锤</t>
  </si>
  <si>
    <t>用细长的锁链或绳子连接铁球制成的人造神器。</t>
  </si>
  <si>
    <t>幻象锤矛</t>
  </si>
  <si>
    <t>寄宿着幻象的起源的锤矛型人造神器。</t>
  </si>
  <si>
    <t>[装备]时，赋予[物理攻击][属性：幻觉]。因为《才能》被赋予了[幻觉]的情况下，[物理等级]+1。</t>
  </si>
  <si>
    <t>护手</t>
  </si>
  <si>
    <t>装备在手或脚上的攻击武器。</t>
  </si>
  <si>
    <t>[装备]时，视为[装备]的是[空手]，【回避】判定失败的[目标]的【生命力】-2。</t>
  </si>
  <si>
    <t>灵力锐棍</t>
  </si>
  <si>
    <t>前端尖锐的特殊警棍型人造神器。</t>
  </si>
  <si>
    <t>战锤</t>
  </si>
  <si>
    <t>拥有巨大锤头的战锤型人造神器。</t>
  </si>
  <si>
    <t>[装备]时，1场战斗中限1次，在[伤害算出]后对[距离：近接状态/目标：1体]再进行1次[武器攻击]。</t>
  </si>
  <si>
    <t>退魔甲</t>
  </si>
  <si>
    <t>伪装成手套、鞋等的对邪神用的白兵战人造神器。</t>
  </si>
  <si>
    <t>[装备]时，[装备]的武器视为[空手]。另外，进行[物理攻击]时，对不是[boss]的[物怪]造成的[物理伤害]+ 5。</t>
  </si>
  <si>
    <t>十手</t>
  </si>
  <si>
    <t>将小具足术等技法中使用的铁棍进行人造神器化的产物，对有刃的武器具有卓越防御效果。</t>
  </si>
  <si>
    <t>[装备]时，1轮1次，受到[形状:剑・斧]的[物理伤害]-5。</t>
  </si>
  <si>
    <t>强化特殊警棒</t>
  </si>
  <si>
    <t>将高品质的特殊警棒进行了防御特化。</t>
  </si>
  <si>
    <t>[装备]时，【回避】判定的达成值+1。</t>
  </si>
  <si>
    <t>ダマスカスガード</t>
  </si>
  <si>
    <t>ウーツ鋼製のナックルとレガース。極めて強靱な造りをしている。</t>
  </si>
  <si>
    <t>[装备]时，[装备]的武器视为[空手]。此外，受到的[物理伤害]-2。</t>
  </si>
  <si>
    <t>法槌</t>
  </si>
  <si>
    <t>由法官或议长使用的小木槌经人造神器化而成的产物，蕴含裁定真理的灵力。</t>
  </si>
  <si>
    <t>[装备]时，对[种类:不死·混沌]进行[攻击行动]之际，[等级]+1。</t>
  </si>
  <si>
    <t>手锡杖</t>
  </si>
  <si>
    <t>佛教仪式等使用的短柄锡杖。可作为打击武器，挥动时发出破邪的声音。</t>
  </si>
  <si>
    <t>[装备]时，1轮1次，对[种类：不死]进行[物理攻击]之际，[物理等级]+2。</t>
  </si>
  <si>
    <t>改造铁甲</t>
  </si>
  <si>
    <t>对手甲与腿甲进行人造神器化后实施独创改造的装备。</t>
  </si>
  <si>
    <t>[装备]时，[装备]的武器视为[空手]。</t>
  </si>
  <si>
    <t>精金护具</t>
  </si>
  <si>
    <t>以略带青色的谜之金属制成的手甲与腿甲。</t>
  </si>
  <si>
    <t>思念锡杖</t>
  </si>
  <si>
    <t>托钵僧与修验者继承的坚固长柄锡杖，注入思念可再现历代持有者的灵威。</t>
  </si>
  <si>
    <t>[装备]时，1轮1次，对[种类：不死·混沌]进行[物理攻击]之际，[物理等级]+2。</t>
  </si>
  <si>
    <t>灵气拳套</t>
  </si>
  <si>
    <t>用能浸透气的特殊金属制成的指虎型人造神器。</t>
  </si>
  <si>
    <t>外骨骼锤</t>
  </si>
  <si>
    <t>用怪虫外骨骼制造的战锤型人造神器。</t>
  </si>
  <si>
    <t>格斗用双拐</t>
  </si>
  <si>
    <t>经格斗用改造的双拐型人造神器。</t>
  </si>
  <si>
    <t>仅限同时[装备][名称]里标明有「トンファー」的[武器]，[装备]的武器视为[空手]。</t>
  </si>
  <si>
    <t>魔性的双拐</t>
  </si>
  <si>
    <t>寄宿魔性灵力的双拐。</t>
  </si>
  <si>
    <t>仅限同时[装备][名称]里标明有「トンファー」的[武器]，[装备]的武器视为[空手]，[装备]时，对[种类：混沌]进行[攻击行动]时，[等级]+1。</t>
  </si>
  <si>
    <t>破城锤</t>
  </si>
  <si>
    <t>为破坏城门特制的巨型铁棍，原本需搭载于车上方可使用。</t>
  </si>
  <si>
    <t>格斗短棍</t>
  </si>
  <si>
    <t>人造神器化的菲律宾格斗术所用的短棍。看似平常却极为坚固。</t>
  </si>
  <si>
    <t>[装备]时，视为[装备]的是[空手]。此外，在[接近状态]之际，[装甲]+2。</t>
  </si>
  <si>
    <t>魔术护具</t>
  </si>
  <si>
    <t>被加工成神器的手套与护膝。</t>
  </si>
  <si>
    <t>[装备]时，视为[装备]的是[空手]，[装备]时，[物理攻击]的[目标]的[装甲]-3（最低0）。</t>
  </si>
  <si>
    <t>火箭锤</t>
  </si>
  <si>
    <t>锤子上搭载喷射推进器的战锤型人造神器。基部安装有喷射口，扣下扳机可以引爆其中的压缩燃料。</t>
  </si>
  <si>
    <t>[装备]时，1战斗（场景）1次，[物理攻击]的[距离]变更为[移动4格]。</t>
  </si>
  <si>
    <t>起源甲</t>
  </si>
  <si>
    <t>能够增强起源之力的格斗用手套或手甲、腿甲型人造神器。</t>
  </si>
  <si>
    <t>[装备]时，视为[装备]的是[空手]。此外， 赋予了[属性]的[伤害算出]+3。</t>
  </si>
  <si>
    <t>龙脉的权杖</t>
  </si>
  <si>
    <t>金属制成的权杖型人造神器。用能提高灵力渗透程度的特殊金属制成。</t>
  </si>
  <si>
    <t>[装备]时，1剧本中1次，2个[灵力]的结果±1（1个±2也可以。不能为0或0以下，7或7以上）。</t>
  </si>
  <si>
    <t>大型长柄锤</t>
  </si>
  <si>
    <t>锤柄长于一般铁锤的大型长柄锤。</t>
  </si>
  <si>
    <t>灵威的长柄锤</t>
  </si>
  <si>
    <t>锤头部分寄宿着强力的灵威的长柄锤。</t>
  </si>
  <si>
    <t>アルビオンの石柱</t>
  </si>
  <si>
    <t>古代アルビオンに存在した環状列石のひとつを人造神器化したもの。</t>
  </si>
  <si>
    <t>[装备]时，1轮中1次，进行[物理攻击]的时候，[被动判定]失败的[目标]往当前位置开始的1格内的任意格子处[设置]。</t>
  </si>
  <si>
    <t>钢铁扇</t>
  </si>
  <si>
    <t>结实的铁扇。有优秀的防御能力。</t>
  </si>
  <si>
    <t>绅士手杖</t>
  </si>
  <si>
    <t>人造神器化的西洋绅士的手杖。</t>
  </si>
  <si>
    <t>[装备]时，1轮中1次，进行[物理攻击]时，[物理攻击]的[目标]+1体。</t>
  </si>
  <si>
    <t>四分杖</t>
  </si>
  <si>
    <t>人造神器化的西洋的警棍。</t>
  </si>
  <si>
    <t>射楯神杖</t>
  </si>
  <si>
    <t>取自射盾神的种子萌发而成的原初之树制成的木杖，带有连接人与神的领域的神威。</t>
  </si>
  <si>
    <t>[装备]时，[装甲]+2。此外，[魔境讨伐（包含[神域]）中[limit]的上限+5（这个效果不会重复）。</t>
  </si>
  <si>
    <t>军用护手</t>
  </si>
  <si>
    <t>装备在手或脚上，同时发挥格斗和防御效果的人造神器。</t>
  </si>
  <si>
    <t>[装备]时，视为[装备]的是[空手]，[装甲]+2。</t>
  </si>
  <si>
    <t>妖力之杖</t>
  </si>
  <si>
    <t>大妖怪持有的幻术之杖。</t>
  </si>
  <si>
    <t>[装备]时，赋予[物理攻击][属性：幻觉]。此外，1场景中1次，目标可以变身为任意的人物([行为:伪装/达成值:15]，持续1个场景。这个效果可以拒绝)。</t>
  </si>
  <si>
    <t>陨星</t>
  </si>
  <si>
    <t>前段置入圣遗物的刀刃的流星锤型人造神器。</t>
  </si>
  <si>
    <t>[装备]时，可以消费1个[准备]时机，[攻击]时 「距离/目标」变更为[5格/1体]，进行[射击攻击]。</t>
  </si>
  <si>
    <t>仙气之锤</t>
  </si>
  <si>
    <t>安装了球形锤头的东亚打击武器。在打击的同时释放灵力。</t>
  </si>
  <si>
    <t>[装备]时，1战斗中1次，可以使【回避】判定失败的［目标］往任意的方向强制移动1格（这个移动无视[接近状态]）。</t>
  </si>
  <si>
    <t>刚柔手套</t>
  </si>
  <si>
    <t>秘藏着能击飞对象的咒力的手套型人造神器。</t>
  </si>
  <si>
    <t>[装备]时，[装备]的武器视为[空手]。此外，1轮中1次，进行[物理攻击]时，给予【回避】判定失败的[目标][状态变化：摔倒]。</t>
  </si>
  <si>
    <t>仙カ双节棍</t>
  </si>
  <si>
    <t>经改良后更容易传导灵力的双节棍，棍身饰有精美的装饰。</t>
  </si>
  <si>
    <t>[装备]时，[装备]的武器视为[空手]。此外，1战斗中1次，进行[物理攻击]时，[伤害算出]后进行1次[武器攻击]。</t>
  </si>
  <si>
    <t>墙盾</t>
  </si>
  <si>
    <t>将人造神器化的大盾改造为攻击型装备，但其性能仍偏重防御。</t>
  </si>
  <si>
    <t>大鬼的金碎棒</t>
  </si>
  <si>
    <t>传说中的大鬼持有的金碎棒的复制品。</t>
  </si>
  <si>
    <t>[装备]时，轮中1次，[装甲]+5。</t>
  </si>
  <si>
    <t>ダマスカスハンマー</t>
  </si>
  <si>
    <t>ウーツ鋼製の戦鎚を人造神器化したもの。恐ろしく丈夫。</t>
  </si>
  <si>
    <t>战盾</t>
  </si>
  <si>
    <t>人造神器化的大盾，改造为攻击用。</t>
  </si>
  <si>
    <t>青铜机人</t>
  </si>
  <si>
    <t>古代中国的青铜人偶。可以乘坐在上面，用灵力操纵。</t>
  </si>
  <si>
    <t>近战用双拐</t>
  </si>
  <si>
    <t>专为近战打造的双拐。</t>
  </si>
  <si>
    <t>仅限用《双武器精通》同时[装备][名称]里包含有「トンファー」的[武器]时，[装备]的武器视为[空手]。</t>
  </si>
  <si>
    <t>标之杖</t>
  </si>
  <si>
    <t>联盟传承的仪式魔杖，附加了能引导持有者见到应见之人的咒文。</t>
  </si>
  <si>
    <t>[装备]时，[登场判断]的达成值+3。此外，1战斗中1次，受到的[魔法伤害]-5。</t>
  </si>
  <si>
    <t>讨神铁铲</t>
  </si>
  <si>
    <t>堑壕战用的铁锹。被改造成了对超常存在用的人造神器。</t>
  </si>
  <si>
    <t>[装备]时，1轮中1次，进行[物理攻击]时，[形状]可以任意地变更为[剑]。</t>
  </si>
  <si>
    <t>御神木刀</t>
  </si>
  <si>
    <t>用灵验的御神木削成的木刀。</t>
  </si>
  <si>
    <t>[装备]时，1轮1次，对[BOSS]以外的[物怪]造成的[物理伤害]+5。</t>
  </si>
  <si>
    <t>对灵战锤</t>
  </si>
  <si>
    <t>刻有破魔真言与卢恩符文的战锤。</t>
  </si>
  <si>
    <t>[装备]时，对[种类:不死]进行[物理攻击]的时候，[物理等级]+1。</t>
  </si>
  <si>
    <t>惩戒护具</t>
  </si>
  <si>
    <t>对超常存在战斗用的手甲·腿甲型人造神器。</t>
  </si>
  <si>
    <t>[装备]时，视为[装备]的是[空手]。此外，1战斗中1次，[物理攻击]的[目标]的[装甲][减半]。</t>
  </si>
  <si>
    <t>雷帝之愤怒</t>
  </si>
  <si>
    <t>用陨铁和愚者的黄金锻造的战锤型人造神器。锤头带有雷电。</t>
  </si>
  <si>
    <t>[装备]时，赋予[物理攻击][属性：电击]。此外，1轮中1次，[伤害算出]+1d。</t>
  </si>
  <si>
    <t>魔毒的权杖</t>
  </si>
  <si>
    <t>在尖端加入了神秘的猛毒的权杖型人造神器。十分危险，很少有人使用。</t>
  </si>
  <si>
    <t>[装备]时，赋予[物理攻击][属性：魔毒]。因《才能》被赋予了[魔毒]的情况下，[物理等级]+1。</t>
  </si>
  <si>
    <t>守护者的双拐</t>
  </si>
  <si>
    <t>施加了特殊的圣别，有着强力加护的双拐型人造神器。</t>
  </si>
  <si>
    <t>锤之指环</t>
  </si>
  <si>
    <t>刻有战锤纹样与炼金魔术咒文的六枚指环，可创造灵威之锤发动攻击。</t>
  </si>
  <si>
    <t>[装备]时，可以[装备][炼金·○○]的[肉弹武器]和[盾牌]。此外，可以用《灵具精制》获得的[消耗]的[价格]的上限+[100G]。</t>
  </si>
  <si>
    <t>锁分铜十手</t>
  </si>
  <si>
    <t>内置金属锁链的十手，启动机关后可发动远程打击。</t>
  </si>
  <si>
    <t>五芒星的白手套</t>
  </si>
  <si>
    <t>手背处绘有五芒星图案的白手套。</t>
  </si>
  <si>
    <t>[装备]时，[装备]的武器视为[空手]。此外，[魔法伤害]+5。</t>
  </si>
  <si>
    <t>恶魔的手甲</t>
  </si>
  <si>
    <t>覆有形状不祥的装甲的露指手套。</t>
  </si>
  <si>
    <t>六尺棒</t>
  </si>
  <si>
    <t>人造神器化的日本武术等使用的六尺棍，更侧重防御性能。</t>
  </si>
  <si>
    <t>[装备]时，[被动判断]的达成值+1。此外，[装备]的武器视为[空手]。</t>
  </si>
  <si>
    <t>星头锤</t>
  </si>
  <si>
    <t>配备星形锤头的钉头锤型人造神器。</t>
  </si>
  <si>
    <t>统率之杖</t>
  </si>
  <si>
    <t>圆形柄头的单手用钉头锤，深受住塚的指挥官阶层青睐。</t>
  </si>
  <si>
    <t>1战斗中2次，消耗1次[开始]时机的话，可以将[距离：战斗地带/目标：战斗地带]内的PC从当前位置开始往任意1格内[设置]。</t>
  </si>
  <si>
    <t>炼金术师杖</t>
  </si>
  <si>
    <t>运用炼金秘奥制作的金属法杖，可强化肉体与灵魂的结合，以强大的灵魂力量治疗伤势。</t>
  </si>
  <si>
    <t>[装备]时，1战斗中2次，消耗1次[结束]时机的话，可以[回复]【生命力】20点。</t>
  </si>
  <si>
    <t>连枷</t>
  </si>
  <si>
    <t>古埃及用于骑马与击退肉食兽的短鞭型人造神器。</t>
  </si>
  <si>
    <t>[装备]时，对[种类:魔兽·幻兽]进行[物理攻击]的时候，[物理等级]+1。</t>
  </si>
  <si>
    <t>黄铜指虎</t>
  </si>
  <si>
    <t>进一步强化的指虎。采用高硬度金属精制，威力拔群。</t>
  </si>
  <si>
    <t>纹章甲</t>
  </si>
  <si>
    <t>绘有火焰或太阳等表示起源的纹章的特殊纤维制手套。</t>
  </si>
  <si>
    <t>[装备]时，视为[装备]的是[空手]。此外，赋予了[属性]的[伤害算出]+5。</t>
  </si>
  <si>
    <t>卢恩符文杖</t>
  </si>
  <si>
    <t>特殊素材制作的杖型人造神器，学习过护身术的魔术师喜欢使用。</t>
  </si>
  <si>
    <t>[装备]时，视为[装备]的是[魔法武器]。此外，[魔法伤害]获得+7的修正。</t>
  </si>
  <si>
    <t>玄翁之槌</t>
  </si>
  <si>
    <t>模仿曾破坏了杀生石的大锤所制造的人造神器。能够消散瘴气、解除诅咒。这块石头是被诅咒的神成神器。</t>
  </si>
  <si>
    <t>[装备]时，1战斗中1次，给予[距离：战斗地带/目标：1体][解除:黑暗·猛毒·痛苦]。</t>
  </si>
  <si>
    <t>御柱</t>
  </si>
  <si>
    <t>将用于祭祀的巨大神木作为人造神器使用。因其压倒性的质量而非常强力。</t>
  </si>
  <si>
    <t>战鬼的战锤</t>
  </si>
  <si>
    <t>施加了圣别的战锤型人造神器。在欧洲的神我狩之中人气很高。</t>
  </si>
  <si>
    <t>神威锐棍</t>
  </si>
  <si>
    <t>施加了更加强力的改造的灵力锐棍。</t>
  </si>
  <si>
    <t>巨型战锤</t>
  </si>
  <si>
    <t>锤的部分格外巨大的战锤型人造神器。</t>
  </si>
  <si>
    <t>[装备]时，[体型]和[装甲]+2。</t>
  </si>
  <si>
    <t>破城锤指环</t>
  </si>
  <si>
    <t>刻有破城锤纹样与炼金魔术咒文的六枚指环，可创造灵威之锤发动攻击。</t>
  </si>
  <si>
    <t>历战铁甲</t>
  </si>
  <si>
    <t>历经多年战火的强化型铁甲，需要精湛的技艺才能驾驭。</t>
  </si>
  <si>
    <t>白银战锤</t>
  </si>
  <si>
    <t>用有驱魔效果的白银涂层处理过的大型战锤，需要极强的臂力才能挥动，威力惊人。</t>
  </si>
  <si>
    <t>战斗用力臂</t>
  </si>
  <si>
    <t>机械化兵搭乘后可以操纵的人形战斗用重机。</t>
  </si>
  <si>
    <t>[装备]时，[物理攻击]的[目标]的[装甲]-5（最低0）。此外，[装甲]和[结界]+2。</t>
  </si>
  <si>
    <t>オリハルコンセスタス</t>
  </si>
  <si>
    <t>アトランティスの戦士たちが闘技場で用いたオリハルコン製の
手甲と足甲。</t>
  </si>
  <si>
    <t>[装备]时，[装备]的武器视为[空手]。此外，[装备]时，从非[BOSS]的[物怪]处受到的[伤害]-3。</t>
  </si>
  <si>
    <t>武将的金棒</t>
  </si>
  <si>
    <t>战国时代的武将和武者的金碎棒。</t>
  </si>
  <si>
    <t>神秘的铁棍</t>
  </si>
  <si>
    <t>人造神器化的特殊金属棍，结构简单，易于操控。</t>
  </si>
  <si>
    <t>爆发护具</t>
  </si>
  <si>
    <t>轻盈灵活的手甲与腿甲，熟练调查员惯用的装备。</t>
  </si>
  <si>
    <t>[装备]时，[装备]的武器视为[空手]。此外，1剧本中1次，获得[素材]之际骰出的2d的结果+1。</t>
  </si>
  <si>
    <t>武术棍</t>
  </si>
  <si>
    <t>人造神器化的拳法等使用的棍棒，与六尺棍不同，更侧重攻击性。</t>
  </si>
  <si>
    <t>战术手套</t>
  </si>
  <si>
    <t>魔兽皮革打造的坚固军用手套，善于徒手格斗的队员爱用。</t>
  </si>
  <si>
    <t>[装备]时，[装备]的武器视为[空手]。此外，1战斗中1次，[物理攻击]的[目标]的[装甲][减半]。</t>
  </si>
  <si>
    <t>晨星锤</t>
  </si>
  <si>
    <t>配备三颗特殊合金铁球的晨星锤，注入灵力可释放强力的电击。</t>
  </si>
  <si>
    <t>[装备]时，赋予[物理攻击][属性：电击]，[物理攻击]的[目标]的[装甲]-3（最低0）。</t>
  </si>
  <si>
    <t>鲨齿棒</t>
  </si>
  <si>
    <t>椭圆木柄嵌装鲨鱼齿的棍棒型人造神器，威力远超外观。</t>
  </si>
  <si>
    <t>灵验锡杖</t>
  </si>
  <si>
    <t>进一步强化的手锡杖。极为灵验，挥动时破邪的效果也得到了进一步强化。</t>
  </si>
  <si>
    <t>[装备]时，对[种类:不死]进行[攻击行动]的时候，[等级]+1。</t>
  </si>
  <si>
    <t>精金锤</t>
  </si>
  <si>
    <t>将略带青色的谜之金属块改造成的锤型兵器。</t>
  </si>
  <si>
    <t>击灭破城槌</t>
  </si>
  <si>
    <t>全金属制破城槌。重量惊人，但能发挥与之相称的威力。</t>
  </si>
  <si>
    <t>[装备]时，1剧本中1次，[物理攻击]的[目标]的[装甲]-20（最低0）。</t>
  </si>
  <si>
    <t>白色忍者</t>
  </si>
  <si>
    <t>人造神器化的警卫部队用近战特殊警棒。</t>
  </si>
  <si>
    <t>[装备]时，从[距离：接近状态]以外的[目标]处受到的[魔法伤害]-5。</t>
  </si>
  <si>
    <t>重力波动甲</t>
  </si>
  <si>
    <t>搭载了重力炉的手甲型人造神器。</t>
  </si>
  <si>
    <t>[装备]时，可以消费1个[准备]时机，可能的话，可以在邻接1格内[设置]1个【生命力】40以下的[障碍物]。此外， 这把[武器]视为[装备]的是[空手]。</t>
  </si>
  <si>
    <t>蹄铁槌</t>
  </si>
  <si>
    <t>用据传能搬运幸运的马的马蹄铁制作成的战锤型人造神器。</t>
  </si>
  <si>
    <t>[装备]时，1战斗(场景）中1次，在[灵力操作]之前的话，可以重新[掷骰]【命中】判定的([大成功·大失败]除外）。</t>
  </si>
  <si>
    <t>大帝的战鎚</t>
  </si>
  <si>
    <t>模仿了异界的英雄从众神处所得到的战锤的神器。那位英雄曾构筑起千年的帝国。</t>
  </si>
  <si>
    <t>不祥的撬棍状物体</t>
  </si>
  <si>
    <t>很像撬棍的铁棍。似乎是异界的物质，不知为何被当做人造神器使用。</t>
  </si>
  <si>
    <t>[装备]时，1轮中1次，[物理攻击]的[目标]变更为[范围]。</t>
  </si>
  <si>
    <t>仙气之简</t>
  </si>
  <si>
    <t>将形似鞭子的金属制打击武器作为人造神器。在打击的同时释放灵力。</t>
  </si>
  <si>
    <t>[装备]时，1战斗中1次，可以使【回避】判定失败的［目标］往任意的方向强制移动2格（这个移动无视[接近状态]）。</t>
  </si>
  <si>
    <t>龙纹三节棍</t>
  </si>
  <si>
    <t>施加了东方龙图案的三节棍型人造神器。是在东亚的神我狩中相传的极品。</t>
  </si>
  <si>
    <t>龙神的双拐</t>
  </si>
  <si>
    <t>秘藏了龙神的加护的双拐型人造神器。有着优秀的威力与防御力。</t>
  </si>
  <si>
    <t>武僧护具</t>
  </si>
  <si>
    <t>受大地加护的手甲与腿甲，结实而轻便。</t>
  </si>
  <si>
    <t>不可视之盾</t>
  </si>
  <si>
    <t>在墙盾基础上再度强化的装备，既可作为武器使用，又具备顶尖防御性能。</t>
  </si>
  <si>
    <t>水晶鎚</t>
  </si>
  <si>
    <t>靈力を強制的に充填できる水晶製の戦鎚。古のものたちが創造した霊力貯蔵用の水晶を錘として備える。</t>
  </si>
  <si>
    <t>[装备]时，1战斗中1次，1个[灵力]的结果±1~2。</t>
  </si>
  <si>
    <t>堕魂の黒柱</t>
  </si>
  <si>
    <t>世界最大規模の邪神密教团一堕魂教团が神体として崇める黒い柱を人造神器化したもの。強大な神通力を秘める。</t>
  </si>
  <si>
    <t>[装备]时，对[种类:人型·幻兽]进行[物理攻击]的时候，[物理等级]+2。</t>
  </si>
  <si>
    <t>圣盾</t>
  </si>
  <si>
    <t>将精神力转换为防御的概念的大盾型人造神器。</t>
  </si>
  <si>
    <t>雷震棍</t>
  </si>
  <si>
    <t>吸收了大量血液的太古的棍棒。其灵力可以驱逐万物。</t>
  </si>
  <si>
    <t>火焰猛击</t>
  </si>
  <si>
    <t>锤头刻有火焰之卢恩符文的战锤型人造神器。</t>
  </si>
  <si>
    <t>[装备]时，[结界]+5。此外，受到[属性：火炎·冷气]的[伤害]-10。</t>
  </si>
  <si>
    <t>剑豪的木刀</t>
  </si>
  <si>
    <t>人造神器化的知名剑豪爱用的木刀。</t>
  </si>
  <si>
    <t>[装备]时，进行[物理攻击]时，[目标]的[装甲]-3（最低0）。</t>
  </si>
  <si>
    <t>骨之战锤</t>
  </si>
  <si>
    <t>太古物怪的骨骼拼合的战锤型人造神器，蕴藏骇人灵威。</t>
  </si>
  <si>
    <t>[装备]时，[物理攻击]的[距离]+1格。（[接近状态]的情况变为2格，[移动2格]的情况变为[移动3格]）。</t>
  </si>
  <si>
    <t>蔷薇之镰</t>
  </si>
  <si>
    <t>蔷薇与骷髅装饰的稀有金属制十字杖。</t>
  </si>
  <si>
    <t>[装备]时，视为[装备]的是[魔法武器]。此外，1战斗中1次，[伤害算出]时[物理伤害]变更为[魔法伤害]。</t>
  </si>
  <si>
    <t>帝王指虎</t>
  </si>
  <si>
    <t>强化的指虎。铁环前端装有多个突起，能瞬间粉碎脆弱的物怪。</t>
  </si>
  <si>
    <t>大妖怪之腕</t>
  </si>
  <si>
    <t>用大妖怪的骨骼制成的手环，注入灵力可使自己的手臂异形化。</t>
  </si>
  <si>
    <t>重力魔杖</t>
  </si>
  <si>
    <t>只要挥动就能操控重力的魔术用杖。</t>
  </si>
  <si>
    <t>战术锤</t>
  </si>
  <si>
    <t>能生出强力对灵脉冲的高科技战锤。</t>
  </si>
  <si>
    <t>[装备]时，1轮1次，[物理攻击]的[距离/目标]变更为[5格/范围]。</t>
  </si>
  <si>
    <t>结界眼的宝环</t>
  </si>
  <si>
    <t>镶嵌魔眼型宝石的白金手环。通过朝向目标可以集束魔眼的灵力，以无形的重压碾碎敌人。</t>
  </si>
  <si>
    <t>神像</t>
  </si>
  <si>
    <t>将古今东西的各种神的神像改造成的人造神器。或许是由于加护的力量，威力极强。</t>
  </si>
  <si>
    <t>[装备]时，1战斗中1次，[物理攻击]的[物理等级]+2。</t>
  </si>
  <si>
    <t>黑焰王之瞳</t>
  </si>
  <si>
    <t>装有红色发光的魔石的赤红手甲。</t>
  </si>
  <si>
    <t>[装备]时，1战斗中2次，给予用[物理攻击」造成了1点以上的「[名称]中标明有[xn]的物怪」[状态变化:死亡]。此外，这把[武器]视为[装备]的是[空手]。</t>
  </si>
  <si>
    <t>落星</t>
  </si>
  <si>
    <t>特化了对超常存在战斗的流星锤型人造神器。</t>
  </si>
  <si>
    <t>[装备]时，可以消费1个[准备]时机，[攻击]时「距离/目标」变更为[5格/1体]，进行[射击攻击]。此外，这把[武器]视为[装备]的是[空手]。</t>
  </si>
  <si>
    <t>黑曜石之杖</t>
  </si>
  <si>
    <t>用神秘的黑曜石削成的杖型人造神器。可以提高持有者的魔力。</t>
  </si>
  <si>
    <t>[装备]时，视为[装备]的是[魔法武器]。进行[魔法攻击]之际，[魔法伤害]获得+7的修正。</t>
  </si>
  <si>
    <t>明王灵甲</t>
  </si>
  <si>
    <t>刻印着军多利明王与爱染明王的勇姿与神威的手甲型人造神器。</t>
  </si>
  <si>
    <t>欧几里得锤</t>
  </si>
  <si>
    <t>基于咒术的公理与定理制造的强化型战锤。可以将敌对者从空间或概念上整个破坏。</t>
  </si>
  <si>
    <t>[装备]时，1战斗中2次，[物理攻击]视为[特殊攻击]。</t>
  </si>
  <si>
    <t>不死族碾压机</t>
  </si>
  <si>
    <t>进一步强化的白银战锤，巨大的锤头上刻着圣句，对不死的怪物有特攻效果。</t>
  </si>
  <si>
    <t>[装备]时，对[种类:不死]进行[攻击行动]之际，[等级]+2。</t>
  </si>
  <si>
    <t>オリハルコンメイス</t>
  </si>
  <si>
    <t>アトランティスの戦士たちが戦場で用いたオリハルコン製の戦鎚。小回りが利くうえに高い威力を誇る。</t>
  </si>
  <si>
    <t>司祭的权杖</t>
  </si>
  <si>
    <t>高位的祭司使用的权杖。会为持有者带来威严。</t>
  </si>
  <si>
    <t>[装备]时，【精神】判定的达成值+7。</t>
  </si>
  <si>
    <t>炮烙的火柱</t>
  </si>
  <si>
    <t>处刑或拷问使用的铁柱。</t>
  </si>
  <si>
    <t>[装备]时，进行[物理攻击]时，赋予[属性：火炎]，[目标]的[装甲]-4（最低0）。</t>
  </si>
  <si>
    <t>斗神的双拐</t>
  </si>
  <si>
    <t>经深度改造的格斗双拐。</t>
  </si>
  <si>
    <t>[装备]时，[装甲]+3。此外，仅限同时[装备][名称]里标明有「トンファー」的[武器]，[装备]的武器视为[空手]。</t>
  </si>
  <si>
    <t>神威警棒</t>
  </si>
  <si>
    <t>强化改造的特殊警棍型人造神器。</t>
  </si>
  <si>
    <t>爆发战</t>
  </si>
  <si>
    <t>打击面搭载火药爆破机关的手甲型人造神器。</t>
  </si>
  <si>
    <t>[装备]时，[装备]的武器视为[空手]。此外，1战斗中1次，进行[物理攻击]时，[物理等级]+1。</t>
  </si>
  <si>
    <t>撼地者</t>
  </si>
  <si>
    <t>打击地面可引发强烈震动的大锤型人造神器。</t>
  </si>
  <si>
    <t>铁处女</t>
  </si>
  <si>
    <t>特化了对荒御魂效果的、附加锁链的拷问器具型人造神器。在手中挥舞锁链使用。</t>
  </si>
  <si>
    <t>[装备]时，可以消耗1个[准备]时机直到下回合[结束]为止，[物理攻击]的[距离/目标]可以变更为[6格/1体]。</t>
  </si>
  <si>
    <t>神木棍</t>
  </si>
  <si>
    <t>神木压缩制造的长棍，攻防兼备。</t>
  </si>
  <si>
    <t>粉碎的鹤嘴锄</t>
  </si>
  <si>
    <t>一端为十字镐一端为战斧的战斗用鹤嘴锄。</t>
  </si>
  <si>
    <t>[装备]时，[物理攻击]可以任意地变更为[形状：斧]。此外，[物理攻击]的[目标]的[装甲]-3（最低0）。</t>
  </si>
  <si>
    <t>水月杖</t>
  </si>
  <si>
    <t>配发给警棍术高手的特制警棍，通过引爆内部积蓄的灵力，干扰敌人的灵力流动。</t>
  </si>
  <si>
    <t>[装备]时，1战斗中2次，给【回避】判定失败的［目标］造成[状态变化：痛苦]。</t>
  </si>
  <si>
    <t>夜叉樱</t>
  </si>
  <si>
    <t>树龄千年以上的御神木削成的黑刃木刀，对灵性的存在能发挥出惊人的威力。</t>
  </si>
  <si>
    <t>彼岸的圆木</t>
  </si>
  <si>
    <t>用太古的神木加工成的圆木型人造神器。对不死者和混沌有特殊效果。</t>
  </si>
  <si>
    <t>对[种类:不死・混沌]进行[物理攻击]之际，[物理等级]+2。</t>
  </si>
  <si>
    <t>天衣无缝</t>
  </si>
  <si>
    <t>以不阻隔灵力的神兽灵毛编织的薄手套。没有什么特别的效果，但永不污损，不会随时间老化，对功夫有自信的神仙凶手爱用。</t>
  </si>
  <si>
    <t>妖神之腕</t>
  </si>
  <si>
    <t>经岁月积淀获得神性的大妖怪骨骼削制之腕轮。可暂时将手臂变为大妖怪的刚腕。</t>
  </si>
  <si>
    <t>对神锐棍</t>
  </si>
  <si>
    <t>刻有破邪咒文的细身圆锥棍。对邪神特攻。</t>
  </si>
  <si>
    <t>[装备]时，对[种类:混沌]进行[物理攻击]的时候，[物理等级]+2。</t>
  </si>
  <si>
    <t>神祖之腕</t>
  </si>
  <si>
    <t>嵌有神祖级狼人骨骼的腕轮。凭意念可暂时显现神祖之臂。</t>
  </si>
  <si>
    <t>[装备]时，【生命力】的最大值+10。</t>
  </si>
  <si>
    <t>神王战锤</t>
  </si>
  <si>
    <t>相传由异界神王授予的神锤。蕴含强大加护。</t>
  </si>
  <si>
    <t>[装备]时，从[武器伤害]处受到的[伤害]-10。</t>
  </si>
  <si>
    <t>阿阇梨锡杖</t>
  </si>
  <si>
    <t>传说高僧曾持的锡杖。寄宿着接近神造神器的神性，通过读取残留思念可再现破邪灵威。</t>
  </si>
  <si>
    <t>光辉盾牌</t>
  </si>
  <si>
    <t>气渗透率飞跃性提升的攻防一体盾。同时实现高防御力与攻击力。</t>
  </si>
  <si>
    <t>侵蚀甲壳</t>
  </si>
  <si>
    <t>用虫神外骨骼制造的腕轮。契合者发送指令后，可将双臂或单臂变为外骨骼制的巨型破城槌。</t>
  </si>
  <si>
    <t>猛将的破城锤</t>
  </si>
  <si>
    <t>击灭破城锤的上位版。使用者能如传说中的猛将般所向披靡。</t>
  </si>
  <si>
    <t>プタハの神鎚</t>
  </si>
  <si>
    <t>鍛冶神プタハが、世界を支える鉄板を鍛えたとされる神鎚のレ
プリカ。</t>
  </si>
  <si>
    <t>[装备]时，可以消费1个[准备]时机，在[距离：7格]内的任意格子处[设置]1个相当于[大型建筑物（【生命力】80/[装甲]10）]的[障碍物]。</t>
  </si>
  <si>
    <t>英雄的棍棒</t>
  </si>
  <si>
    <t>古代英雄使用的棍棒的复制品。</t>
  </si>
  <si>
    <t>方舟之敌</t>
  </si>
  <si>
    <t>雕刻恶魔面容等纹样的不祥的手甲腿甲，被有特殊效果的灵光笼罩。</t>
  </si>
  <si>
    <t>[装备]时，[装备]的武器视为[空手]。此外，从[种类：人型·混沌]处受到的[伤害]-5。</t>
  </si>
  <si>
    <t>魔术腔</t>
  </si>
  <si>
    <t>魔术师的用手甲型人造神器，有作为发动体的功能。</t>
  </si>
  <si>
    <t>[装备]时，[装备]的武器视为[空手]和[魔法武器]。此外，[魔法伤害]+10。</t>
  </si>
  <si>
    <t>武神的战锤</t>
  </si>
  <si>
    <t>在神代以多种神名称呼的战锤的复制品。</t>
  </si>
  <si>
    <t>[装备]时，1轮中1次，使[被动判定]失败的[目标]往任意方向的1~2格处移动（这个移动无视[接近状态]）。</t>
  </si>
  <si>
    <t>破城战锤</t>
  </si>
  <si>
    <t>为粉碎超常存在的要塞而开发的破城槌型人造神器。</t>
  </si>
  <si>
    <t>[装备]时，1轮中2次，消灭1个[距离：1格]内存在的【生命力】40以下的[障碍物]。</t>
  </si>
  <si>
    <t>石刃棒</t>
  </si>
  <si>
    <t>太古的钉头锤，在神木制成的棍棒上加上黑曜石刀刃。</t>
  </si>
  <si>
    <t>火焰臂</t>
  </si>
  <si>
    <t>手甲部配备霰弹发射功能的金属笼手。命中瞬间会引爆火焰。</t>
  </si>
  <si>
    <t>[装备]时，[装备]的武器视为[空手]。此外，付与[物理攻击][属性：火炎]。</t>
  </si>
  <si>
    <t>大いなる銀鍵</t>
  </si>
  <si>
    <t>時空神が密かに有する銀鍵のレプリカ。馬上枪と旧式の鍵とド
リルを融合させたような形状をしている。</t>
  </si>
  <si>
    <t>[装备]时，1剧本中1次，[物理攻击]的[距离/目标]变更为[战斗地带]。</t>
  </si>
  <si>
    <t>三重元素</t>
  </si>
  <si>
    <t>嵌有激发起源之力的宝玉的指虎。</t>
  </si>
  <si>
    <t>[装备]时，[装备]的武器视为[空手]。此外，1轮中1次，进行[物理攻击]时，赋予[属性：火炎·冷气·电击]中的任意一个。</t>
  </si>
  <si>
    <t>战神之锤</t>
  </si>
  <si>
    <t>再现神代的战神所用神锤的人造神器。</t>
  </si>
  <si>
    <t>可以作为[射击武器]投掷。这时候[形状/距离/目标]变更为[射击/【体力】格/1体]。此外，这把[武器]不会因为投掷变为不能使用。</t>
  </si>
  <si>
    <t>特殊警棒</t>
  </si>
  <si>
    <t>狼牙棒</t>
  </si>
  <si>
    <t>1轮1次，[装甲]+5。</t>
  </si>
  <si>
    <t>灵木球棒</t>
  </si>
  <si>
    <t>[装备]时，1轮1次，可以使【回避】判定失败的［目标］往任意的方向强制移动2格（这个移动无视[接近状态]）。</t>
  </si>
  <si>
    <t>趁手的要石</t>
  </si>
  <si>
    <t>对[摔倒]的[目标]进行[物理攻击]时，[物理等级]+1。</t>
  </si>
  <si>
    <t>机关手杖</t>
  </si>
  <si>
    <t>1轮1次，可把[形状/距离/目标]变更为[剑/移动1格/1体]。</t>
  </si>
  <si>
    <t>灵木圆木</t>
  </si>
  <si>
    <t>对[人型·不死·混沌]进行[攻击行动]时，[物理等级]+1。</t>
  </si>
  <si>
    <t>分指拳套</t>
  </si>
  <si>
    <t>[装备]时，[装备]的武器视为[空手]。此外，[回避]判定的达成值+1。</t>
  </si>
  <si>
    <t>灵力拐棍</t>
  </si>
  <si>
    <t>1战斗1次，使所受[物理伤害]-5。</t>
  </si>
  <si>
    <t>100T锤子</t>
  </si>
  <si>
    <t>1剧本1次，进行[武器攻击]时，[物理等级]+2。</t>
  </si>
  <si>
    <t>食人魔铁手套</t>
  </si>
  <si>
    <t>[装备]时，[装备]的武器视为[空手]。此外，[装甲]和[结界]+2。</t>
  </si>
  <si>
    <t>黄金锤</t>
  </si>
  <si>
    <t>1剧本1次，将【命中】判定的[大失败]改为[大成功]。</t>
  </si>
  <si>
    <t>万宝槌</t>
  </si>
  <si>
    <t>获得[素材]时掷骰2d的合计值+1。</t>
  </si>
  <si>
    <t>炼金・灵锤</t>
  </si>
  <si>
    <t>由炼金魔术师所创造的粗犷战锤。</t>
  </si>
  <si>
    <t>炼金・灵甲</t>
  </si>
  <si>
    <t>由炼金魔术师所铸造的坚固手甲与腿甲。</t>
  </si>
  <si>
    <t>临时武器</t>
  </si>
  <si>
    <t>缠绕有灵力的路标或是电线杆等，通过《灵力武具》创造出来的临时人造神器。</t>
  </si>
  <si>
    <t>[装备]时，视为[装备]的是[空手]。这个[武器]不适用于[武装系统]，在[战斗终了]的同时自行消灭。</t>
  </si>
  <si>
    <t>※炼金・灵手枪</t>
  </si>
  <si>
    <t>由炼金魔术师所创造的各式自动手枪。</t>
  </si>
  <si>
    <t>[装备]时，1战斗中1次，【命中】判定的达成值+1。</t>
  </si>
  <si>
    <t>※炼金・灵步枪</t>
  </si>
  <si>
    <t>由炼金魔术师所创造的强力大型手枪与步枪。</t>
  </si>
  <si>
    <t>※炼金・灵炮</t>
  </si>
  <si>
    <t>由炼金魔术师所创造的重火器类人造神器。</t>
  </si>
  <si>
    <t>[装备]时，1战斗中1次，进行[物理攻击]时[物理等级]+1。</t>
  </si>
  <si>
    <t>炼金・灵弓</t>
  </si>
  <si>
    <t>由炼金魔术师所创造的坚固长弓。</t>
  </si>
  <si>
    <t>[装备]时，消耗1次[准备]的话，在该轮中对[荒御魂]造成的[物理伤害]+5。</t>
  </si>
  <si>
    <t>※轻火器类</t>
  </si>
  <si>
    <t>手枪或大型手枪型人造神器。</t>
  </si>
  <si>
    <t>[装备]时，1场战斗中限1次，[物理攻击]的[目标]+1体。</t>
  </si>
  <si>
    <t>※强化手枪</t>
  </si>
  <si>
    <t>进行了特殊改造，可以将灵力附着在子弹上的手枪型人造神器。</t>
  </si>
  <si>
    <t>※地狱火</t>
  </si>
  <si>
    <t>以西格P226为基础制造的对邪神用手枪。</t>
  </si>
  <si>
    <t>[装备]时，1场战斗中1次，进行[物理攻击]的时候，使[被动判定]失败的[对象]向任意的方向强制移动1格(这个移动无视[接近状态])。</t>
  </si>
  <si>
    <t>※剑玉枪</t>
  </si>
  <si>
    <t>高速射出巨大的铁球的人造神器。易于使用，作为护身用装备使用。</t>
  </si>
  <si>
    <t>[装备]时，1剧本中1次，进行[物理攻击]时，[物理伤害]+5。</t>
  </si>
  <si>
    <t>※雷霆卫士</t>
  </si>
  <si>
    <t>以西格P230为原型制造的手枪型人造神器。赋予持有者守护的加护。</t>
  </si>
  <si>
    <t>[装备]时，[装甲]和[结界]+1。</t>
  </si>
  <si>
    <t>战斗摩托</t>
  </si>
  <si>
    <t>摩托车型人造神器。</t>
  </si>
  <si>
    <t>[装备]时，[战斗移动]后也能进行[射击攻击]或[魔法攻击]。</t>
  </si>
  <si>
    <t>契约兽</t>
  </si>
  <si>
    <t>缔结契约而召唤出来的契约兽，有各种各样的类型。</t>
  </si>
  <si>
    <t>※律法执行者Ⅱ</t>
  </si>
  <si>
    <t>斯捷奇金自动手枪类的自动手枪的祝圣化产物。</t>
  </si>
  <si>
    <t>[装备]时，1场战斗中限1次，[物理攻击]的[目标]变更为[范围]。</t>
  </si>
  <si>
    <t>※黑鸦</t>
  </si>
  <si>
    <t>以AK47为基础制造的突击步枪型人造神器。稍有些古旧但性能现在也不落后。东亚的神我狩有时会使用。</t>
  </si>
  <si>
    <t>[装备]时，1轮1次，[物理伤害]的[目标]+1体。</t>
  </si>
  <si>
    <t>※圣职者</t>
  </si>
  <si>
    <t>以伯莱塔M92FS为基础的自动手枪型人造神器。军人和圣堂骑士经常使用。</t>
  </si>
  <si>
    <t>悬挂线</t>
  </si>
  <si>
    <t>人造神器化的带链锤的战斗用金属丝。</t>
  </si>
  <si>
    <t>使用这把[射击武器]进行的[物理攻击]视为[特殊攻击]（基本p172）。</t>
  </si>
  <si>
    <t>※零下</t>
  </si>
  <si>
    <t>以蝎式冲锋枪为原型制造的冲锋枪型人造神器。</t>
  </si>
  <si>
    <t>[装备]时，1战斗中1次，[物理攻击]的[目标]+2体。</t>
  </si>
  <si>
    <t>※火器类</t>
  </si>
  <si>
    <t>机枪、短机枪、步枪型人造神器。</t>
  </si>
  <si>
    <t>[装备]时，1轮中限1次，[物理攻击]的[目标]+1体。</t>
  </si>
  <si>
    <t>破魔弓</t>
  </si>
  <si>
    <t>寄宿有破魔之力的弓型人造神器。</t>
  </si>
  <si>
    <t>[装备]时，对[类别：不死·混沌]进行[物理攻击]时，[等级]+1。</t>
  </si>
  <si>
    <t>【体力】*2格</t>
  </si>
  <si>
    <t>弓</t>
  </si>
  <si>
    <t>弓型人造神器。</t>
  </si>
  <si>
    <t>[装备]时，可以消费1个[准备]时机，使该轮中【命中】判定的达成值获得+1修正。</t>
  </si>
  <si>
    <t>强化契约兽</t>
  </si>
  <si>
    <t>通过强力契约而召唤出来的强力契约兽。</t>
  </si>
  <si>
    <t>[装备]时，[战斗移动]后也能进行[射击攻击]或[魔法攻击]。同时，1轮限1次，[物理攻击]的[目标]的【回避】达成值-1。</t>
  </si>
  <si>
    <t>移动5格</t>
  </si>
  <si>
    <t>复合弓</t>
  </si>
  <si>
    <t>追求威力的长弓型人造神器。</t>
  </si>
  <si>
    <t>[装备]时，可以同时消费1个[开始]和[准备]时机，使该轮中，进行[攻击行动]时。[等级]+1。</t>
  </si>
  <si>
    <t>電気銃</t>
  </si>
  <si>
    <t>ユゴスの恒星間生物が携える特殊装置。鋼線が巻かれた小さな金属球で、握 り締めることで青い稲妻を発射できる。</t>
  </si>
  <si>
    <t>[装备]时，进行[物理攻击]时，赋予[属性：电击]。</t>
  </si>
  <si>
    <t>噴霧銃</t>
  </si>
  <si>
    <t>ユゴスの恒星間生物が携える特殊装置。捻じ曲がった金属管の如き形状で、 吹くことで強力な冷気を発射できる。</t>
  </si>
  <si>
    <t>[装备]时，进行[物理攻击]时，赋予[属性：冷气]。</t>
  </si>
  <si>
    <t>投射武器</t>
  </si>
  <si>
    <t>鞭型、投掷武器型人造神器。</t>
  </si>
  <si>
    <t>[装备]时，[物理攻击]视为[特殊攻击]（基本p172）。</t>
  </si>
  <si>
    <t>灵力暗器</t>
  </si>
  <si>
    <t>各种形状的暗器型人造神器。</t>
  </si>
  <si>
    <t>[装备]时，视为[装备]的是[空手]。同时，这个[武器]在投掷之后，还能继续使用。</t>
  </si>
  <si>
    <t>【体力】格</t>
  </si>
  <si>
    <t>※雷鸣暴雨</t>
  </si>
  <si>
    <t>乌兹等高性能冲锋枪对超常存在战斗用改造化后的产物。</t>
  </si>
  <si>
    <t>[装备]时，1轮限1次，[射击攻击]的[目标]+2。</t>
  </si>
  <si>
    <t>※黑暗猎食者</t>
  </si>
  <si>
    <t>M1911系列武器人造神器化后的产物。因为带有诅咒，发射出的带有灵力的子弹拥有优秀的对神停止力。</t>
  </si>
  <si>
    <t>※沉默元首</t>
  </si>
  <si>
    <t>以全尺寸弩为基础制作的弩弓型人造神器。</t>
  </si>
  <si>
    <t>[装备]时，进行[物理攻击]时，[物理等级]+1，但这把[武器]1轮中只能进行1次[物理攻击]。</t>
  </si>
  <si>
    <t>※和平捍卫者</t>
  </si>
  <si>
    <t>以柯尔特SAA为基础制造的转轮手枪型人造神器。</t>
  </si>
  <si>
    <t>[装备]时，1战斗中1次，直到该轮[结束]为止【行动值】+1d。</t>
  </si>
  <si>
    <t>※山猫</t>
  </si>
  <si>
    <t>以H&amp;KMP7为基础制造的PDW——个人防卫火器型人造神器。以高压制力出名。</t>
  </si>
  <si>
    <t>[装备]时，1回合中1次，将[物理攻击]的[目标]变更为[范围]。</t>
  </si>
  <si>
    <t>灵丝</t>
  </si>
  <si>
    <t>灵丝等素材组合而成的极细的吊索型人造神器。由于需要操控灵力流向，所以如果不是特别的血统或神格的话是不能装备的。</t>
  </si>
  <si>
    <t>这[射击武器]的[物理攻击]视为[特殊攻击](→基本p172)处理。</t>
  </si>
  <si>
    <t>※战争核心</t>
  </si>
  <si>
    <t>以西格-绍尔为原型制造的自动手枪型人造神器。</t>
  </si>
  <si>
    <t>[装备]时，1战斗中1次，用[射击武器]进行的[物理攻击]的[距离]+2。</t>
  </si>
  <si>
    <t>※机甲突击铳</t>
  </si>
  <si>
    <t>进行了专用改造，机械化士兵可以使用的AI搭载型突击步枪。</t>
  </si>
  <si>
    <t>※执行手枪</t>
  </si>
  <si>
    <t>警察厅魅猎课·超环防</t>
  </si>
  <si>
    <t>以S&amp;W356为基础制造的自动手枪型人造神器。只会发给属于日本的对抗超常存在组织。</t>
  </si>
  <si>
    <t>[装备]时，对非[BOSS]的[物怪]进行[物理攻击]时，造成的[物理伤害]+5。</t>
  </si>
  <si>
    <t>黑天马</t>
  </si>
  <si>
    <t>由AM开发的赛车复制品人造神器，造型时髦。</t>
  </si>
  <si>
    <t>※外骨骼手枪</t>
  </si>
  <si>
    <t>以怪虫的外骨骼制造的手枪型人造神器。平时是手环形，启动时可变形成任意的自动手枪。</t>
  </si>
  <si>
    <t>※突击队特制</t>
  </si>
  <si>
    <t>以USP紧凑型为原型制造的自动手枪型人造神器。</t>
  </si>
  <si>
    <t>[装备]时，1轮1次，对非[BOSS]的[物怪]造成的[伤害]+5。</t>
  </si>
  <si>
    <t>※念动手枪</t>
  </si>
  <si>
    <t>调整为超能力者用的自动手枪型人造神器。命中的同时寄宿于子弹内的思念会炸裂。</t>
  </si>
  <si>
    <t>[装备]时，1战斗中1次，将[被动判定]失败的目标[设置]在当前格子开始处的任意2格内。</t>
  </si>
  <si>
    <t>※灵气加农炮</t>
  </si>
  <si>
    <t>改造为灵气增幅者用的大型自动手枪型人造神器。</t>
  </si>
  <si>
    <t>※破晓猎手</t>
  </si>
  <si>
    <t>以Hardballer自动手枪为基础进行改造，赋予了太阳光效果的特殊自动手枪。特征是闪烁着银色光芒的枪身。</t>
  </si>
  <si>
    <t>[装备]时，对[类别：怪虫·植物]进行[物理攻击]时，[等级]+1。</t>
  </si>
  <si>
    <t>※超越战鹰</t>
  </si>
  <si>
    <t>蟒蛇系列左轮手枪的人造神器化产物。使用特制的大口径弹药。</t>
  </si>
  <si>
    <t>[装备]时，1轮中限1次，使[被动判定]失败的[目标]向任意方向移动1格（无视[接近状态]）</t>
  </si>
  <si>
    <t>※单手</t>
  </si>
  <si>
    <t>新堂胜武制作的、内藏火器的精密义手，附带变形功能。</t>
  </si>
  <si>
    <t>[装备]时，【体力】判定的达成值+2。此外，消耗1次[准备]的话，直到这轮的[结束]为止，[物理攻击]的[目标]可以变更为[范围]。</t>
  </si>
  <si>
    <t>※重火器</t>
  </si>
  <si>
    <t>重机枪、反器械步枪型人造神器。</t>
  </si>
  <si>
    <t>[装备]时，1轮限1次，[物理攻击]的[目标]+2。</t>
  </si>
  <si>
    <t>上位契约兽</t>
  </si>
  <si>
    <t>通过高等契约而召唤出来的高等契约兽。</t>
  </si>
  <si>
    <t>[装备]时，[战斗移动]后也能进行[射击攻击]或[魔法攻击]。对「[名称]中标明了[xn]的物怪」造成的[物理伤害]+10。</t>
  </si>
  <si>
    <t>※薄暮杀手</t>
  </si>
  <si>
    <t>以hardballer手枪为基础的强化自动手枪。特征是黑色的枪身。</t>
  </si>
  <si>
    <t>[装备]时，对[种类：魔兽·不死]进行[物理攻击]时，[物理等级]+1。</t>
  </si>
  <si>
    <t>※强健意志</t>
  </si>
  <si>
    <t>以瓦尔特P38手枪为基础的自动手枪型人造神器。是开创了自动手枪的基石的杰作，虽然古旧但性能强大。</t>
  </si>
  <si>
    <t>[装备]时，1战斗中1次，[物理攻击]的[目标]+1体。</t>
  </si>
  <si>
    <t>※正义</t>
  </si>
  <si>
    <t>最新型的M16为基础的自动步枪型人造神器。美国对超常存在部队的正式装备。</t>
  </si>
  <si>
    <t>※红酒</t>
  </si>
  <si>
    <t>以vz61蝎式为原型制造的冲锋枪型人造神器。</t>
  </si>
  <si>
    <t>[装备]时，1轮1次，[射击攻击]的[目标]+2体。</t>
  </si>
  <si>
    <t>ダマスカスボウ</t>
  </si>
  <si>
    <t>ウーツ鋼を利用し て製造された金厲製の大弓。弦もウーツ鋼であるため、 引くには高い技量か凄まじい膂力が必要。</t>
  </si>
  <si>
    <t>※森蚺</t>
  </si>
  <si>
    <t>以柯尔特蟒蛇为原型制造的大型左轮型人造神器。</t>
  </si>
  <si>
    <t>咒装傀儡</t>
  </si>
  <si>
    <t>高达数米的战斗用傀儡型人造神器。</t>
  </si>
  <si>
    <t>[装备]时，1轮限1次，[装甲]+5。</t>
  </si>
  <si>
    <t>钢弓</t>
  </si>
  <si>
    <t>用钢束锻造成的战斗用弓。</t>
  </si>
  <si>
    <t>[装备]时，消耗1次[准备]的话，在该轮中，进行[物理攻击]的时候，[物理等级]+1。</t>
  </si>
  <si>
    <t>※榴弹发射器</t>
  </si>
  <si>
    <t>以HK69为基础制造的榴弹炮型人造神器。</t>
  </si>
  <si>
    <t>[装备]时，1战斗中1次，对造成了1点以上的[物理伤害]的[目标]给予[状态变化：黑暗]。</t>
  </si>
  <si>
    <t>※耗竭</t>
  </si>
  <si>
    <t>可进行广范围攻击的火焰放射器型人造神器，以特殊的圣油作为燃料。</t>
  </si>
  <si>
    <t>[装备]时，赋予[物理攻击][属性：火炎]。此外，1轮中1次，[物理攻击]的[目标]的[装甲]-5（最低0）。</t>
  </si>
  <si>
    <t>圣银鞭</t>
  </si>
  <si>
    <t>使用特制银丝和特殊纤维编制而成并祝圣后的战斗用长鞭。</t>
  </si>
  <si>
    <t>【体力】+1格</t>
  </si>
  <si>
    <t>※救济</t>
  </si>
  <si>
    <t>以vector冲锋枪为基础的短机关枪型人造神器。有优秀的降后坐力系统，可以准确地连射.45ACP弹。</t>
  </si>
  <si>
    <t>[装备]时，1轮2次，获得[物理攻击]的[目标]+1体，或是【命中】判定的达成值+1任意一个。</t>
  </si>
  <si>
    <t>※和平</t>
  </si>
  <si>
    <t>以p90为基础的PDW型人造神器。射程短但容易使用。</t>
  </si>
  <si>
    <t>这把[武器][单手][装备]时，[用法]变更为[单手](这时候使用[单手]的值。可以适用《双武器精通》)。</t>
  </si>
  <si>
    <t>※金枝的圣铳</t>
  </si>
  <si>
    <t>以恩菲尔德步枪为基础，用经过圣别的金枝和圣银制成的步枪型人造神器。</t>
  </si>
  <si>
    <t>[装备]时，1战斗中1次，进行[物理攻击]时，对[被动判定]失败的「[名称]中标明了[xn]的物怪」给予［状态变化：死亡］。</t>
  </si>
  <si>
    <t>矢之指环</t>
  </si>
  <si>
    <t>刻有箭矢雕纹与炼金魔术咒文的六枚指环，可释放灵威进行攻击。</t>
  </si>
  <si>
    <t>[装备]时，可以[装备][炼金·○○]的[射击武器]和[盾牌]。此外，可以用《灵具精制》获得的[消耗]的[价格]的上限+[100G]。</t>
  </si>
  <si>
    <t>传承马</t>
  </si>
  <si>
    <t>将传说中的名驹以接近英魂的形式召唤，召唤出的马会视召唤者为主君。</t>
  </si>
  <si>
    <t>※术式铳</t>
  </si>
  <si>
    <t>不射出普通子弹，而是将魔术媒介作为弹药发射的枪械型人造神器，形状多种多样。</t>
  </si>
  <si>
    <t>[装备]时，1轮1次，用《才能》进行的[攻击行动]的[伤害]+5。</t>
  </si>
  <si>
    <t>ウルタールの猫</t>
  </si>
  <si>
    <t>ウルタールとよばれる地域から連れ帰った化け猫。</t>
  </si>
  <si>
    <t>[装备]时，[战斗移动]后也能进行[射击攻击]或[魔法攻击]。此外[物理攻击]的[距离]可以随意变更为[距离：7格]。</t>
  </si>
  <si>
    <t>ナイトゴーント</t>
  </si>
  <si>
    <t>異星の技術によって製造された戦闘バイク型の人造神器。所有者の霊力を燃料に動く、生きているモーターサイクル。</t>
  </si>
  <si>
    <t>骏马</t>
  </si>
  <si>
    <t>带有灵力，化为契约兽的名马。</t>
  </si>
  <si>
    <t>※火绳枪</t>
  </si>
  <si>
    <t>人造神器化的火绳枪。使用的黑火药与子弹也是人造神器。</t>
  </si>
  <si>
    <t>[装备]时，进行[物理攻击]时，[物理等级]+1，但这把[武器]在1轮内只能进行1次[攻击行动]。</t>
  </si>
  <si>
    <t>轮宝</t>
  </si>
  <si>
    <t>据传为天海及其门派所使用的车轮形金属制投掷武器。</t>
  </si>
  <si>
    <t>[装备]时，[物理攻击]视为[特殊攻击]（基本p172）。此外，用这把[射击武器]投掷的时候，不会变得不能使用。</t>
  </si>
  <si>
    <t>※恶魔的蓝调</t>
  </si>
  <si>
    <t>以杰里科941为基础制造的自动手枪型人造神器。</t>
  </si>
  <si>
    <t>※抗争</t>
  </si>
  <si>
    <t>人造神器化的伯莱塔93R。依靠三发点射，火力可与冲锋枪相提并论。</t>
  </si>
  <si>
    <t>[装备]时，1轮中1次，[物理攻击]的[目标]+1体。</t>
  </si>
  <si>
    <t>传来的战弓</t>
  </si>
  <si>
    <t>人造神器化的传来的大弓。特殊金属重重叠加成的弓有着灵丝制的弦，必须用灵力拉开。</t>
  </si>
  <si>
    <t>[装备]时，消耗1次[准备]的话，在该轮中，进行[物理攻击]时，[物理等级]+1。</t>
  </si>
  <si>
    <t>※铁之军队</t>
  </si>
  <si>
    <t>以M4卡宾枪为原型制造的突击步枪型人造神器。</t>
  </si>
  <si>
    <t>战车</t>
  </si>
  <si>
    <t>人造神器化的古代战车。由灵威形成，只有英魂可以使用。</t>
  </si>
  <si>
    <t>[装备]时，在[战斗移动]后也能进行[射击攻击]和[魔法攻击]。</t>
  </si>
  <si>
    <t>巨龙骑士</t>
  </si>
  <si>
    <t>B·E·G或极东重工开发中的，对神战用特殊战斗摩托。</t>
  </si>
  <si>
    <t>移动6格</t>
  </si>
  <si>
    <t>神格契约兽</t>
  </si>
  <si>
    <t>通过特殊契约而召唤出来的特殊契约兽。</t>
  </si>
  <si>
    <t>[装备]时，[战斗移动]后也能进行[射击攻击]或[魔法攻击]。同时，1场战斗中限1次，在[伤害算出]后可以再进行1次[武器攻击]。</t>
  </si>
  <si>
    <t>骑乘动物</t>
  </si>
  <si>
    <t>狗或狮子形状的载具。</t>
  </si>
  <si>
    <t>[装备]时，[登场判断]的达成值+2，[战斗移动]后也能进行[射击攻击]或[魔法攻击]。</t>
  </si>
  <si>
    <t>武者的大弓</t>
  </si>
  <si>
    <t>中世纪的武者或弓兵的大弓。想要顺利使用需要相当的力量。</t>
  </si>
  <si>
    <t>[装备]时，消耗1次[开始]，进行[物理攻击]时，[物理等级]+1。</t>
  </si>
  <si>
    <t>※锯短霰弹枪</t>
  </si>
  <si>
    <t>短管霰弹枪人造神器化产物。易于操作，适合近身战斗。</t>
  </si>
  <si>
    <t>[装备]时，1战斗中1次，【命中】判定的达成值+1，但这把[武器]只能在1轮内进行1次[物理攻击]。</t>
  </si>
  <si>
    <t>※狂信公爵</t>
  </si>
  <si>
    <t>以西格绍尔系列为基础制造的自动手枪型人造神器，性能极高。</t>
  </si>
  <si>
    <t>以太板</t>
  </si>
  <si>
    <t>由B.E.G开发的冲浪板型人造神器，能利用空间中存在的灵力漂浮和推进。</t>
  </si>
  <si>
    <t>[装备]时，[战斗移动]后也能进行[射击攻击]或[魔法攻击]。此外，可以让[难以落脚的场所]（基本p152）带来的惩罚无效化。</t>
  </si>
  <si>
    <t>※亡魂</t>
  </si>
  <si>
    <t>以H&amp;KG41为基础制作的对超常存在用魔术武装突击枪。容易使用，性能高。</t>
  </si>
  <si>
    <t>※狼血利剑</t>
  </si>
  <si>
    <t>以AKM为基础进行进行祝圣改造的突击步枪。虽然反作用力大，但是连射能力也很强。</t>
  </si>
  <si>
    <t>[装备]时，1轮限1次，[射击攻击]的[目标]变更为[范围]。</t>
  </si>
  <si>
    <t>※蜘蛛</t>
  </si>
  <si>
    <t>以FA-MAS为基础的突击步枪型人造神器。</t>
  </si>
  <si>
    <t>※神圣猎手</t>
  </si>
  <si>
    <t>S&amp;WM29を为基础的大口径转轮手枪型人造神器。使用经过圣别的马格南弹。</t>
  </si>
  <si>
    <t>[装备]时，对非[BOSS]的[物怪]造成的[伤害]+10。</t>
  </si>
  <si>
    <t>※爆焰</t>
  </si>
  <si>
    <t>伊萨卡M37为基础的霰弹枪型人造神器。可以射出带有灵力的霰弹，造成大范围杀伤。</t>
  </si>
  <si>
    <t>[装备]时，1轮1次，[物理攻击]的【命中】判定的达成值+2。</t>
  </si>
  <si>
    <t>疾风手里剑</t>
  </si>
  <si>
    <t>通过灵力高速回转的八方手里剑型人造神器。</t>
  </si>
  <si>
    <t>[装备]时，1战斗中1次，[物理攻击]的[目标]+1体。此外，用这把[射击武器]投掷的时候，在战斗中不会变得不能使用。</t>
  </si>
  <si>
    <t>烈风苦无</t>
  </si>
  <si>
    <t>通过灵力提升了贯穿效果的飞苦无、短剑、小刀或飞镖型人造神器。</t>
  </si>
  <si>
    <t>[装备]时，1战斗中1次，[物理攻击]的[目标]的[装甲][减半]。此外，用这把[射击武器]投掷的时候，在战斗中不会变得不能使用。</t>
  </si>
  <si>
    <t>※抹杀者的手枪</t>
  </si>
  <si>
    <t>能将黑暗灵力转化为子弹射出的超大型手枪。</t>
  </si>
  <si>
    <t>※公平艺术</t>
  </si>
  <si>
    <t>以定制版PSG-1为原型制造的狙击步枪型人造神器。</t>
  </si>
  <si>
    <t>[装备]时，对[距离：5格]及以上的[目标]进行[物理攻击]时，[物理伤害]+5。</t>
  </si>
  <si>
    <t>※電撃連射銃</t>
  </si>
  <si>
    <t>精神を渡り歩く大いなる種族が生み出した強力な電撃銃。その形状は角ばった大型のヘヤドライヤーを連想させる。</t>
  </si>
  <si>
    <t>[装备]时，进行[物理攻击]时，赋予[属性：电击]。此外，1轮1次，[目标]变更为[范围]。</t>
  </si>
  <si>
    <t>※燧发枪</t>
  </si>
  <si>
    <t>改造成了火绳枪的燧发枪，可靠而威力强大。</t>
  </si>
  <si>
    <t>[装备]时，进行[物理攻击]时，[物理等级]+1，但这把[武器]在1轮中只能进行1次[攻击行动]。</t>
  </si>
  <si>
    <t>※约翰史密斯</t>
  </si>
  <si>
    <t>以M1911系列为基础制造的自动手枪型人造神器。</t>
  </si>
  <si>
    <t>全轮驱动</t>
  </si>
  <si>
    <t>据传是从地球外飞来、具备智能的可变型载具。</t>
  </si>
  <si>
    <t>[装备]时，[战斗移动]后也能进行[射击攻击]或[魔法攻击]。此外，消耗1次[开始]的话，在该轮[结束]前【回避】判定的达成值+1。</t>
  </si>
  <si>
    <t>※雷霆轰击</t>
  </si>
  <si>
    <t>人造神器化的USP Expert。有着极高的泛用性，易于使用。</t>
  </si>
  <si>
    <t>※英格拉姆</t>
  </si>
  <si>
    <t>以英格拉姆M10为原型制造的冲锋枪型人造神器。</t>
  </si>
  <si>
    <t>※黑之来福枪</t>
  </si>
  <si>
    <t>以M16为原型制造的突击步枪型人造神器。</t>
  </si>
  <si>
    <t>※音响</t>
  </si>
  <si>
    <t>以SPAS-12为原型制造的军用霰弹枪型人造神器。</t>
  </si>
  <si>
    <t>酸蚀鞭</t>
  </si>
  <si>
    <t>可以收入腕部的鞭型人造神器。可以从表面放出强酸制的灵药。</t>
  </si>
  <si>
    <t>※影袭</t>
  </si>
  <si>
    <t>在装填弓箭时也能填充灵力的十字弓型人造神器。</t>
  </si>
  <si>
    <t>[装备]时，进行[物理攻击]时，[物理等级]+1，但这把[武器]1轮只能进行1次[物理攻击]。</t>
  </si>
  <si>
    <t>※暗之塔</t>
  </si>
  <si>
    <t>将特殊强化施加到极限的，漆黑的和平捍卫者。</t>
  </si>
  <si>
    <t>[装备]时，1战斗中1次，直到该轮[结束]为止【行动值】+2d。</t>
  </si>
  <si>
    <t>※多瑙河之岸</t>
  </si>
  <si>
    <t>以AUG突击步枪为基础的泛用步枪。易于使用，性能强大。</t>
  </si>
  <si>
    <t>勇气之弓</t>
  </si>
  <si>
    <t>施加了多层强力圣别的猎弓型人造神器。对特定的种族造成的攻击可以发挥抗性。</t>
  </si>
  <si>
    <t>[装备]时，从[种类：不死·混沌]处受到的[伤害]-5。</t>
  </si>
  <si>
    <t>英雄的爱马</t>
  </si>
  <si>
    <t>英雄的爱马或名马作为契约兽使用。</t>
  </si>
  <si>
    <t>烈丝</t>
  </si>
  <si>
    <t>由特殊金属制造的钢丝型人造神器。有着超乎想象的张力，注入灵力可以切开万物。</t>
  </si>
  <si>
    <t>※疯狂公牛</t>
  </si>
  <si>
    <t>以愤怒的公牛为基础制造的大口径左轮手枪型人造神器。</t>
  </si>
  <si>
    <t>[装备]时，1轮中1次，进行[物理攻击]时，给予[被动判定]失败的[目标][状态变化：摔倒]。</t>
  </si>
  <si>
    <t>高级从者</t>
  </si>
  <si>
    <t>以人造人为基础施加了强化改造的战斗型咒装人偶。也具有作为使魔的功能，可以与主人共享视野并进行支援。</t>
  </si>
  <si>
    <t>[装备]时，【体力】判定的达成值和[装甲]+3。此外获得[感觉：魔力]。</t>
  </si>
  <si>
    <t>破灭号角</t>
  </si>
  <si>
    <t>吹响世界终末之音的号角的仿制品。造成伤害的不是声音而是冲击波。</t>
  </si>
  <si>
    <t>[装备]时，1场战斗中限1次，赋予[被动判定]失败的[目标][状态变化：跌倒]。</t>
  </si>
  <si>
    <t>苍白战马</t>
  </si>
  <si>
    <t>加装了重装甲的战斗用摩托型人造神器。</t>
  </si>
  <si>
    <t>武具10</t>
  </si>
  <si>
    <t>飞行速度极快的十字型投掷道具。</t>
  </si>
  <si>
    <t>[装备]时，1场战斗中限1次，在[伤害算出]后可以使用[射击武器]再进行1次[武器攻击]。同时，这个[武器]在投掷之后，还能继续使用。</t>
  </si>
  <si>
    <t>【敏捷】格</t>
  </si>
  <si>
    <t>※光之战士</t>
  </si>
  <si>
    <t>以M4卡宾枪为基础的突击步枪。是只配发给美国对超常存在部队中的精锐的装备。</t>
  </si>
  <si>
    <t>[装备]时，1轮1次，从[物理攻击]的[目标]+1体，或者[距离]+2格中获得任意一个效果。</t>
  </si>
  <si>
    <t>※惩戒</t>
  </si>
  <si>
    <t>以阿文37为基础的弹药发射器型人造神器。</t>
  </si>
  <si>
    <t>※血腥疾风</t>
  </si>
  <si>
    <t>以SPAS为基础的霰弹枪型人造神器。</t>
  </si>
  <si>
    <t>战比礼</t>
  </si>
  <si>
    <t>刀刃发出灵光的卍字手里剑型人造神器。</t>
  </si>
  <si>
    <t>[装备]时，1轮1次，[物理攻击]的[距离]+1格。此外，用这把[射击武器]投掷的时候，在战斗中不会变得不能使用。</t>
  </si>
  <si>
    <t>灵剑札</t>
  </si>
  <si>
    <t>咒符型人造神器。投掷的瞬间，刀身变为寄宿灵光的短剑，飞向敌人。</t>
  </si>
  <si>
    <t>[装备]时，1轮1次，[物理攻击]的[目标]的[装甲]-3（最低0）。此外，用这把[射击武器]投掷的时候，在战斗中不会变得不能使用。</t>
  </si>
  <si>
    <t>※研磨</t>
  </si>
  <si>
    <t>以MG43为原型制造的中型机枪型人造神器。</t>
  </si>
  <si>
    <t>※诅咒铳</t>
  </si>
  <si>
    <t>不射出普通子弹，而是将诅咒自身作为弹药发射的术式枪，形状多种多样。</t>
  </si>
  <si>
    <t>※ニトクリスの鏡</t>
  </si>
  <si>
    <t>悪鬼の姿が鋳込まれた青銅製の鏡型人造神器。内部からさまざまな怪物を出 現させる。</t>
  </si>
  <si>
    <t>[装备]时，进行[物理攻击]时，赋予[属性：幻觉]，[目标]的[装甲]-3(最低0)。</t>
  </si>
  <si>
    <t>※风暴破坏者</t>
  </si>
  <si>
    <t>强化改造版的榴弹发射器。</t>
  </si>
  <si>
    <t>[装备]时，1轮中1次，对造成了1点以上的[物理伤害]的[目标]给予[状态变化：摔倒]。</t>
  </si>
  <si>
    <t>※消毒</t>
  </si>
  <si>
    <t>耗竭的强化版。放射出的圣炎能烧尽一切。</t>
  </si>
  <si>
    <t>[装备]时，赋予[物理攻击][属性：火炎]，[物理攻击]的[目标]的[装甲]-3（最低0）。</t>
  </si>
  <si>
    <t>灵力光轮</t>
  </si>
  <si>
    <t>从刀身发出灵光的战轮型人造神器。</t>
  </si>
  <si>
    <t>[装备]时，视为[装备]了[空手]。此外，这把[武器]即便投掷，也不会在战斗中变得不可使用。</t>
  </si>
  <si>
    <t>【体力】+2格</t>
  </si>
  <si>
    <t>※入殓师</t>
  </si>
  <si>
    <t>能发射附加了阻碍再生的法术的圣钉的枪。</t>
  </si>
  <si>
    <t>[装备]时，1战斗中1次，进行[物理攻击]时，[被动判定]失败的[目标]直到下轮[结束]前，[回复]的效果-20。</t>
  </si>
  <si>
    <t>攻式魔器</t>
  </si>
  <si>
    <t>通过制造各种现象攻击对手的攻击用魔器。</t>
  </si>
  <si>
    <t>[装备]时，付与[物理攻击][属性：火炎·闪光]中任意一个。</t>
  </si>
  <si>
    <t>※对妖鸟猎枪</t>
  </si>
  <si>
    <t>以M1500为原型制造的狙击步枪型人造神器。</t>
  </si>
  <si>
    <t>[装备]时，1轮1次，使用[射击武器]的[物理攻击]的[物理伤害]+5。</t>
  </si>
  <si>
    <t>※雷电伏特</t>
  </si>
  <si>
    <t>以SR-25为原型制造的狙击步枪型人造神器。</t>
  </si>
  <si>
    <t>单分子鞭</t>
  </si>
  <si>
    <t>前端为锤型的单分子长鞭，人造神器化后，更加能发挥出其优异的切割力。</t>
  </si>
  <si>
    <t>※完美无缺</t>
  </si>
  <si>
    <t>以H&amp;KMG43为基础制作的魔术武装轻机枪。可靠度、耐久度、射击稳定性都有保障。</t>
  </si>
  <si>
    <t>※天使的咆哮</t>
  </si>
  <si>
    <t>以FN迷你机枪为基础祝圣改造后的轻机枪。因为其压倒性的火力，所以被称为“天使的咆哮”</t>
  </si>
  <si>
    <t>※咆哮之风</t>
  </si>
  <si>
    <t>改造人专用的灵力射线枪。伴随着轰鸣声发射出的灵力射线，足以将目标击飞。</t>
  </si>
  <si>
    <t>※手持加农炮</t>
  </si>
  <si>
    <t>以沙漠之鹰为基础的自动手枪型人造神器。使用了对超常存在用的大型马格南弹。</t>
  </si>
  <si>
    <t>[装备]时，1轮1次，[物理攻击]的[目标]的[装甲]-3(最低0)。</t>
  </si>
  <si>
    <t>※爆发卡宾枪</t>
  </si>
  <si>
    <t>以卡利科M960为基础的短机关枪型人造神器。以优秀的连射能力著称。</t>
  </si>
  <si>
    <t>[装备]时，1轮1次，[物理攻击]的[目标]+3体。</t>
  </si>
  <si>
    <t>※魔术杀手</t>
  </si>
  <si>
    <t>以汤普森竞争者为基础的对魔术师用单发手枪型人造神器。</t>
  </si>
  <si>
    <t>[装备]时，进行[物理攻击]时，[物理伤害]+「[目标]的【发动】的基准值」，但这把[武器]在1轮中只能进行1次[物理攻击]。</t>
  </si>
  <si>
    <t>灵威闪剑</t>
  </si>
  <si>
    <t>用灵力构成刀身的只有柄的人造神器。</t>
  </si>
  <si>
    <t>[装备]时，1轮1次，[物理攻击]的[距离]+2格。此外，用这把[射击武器]投掷的时候，在战斗中不会变得不能使用。</t>
  </si>
  <si>
    <t>爆烈打根</t>
  </si>
  <si>
    <t>寄宿着灵力的打根型人造神器，投掷、命中时会炸裂。</t>
  </si>
  <si>
    <t>[装备]时，1轮1次，进行[物理攻击]时，对非[BOSS]的[物怪·荒御魂]造成的[物理伤害]+5。</t>
  </si>
  <si>
    <t>魔弓的指环</t>
  </si>
  <si>
    <t>刻有魔弓纹样与炼金魔术咒文的六枚指环，可释放灵威实施攻击。</t>
  </si>
  <si>
    <t>※猎人的猎枪</t>
  </si>
  <si>
    <t>获得恶魔祝福的魔性的猎枪。</t>
  </si>
  <si>
    <t>[装备]时，[主动判定]成功时，[攻击行动]的[等级]+1，但失败的时候自己的【生命力】消耗10点。</t>
  </si>
  <si>
    <t>※大师级来福枪</t>
  </si>
  <si>
    <t>人造神器化的世界大战时期使用的狙击步枪，虽难以操控但威力和精度极高。</t>
  </si>
  <si>
    <t>[装备]时，消耗1次[开始]的话，在该轮中，[物理攻击]的[等级]+1。</t>
  </si>
  <si>
    <t>※大筒</t>
  </si>
  <si>
    <t>火绳式的大筒作为人造神器。也可以作为攻城破坏兵器使用。</t>
  </si>
  <si>
    <t>绞线匕首</t>
  </si>
  <si>
    <t>在柄头内藏有钢丝的手里剑或投掷小刀型人造神器。</t>
  </si>
  <si>
    <t>[装备]时，1战斗中1次，造成了1点以上的[物理伤害]的[目标]的用[移动行为]的移动，直到下轮[结束]为止-2格（最低0格）。</t>
  </si>
  <si>
    <t>※狂暴之路</t>
  </si>
  <si>
    <t>锯短霰弹枪的上位版。除了高威力外，还拥有长射程。</t>
  </si>
  <si>
    <t>[装备]时，1战斗中1次，【命中】判定的达成值+2，但这把[武器]在1轮中只能进行1次[物理攻击]。</t>
  </si>
  <si>
    <t>蜥蜴骰子</t>
  </si>
  <si>
    <t>注入了赌徒们意念的骰子型人造神器。</t>
  </si>
  <si>
    <t>[装备]时，1轮中1次，【命中】判定的[投掷]的合计(灵力操作前)为偶数时，[物理伤害]再追加2d。这把[武器]投掷后不会变得不能使用。</t>
  </si>
  <si>
    <t>【肉体】格</t>
  </si>
  <si>
    <t>连环骰子</t>
  </si>
  <si>
    <t>[装备]时，1轮中1次，【命中】判定的[投掷]的合计(灵力操作前)为奇数时，[物理伤害]再追加2d。这把[武器]投掷后不会变得不能使用。</t>
  </si>
  <si>
    <t>※旅人的信任</t>
  </si>
  <si>
    <t>在狂信公爵基础上进一步强化的高性能自动手枪，是世界稀有的珍品。</t>
  </si>
  <si>
    <t>※野性释放</t>
  </si>
  <si>
    <t>以柯尔特蟒蛇为基础制造的高性能大口径左轮手枪型人造神器。</t>
  </si>
  <si>
    <t>[装备]时，进行[物理攻击]时，对非[BOSS]的[物怪·神我狩]造成的[物理伤害]+10。</t>
  </si>
  <si>
    <t>※哀嚎</t>
  </si>
  <si>
    <t>以M1911系列为基础制造的自动手枪型人造神器，装弹数少但极其强力。</t>
  </si>
  <si>
    <t>※喷火龙</t>
  </si>
  <si>
    <t>以M4卡宾枪为基础制造的高性能突击步枪型人造神器。</t>
  </si>
  <si>
    <t>※魔药发射器</t>
  </si>
  <si>
    <t>备有特殊榴弹发射器的、基于64式手枪的人造神器。</t>
  </si>
  <si>
    <t>[装备]时，消耗1次[时机：准备]的话，[持有]中的任意的1件[物品：消耗]可以对[距离：5格/目标：1体]使用。</t>
  </si>
  <si>
    <t>英雄的大弓</t>
  </si>
  <si>
    <t>人造神器化的古代英雄们手中大弓的复制品。</t>
  </si>
  <si>
    <t>[装备]时，消耗[开始]和[准备]各1次的话，在该轮中，进行[物理攻击]时，[物理等级]+1。</t>
  </si>
  <si>
    <t>赤红狮鹫</t>
  </si>
  <si>
    <t>由极东重工开发的摩托车型高性能人造神器。</t>
  </si>
  <si>
    <t>[装备]时，[战斗移动]后也能进行[射击攻击]或[魔法攻击]。此外，1战斗中1次，直到该轮[结束]为止，【行动值】+5。</t>
  </si>
  <si>
    <t>守护兽王</t>
  </si>
  <si>
    <t>契约兽中最顶级的神格，兽王的一柱。</t>
  </si>
  <si>
    <t>[装备]时，[战斗移动]后也能进行[射击攻击]或[魔法攻击]。此外，1轮中1次，[攻击行动]的[距离]变更为[5格]。</t>
  </si>
  <si>
    <t>静谧杀手</t>
  </si>
  <si>
    <t>专为暗杀而设计的竞技用长弓。通过灵力干扰功能，能将突袭时的杀气减弱到极限。</t>
  </si>
  <si>
    <t>[装备]时，[状态变化：强袭]时的[伤害算出]再+10。</t>
  </si>
  <si>
    <t>※尖叫</t>
  </si>
  <si>
    <t>火箭发射器型人造神器。便携式的对大型无人机用兵器。</t>
  </si>
  <si>
    <t>[装备]时，对[种类：机械]进行[物理攻击]时，[物理伤害]+[ldx5]，但这把[武器]1轮中只能进行1次[物理攻击]。</t>
  </si>
  <si>
    <t>猎鞭</t>
  </si>
  <si>
    <t>施加了对物怪用改造的坚固的鞭型人造神器。</t>
  </si>
  <si>
    <t>[装备]时，[物理攻击]视为[特殊攻击]。此外，对非[BOSS]的[物怪]造成的[伤害]+10。</t>
  </si>
  <si>
    <t>英雄的战车</t>
  </si>
  <si>
    <t>传说中的英雄驾驶的战车，有车轮安装镰刀的类型，也有用公牛拉车的类型等等。</t>
  </si>
  <si>
    <t>※切尔诺伯格</t>
  </si>
  <si>
    <t>以SVD为原型制造的狙击步枪型人造神器。</t>
  </si>
  <si>
    <t>※鹰眼</t>
  </si>
  <si>
    <t>以雷明顿M700为原型的狙击步枪型人造神器。</t>
  </si>
  <si>
    <t>[装备]时，1轮1次，[物理攻击]的[目标]的[装甲]-10(最低0)。</t>
  </si>
  <si>
    <t>※天马</t>
  </si>
  <si>
    <t>以p90为原型制造的单兵自卫武器型人造神器。</t>
  </si>
  <si>
    <t>这把[武器]以[单持][装备]之际，[用法]变更为[单持]（这时候使用[单持]的数值。可以适用于《双武器精通》等）。</t>
  </si>
  <si>
    <t>※战争之狼</t>
  </si>
  <si>
    <t>以M60为原型制造的中型机枪型人造神器。</t>
  </si>
  <si>
    <t>※火花</t>
  </si>
  <si>
    <t>以minimi为原型制造的轻机枪型人造神器。</t>
  </si>
  <si>
    <t>[装备]时，对[种类：机械·混沌]以外的[物怪]造成的[物理伤害]+10。</t>
  </si>
  <si>
    <t>散华巨石</t>
  </si>
  <si>
    <t>传说中巨人使用过的神秘砾石的仿制品。</t>
  </si>
  <si>
    <t>[装备]时，1轮限1次，可以将[物理攻击]的[距离/目标]变更为[战斗地带/1体]。此外，这把[武器]不会因为投掷而变为不能使用。</t>
  </si>
  <si>
    <t>※魔龙吐息</t>
  </si>
  <si>
    <t>人造神器化的.50口径S&amp;WM500大型左轮手枪。无论是反作用力还是威力都高的惊人。</t>
  </si>
  <si>
    <t>[装备]时，1场战斗中限1次，[物理伤害]+「使用者的任意【主能力值】」点。</t>
  </si>
  <si>
    <t>※电磁投射炮</t>
  </si>
  <si>
    <t>使用灵力产生电磁诱导，从而射出巨大弹头的发射装置。外观像是便携式火箭筒。</t>
  </si>
  <si>
    <t>[装备]时，1场战斗中限1次，时[物理攻击]的[目标]的[装甲][减半]。</t>
  </si>
  <si>
    <t>雷鸣的大弓</t>
  </si>
  <si>
    <t>梓木制成的破魔弓型人造神器。在射击的同时弓弦发出清澈的金属音，发挥破魔之力。</t>
  </si>
  <si>
    <t>[装备]时，消耗1次[准备]，[攻击行动]的时候，[等级]+1。</t>
  </si>
  <si>
    <t>※杀戮幽灵</t>
  </si>
  <si>
    <t>竞技用的强化十字弓为基础的弩弓型人造神器的杰作。</t>
  </si>
  <si>
    <t>[装备]时，进行[物理攻击]时，[物理等级]+1，但这把[武器]在1轮中只能进行1次[物理攻击]。</t>
  </si>
  <si>
    <t>9格</t>
  </si>
  <si>
    <t>※灾厄</t>
  </si>
  <si>
    <t>以AA12为基础的对物怪用自动霰弹枪型人造神器。其压倒性的火力可以将脆弱的物怪瞬间变为灵肉。</t>
  </si>
  <si>
    <t>[装备]时，对非[BOSS]的[物怪]造成的[伤害]+20。</t>
  </si>
  <si>
    <t>蜂比礼</t>
  </si>
  <si>
    <t>传承中的神宝的复制品。只是复制品但也有着不亚于正品的灵威。</t>
  </si>
  <si>
    <t>[装备]时，消耗1次[准备]的话，在该轮中，[物理攻击]的[距离]+2格。</t>
  </si>
  <si>
    <t>蛇比礼</t>
  </si>
  <si>
    <t>传承中的神宝的复制品。只是复制品但威力极强。</t>
  </si>
  <si>
    <t>契约幻兽</t>
  </si>
  <si>
    <t>以接近英魂的形式召唤传说中的幻兽，是极为强大的存在。</t>
  </si>
  <si>
    <t>※调伏铳</t>
  </si>
  <si>
    <t>不射出普通子弹，而是将破邪的灵威作为弹药发射的诅咒枪，形状多种多样。</t>
  </si>
  <si>
    <t>※オリハルコンの大弓</t>
  </si>
  <si>
    <t>アトランティスの貴族たちが好んで用いたオリハルコン製の大弓。優れた射程を誇る希少な逸品。</t>
  </si>
  <si>
    <t>12格</t>
  </si>
  <si>
    <t>默示录的大弓</t>
  </si>
  <si>
    <t>第一的骑士手中的大弓的复制品。秘藏着可怕的灵力。</t>
  </si>
  <si>
    <t>※双重突进</t>
  </si>
  <si>
    <t>将两把大口径冲锋手枪连接在一起的特殊手枪型人造神器。由于两发子弹命中时间不同，冲击力极强。</t>
  </si>
  <si>
    <t>飞盘锯</t>
  </si>
  <si>
    <t>能射出经过圣别的电动圆锯的射击武器型人造神器。</t>
  </si>
  <si>
    <t>[装备]时，1轮中1次，进行[物理攻击]的时候，[目标]的[装甲]-5（最低0）。</t>
  </si>
  <si>
    <t>※水花溅射</t>
  </si>
  <si>
    <t>施加了特殊改造的水刀型人造神器。能以高压喷射圣水，切开对象。</t>
  </si>
  <si>
    <t>[装备]时，赋予[物理攻击][属性：冷气]。此外，[物理攻击]的[目标]的[装甲]-3（最低0）。</t>
  </si>
  <si>
    <t>※眩晕推进器</t>
  </si>
  <si>
    <t>可展开为十字形的特殊榴弹炮型人造神器。</t>
  </si>
  <si>
    <t>[装备]时，【回避】判定失败的[目标]直到下一轮[结束]为止，用[移动行为]的移动-3格（最低0）。这把[武器]在1轮中只能进行1次[物理攻击]。</t>
  </si>
  <si>
    <t>※强化卡宾枪</t>
  </si>
  <si>
    <t>以HK416为基础制造的卡宾枪型人造神器，性能与耐久性都极高。</t>
  </si>
  <si>
    <t>※海德拉定制</t>
  </si>
  <si>
    <t>对物怪特化的超大型左轮手枪型人造神器。</t>
  </si>
  <si>
    <t>[装备]时，对非[BOSS]的[物怪]造成的[物理伤害]+20。</t>
  </si>
  <si>
    <t>※打桩加农炮</t>
  </si>
  <si>
    <t>能将大型桩高速射出的强力打桩机型人造神器。</t>
  </si>
  <si>
    <t>[装备]时，进行[物理攻击]的时候，[目标]的[装甲][减半]，但这把[武器]在1轮中只能进行1次[物理攻击]。</t>
  </si>
  <si>
    <t>神威的大弓</t>
  </si>
  <si>
    <t>人造神器化的传说中的神弓的复制品。其威力无法估量。</t>
  </si>
  <si>
    <t>高位神格兽</t>
  </si>
  <si>
    <t>与神本身缔结契约，共同奔驰于战场。</t>
  </si>
  <si>
    <t>※八九式</t>
  </si>
  <si>
    <t>以89式步枪为基础制造的自动步枪型人造神器。</t>
  </si>
  <si>
    <t>[装备]时，消耗了1次[开始]的话，直到该轮[结束]为止，[物理攻击]的[目标]可以变更为+2体。</t>
  </si>
  <si>
    <t>A.C.S</t>
  </si>
  <si>
    <t>将试作型动力甲改造为个人专用。可应对人型或多足型等各种需求。</t>
  </si>
  <si>
    <t>[装备]时，[装甲]和[结界]+3。此外，仅限[装备]了[A.C.S]，可以[装备][限制：改造人]的[防具]。</t>
  </si>
  <si>
    <t>※指挥官</t>
  </si>
  <si>
    <t>以沙漠之鹰为原型制造的大口径自动手枪型人造神器。</t>
  </si>
  <si>
    <t>[装备]时，对非[BOSS]的[物怪·神我狩]造成的[物理伤害]+10。</t>
  </si>
  <si>
    <t>※冻结</t>
  </si>
  <si>
    <t>以saiga12为原型制造的半自动霰弹枪型人造神器。</t>
  </si>
  <si>
    <t>[装备]时，对[种类：机械·混沌]以外的敌人造成的[物理伤害]+10。</t>
  </si>
  <si>
    <t>红弹环</t>
  </si>
  <si>
    <t>施加了精致的雕刻的黄金手环。手环上的刻纹能够在注入灵力后将自身的血化为子弹，扫射周围。</t>
  </si>
  <si>
    <t>妖神环</t>
  </si>
  <si>
    <t>能够发挥祖神的妖力的翡翠手环。可以发挥出匹敌土地神的妖力。</t>
  </si>
  <si>
    <t>[装备]时，付与[物理攻击][属性：电击·风压]中任意一个。</t>
  </si>
  <si>
    <t>妖杀弓</t>
  </si>
  <si>
    <t>特化了杀死物怪的力量的神弓，具有灵力。</t>
  </si>
  <si>
    <t>[装备]时，对非[BOSS]的[物怪]造成的[物理伤害]+15。</t>
  </si>
  <si>
    <t>※电磁加农炮</t>
  </si>
  <si>
    <t>改造为超能力者用的携带式电磁炮。发射的瞬间周围飞散电光。</t>
  </si>
  <si>
    <t>[装备]时，[攻击行动]的[目标]的[被动判定]的达成值-2。</t>
  </si>
  <si>
    <t>※捕世者</t>
  </si>
  <si>
    <t>使用古代金属——精金制造的突击步枪型人造神器。当然，子弹也镀上了精金。</t>
  </si>
  <si>
    <t>※灵气主宰者</t>
  </si>
  <si>
    <t>可以将气填充进子弹的灵气增幅者专用大口径左轮。</t>
  </si>
  <si>
    <t>※外壳巨炮</t>
  </si>
  <si>
    <t>使用虫神外骨骼制造的适合者用加农炮。平时为手环形，启动时手臂会变为外骨骼形成的炮塔。</t>
  </si>
  <si>
    <t>[装备]时，对[距离：5格]及以上的[目标]进行[物理攻击]时，[物理伤害]+10。</t>
  </si>
  <si>
    <t>※巨龙杀手</t>
  </si>
  <si>
    <t>以巴雷特m82为基础的大型狙击枪型人造神器。</t>
  </si>
  <si>
    <t>[装备]时，进行[物理攻击]时，[物理等级]+2，但这把[武器]1轮中只能进行1次[物理攻击]。</t>
  </si>
  <si>
    <t>※アトランティスの炎</t>
  </si>
  <si>
    <t>アトランティスの動力源を兵器転用したもの。強力な熱閃を発射できる。</t>
  </si>
  <si>
    <t>[装备]时，进行[物理攻击]时，赋予[属性：火炎]，之后[物理等级]+1。</t>
  </si>
  <si>
    <t>赌徒</t>
  </si>
  <si>
    <t>强力的骰子型人造神器。</t>
  </si>
  <si>
    <t>[装备]时，1剧本中1次，【命中】判定的[掷骰]的结果为[大失败]的情况下，变更为[大成功]，[物理伤害]+10。这把[武器]投掷后不会变得不能使用。</t>
  </si>
  <si>
    <t>※棺之武装</t>
  </si>
  <si>
    <t>满载重机关炮或大口径榴弹炮等大型火器的棺材型人造神器。</t>
  </si>
  <si>
    <t>[装备]时，[物理攻击]的[目标]变更为[范围]，[目标]的[装甲]-5（最低0）。</t>
  </si>
  <si>
    <t>守护双神</t>
  </si>
  <si>
    <t>历经曲折后与合计两个最强级别的契约兽或英魂缔结契约。</t>
  </si>
  <si>
    <t>[装备]时，[战斗移动]后也能进行[射击攻击]或[魔法攻击]。此外，1轮中1次，[物理攻击]的[物理等级]+1。</t>
  </si>
  <si>
    <t>※屠杀誓言</t>
  </si>
  <si>
    <t>以zeriska转轮手枪为基础制造的大口径左轮手枪型人造神器，使用对神硝基爆裂弹。</t>
  </si>
  <si>
    <t>[装备]时，进行[物理攻击]的时候，对非[BOSS]的[物怪·神我狩]造成的[物理伤害]+20。</t>
  </si>
  <si>
    <t>※A.W.S</t>
  </si>
  <si>
    <t>人造神器化的搭载了宙斯盾系统的小型导弹舱。</t>
  </si>
  <si>
    <t>[装备]时，1战斗中1次，从[距离：接近状态]以外的[目标]处受到的[伤害][减半]。</t>
  </si>
  <si>
    <t>※天羽羽矢</t>
  </si>
  <si>
    <t>用于引导从卫星轨道发射的动能弹的终端。</t>
  </si>
  <si>
    <t>[装备]时，赋予[物理攻击][属性：磁力]。此外，[物理攻击]的[目标]的[装甲][减半]，但这把[武器]在1轮中只能进行1次[物理攻击]。</t>
  </si>
  <si>
    <t>戦闘地帯</t>
  </si>
  <si>
    <t>※执行人</t>
  </si>
  <si>
    <t>以愤怒公牛为原型制造的大口径左轮型人造神器。</t>
  </si>
  <si>
    <t>※绞肉机</t>
  </si>
  <si>
    <t>以M134为原型制造的加特林型人造神器。</t>
  </si>
  <si>
    <t>[装备]时，对非[BOSS]的[物怪·神我狩]造成的[物理伤害]+20。</t>
  </si>
  <si>
    <t>※征服</t>
  </si>
  <si>
    <t>以赫卡特Ⅱ为原型制造的反器材步枪型人造神器。</t>
  </si>
  <si>
    <t>[装备]时，[物理攻击]的[目标]的[装甲]-20（最低0），但这把[武器]在1轮中只能进行1次[物理攻击]。</t>
  </si>
  <si>
    <t>10个</t>
  </si>
  <si>
    <t>※搭载型主炮</t>
  </si>
  <si>
    <t>被改造成便携版的宙斯盾舰用主炮。</t>
  </si>
  <si>
    <t>※婚约者</t>
  </si>
  <si>
    <t>以猎豹系列为基础制造的反器材步枪型人造神器。</t>
  </si>
  <si>
    <t>※炮兵系统</t>
  </si>
  <si>
    <t>将坦克、战舰、战斗机等搭载的火炮系统缩小至可携带的尺寸，并将其人造神器化。</t>
  </si>
  <si>
    <t>[装备]时，[体型]+1。此外，1轮中1次，[物理攻击]的[目标]变更为[范围]。</t>
  </si>
  <si>
    <t>八幡大弓</t>
  </si>
  <si>
    <t>寄宿着军神·八幡大菩萨的加护的大弓型人造神器。</t>
  </si>
  <si>
    <t>[装备]时，[物理攻击]的[物理等级]+1。</t>
  </si>
  <si>
    <t>※永恒湮灭</t>
  </si>
  <si>
    <t>进一步改造的强化卡宾枪。拥有世界最高峰的性能。</t>
  </si>
  <si>
    <t>破晓</t>
  </si>
  <si>
    <t>搭载了对神激光兵器的卫星型人造神器。</t>
  </si>
  <si>
    <t>[装备]时，赋予[物理攻击][属性：闪光]。此外，[物理攻击]的[目标]的[装甲][减半]，但这把[武器]在1轮中只能进行1次[物理攻击]。</t>
  </si>
  <si>
    <t>枪炮狮鹫</t>
  </si>
  <si>
    <t>极东重工制最新式战斗用摩托。通过链接系统可以横扫范围内的所有敌人。</t>
  </si>
  <si>
    <t>只有异界英雄可以装备的神弓。</t>
  </si>
  <si>
    <t>[装备]时，1剧本中1次，进行[物理攻击]时，[物理等级]+3。</t>
  </si>
  <si>
    <t>龙须</t>
  </si>
  <si>
    <t>用龙神胡须制作的神弓。箭矢射出时，会出现飞翔的龙的幻影。</t>
  </si>
  <si>
    <t>[装备]时，付与了和[起源属性C]相同[属性]的[攻击行动]的[伤害]+5。</t>
  </si>
  <si>
    <t>霸王的战车</t>
  </si>
  <si>
    <t>只有善于驾驶战车的传说的英雄可以使用的、更强力的英雄的战车。</t>
  </si>
  <si>
    <t>非洲飞刀</t>
  </si>
  <si>
    <t>1战斗1次，进行[物理攻击]时，[物理等级]+1。</t>
  </si>
  <si>
    <t>灵力名片</t>
  </si>
  <si>
    <t>1剧本1次，[礼仪]or[交涉]判定的达成值+5。</t>
  </si>
  <si>
    <t>※阿剌克涅之线</t>
  </si>
  <si>
    <t>1战斗1次，[简易移动]的[距离]变为3格，且可以无视[接近状态]进行移动。</t>
  </si>
  <si>
    <t>弹弓</t>
  </si>
  <si>
    <t>可将[接近状态/1体]的[消耗]类道具以[5格/1体]来使用。</t>
  </si>
  <si>
    <t>※福豆枪</t>
  </si>
  <si>
    <t>吹箭</t>
  </si>
  <si>
    <t>1战斗1次，对[回避]判定失败的[目标]赋予[痛苦]。</t>
  </si>
  <si>
    <t>※霰弹枪</t>
  </si>
  <si>
    <t>1轮1次，[距离/目标]变更为[3格/范围]。</t>
  </si>
  <si>
    <t>波拉斯</t>
  </si>
  <si>
    <t>1战斗1次，对[回避]判定失败的[目标]赋予[摔倒]。</t>
  </si>
  <si>
    <t>善鬼</t>
  </si>
  <si>
    <t>灵力战轮</t>
  </si>
  <si>
    <t>风车手里剑</t>
  </si>
  <si>
    <t>※食人魔杀手</t>
  </si>
  <si>
    <t>对[人型·魔兽·混沌]进行[物理攻击]时，[物理等级]+1</t>
  </si>
  <si>
    <t>魔导书</t>
  </si>
  <si>
    <t>强力魔导书的抄本。</t>
  </si>
  <si>
    <t>[装备]时，1轮中限1次，[魔法攻击]的[目标]的【抵抗】判定达成值-1。</t>
  </si>
  <si>
    <t>消灭</t>
  </si>
  <si>
    <t>圣印</t>
  </si>
  <si>
    <t>蕴含着神秘力量的徽章或宗教用具。</t>
  </si>
  <si>
    <t>[装备]时，[回复]的效果+5。</t>
  </si>
  <si>
    <t>术式符</t>
  </si>
  <si>
    <t>附有魔术效果的符咒束，可以随时取出若干枚进行投射攻击。</t>
  </si>
  <si>
    <t>[装备]时，1场战斗中限1次，[魔法攻击]的[目标]+1体。</t>
  </si>
  <si>
    <t>最新款的手机型人造神器，最近在神秘的世界中很流行。</t>
  </si>
  <si>
    <t>金枝篇</t>
  </si>
  <si>
    <t>未開社会の神話や呪術、信仰に関して記された研究書。魔导書のなかでは、比較的入手しやすい。</t>
  </si>
  <si>
    <t>[装备]时，1战斗中1次，【发动】判定的达成值+1。</t>
  </si>
  <si>
    <t>魔晶石</t>
  </si>
  <si>
    <t>储存有大量灵力的魔法宝石类物品。</t>
  </si>
  <si>
    <t>[装备]时，1轮中限1次，[魔法攻击]的[目标]+1体。</t>
  </si>
  <si>
    <t>魔法生物</t>
  </si>
  <si>
    <t>通过使用魔术或奥术等制造的式神、使魔等。</t>
  </si>
  <si>
    <t>[装备]时，1轮中限1次，[魔法攻击]的[距离]+1格（[接近状态]变为2格、[移动2格]变成[移动3格]等）。</t>
  </si>
  <si>
    <t>灵力乐器</t>
  </si>
  <si>
    <t>带有言灵之力的乐器型人造神器。</t>
  </si>
  <si>
    <t>[装备]时，1场战斗中限1次，可以将1个[灵力]的出目变更为「3」。</t>
  </si>
  <si>
    <t>特殊契约兽</t>
  </si>
  <si>
    <t>全身都缠绕着灵力的特殊契约兽。</t>
  </si>
  <si>
    <t>阴阳灵符</t>
  </si>
  <si>
    <t>阴阳道中使用的灵符型人造神器。</t>
  </si>
  <si>
    <t>[装备]时，1轮中1次，[魔法攻击]的[目标]+1体。</t>
  </si>
  <si>
    <t>传来的抄本</t>
  </si>
  <si>
    <t>不论东西方，记载了代代相传的魔术奥秘的抄本。</t>
  </si>
  <si>
    <t>魔法发动体</t>
  </si>
  <si>
    <t>仪式杖、水晶球、人偶类物品。</t>
  </si>
  <si>
    <t>[装备]时，1场战斗中限1次，进行[魔法攻击]时，[魔法等级]+1。</t>
  </si>
  <si>
    <t>电子设备</t>
  </si>
  <si>
    <t>记录了魔术程序的特殊电子设备。</t>
  </si>
  <si>
    <t>[装备]时，1场战斗中限1次，[魔法攻击]的[目标]的[结界][减半]。</t>
  </si>
  <si>
    <t>灵力铳</t>
  </si>
  <si>
    <t>霊力を放つ拳銃型人造神器。 自身を撃ち抜くことで霊力循環を刺激し、魔術や召喚を 補助する。</t>
  </si>
  <si>
    <t>[装备]时，[契约神兽]的[攻击行动]的[伤害算出]获得+1d的修正。</t>
  </si>
  <si>
    <t>高等术式符</t>
  </si>
  <si>
    <t>附有高等魔术效果的符咒束，可以随时取出若干枚进行投射攻击。</t>
  </si>
  <si>
    <t>言灵弓</t>
  </si>
  <si>
    <t>特化退魔能力的梓弓型人造神器。</t>
  </si>
  <si>
    <t>[装备]时，[魔法攻击]的[回复]效果+5。</t>
  </si>
  <si>
    <t>魔术武装</t>
  </si>
  <si>
    <t>魔术师使用愚者黄金独自制造出来的魔术用武装。</t>
  </si>
  <si>
    <t>[装备]时，赋予[魔法攻击][属性：风压]。</t>
  </si>
  <si>
    <t>灵力机关枪</t>
  </si>
  <si>
    <t>对超常存在用轻型机关枪。因为比看上去要更重，所以只有改造人能够轻易携带使用。</t>
  </si>
  <si>
    <t>驱魔的蔷薇念珠</t>
  </si>
  <si>
    <t>能对邪恶的超常存在发挥效果的蔷薇念珠型人造神器。</t>
  </si>
  <si>
    <t>[装备]时，对[种类：不死·混沌]进行[魔法攻击]时，[等级]+1。</t>
  </si>
  <si>
    <t>咒物人形</t>
  </si>
  <si>
    <t>将感应咒术或交灵的媒介中使用的人偶作为人造神器。</t>
  </si>
  <si>
    <t>[装备]时，1轮中1次，进行[魔法攻击]时，[魔法伤害]+5。</t>
  </si>
  <si>
    <t>魔术炸药</t>
  </si>
  <si>
    <t>灵药制造的特殊塑胶炸药。</t>
  </si>
  <si>
    <t>[装备]时，1轮中1次，使【抵抗】判定失败的[目标]朝使用者指定的任意的方向强制移动1格（这个移动无视[接近状态]）。</t>
  </si>
  <si>
    <t>灵威钟表</t>
  </si>
  <si>
    <t>将手表等作为人造神器。</t>
  </si>
  <si>
    <t>[装备]时，满足[限制:装具魔术师]的《称号才能》的使用条件，并且1场战斗中1次，+1d【行动值】，直到该回合的[结束]为止。</t>
  </si>
  <si>
    <t>灵树的魔杖</t>
  </si>
  <si>
    <t>寄宿灵力的神树制成的杖型人造神器。</t>
  </si>
  <si>
    <t>唯一的魔导书</t>
  </si>
  <si>
    <t>记载着一族代代传承的魔术秘奥的魔导书型人造神器。</t>
  </si>
  <si>
    <t>[装备]时，1轮中1次，[魔法伤害]+3。</t>
  </si>
  <si>
    <t>神秘的勾玉</t>
  </si>
  <si>
    <t>咒术与祭祀使用的巨大勾玉。秘藏着强大的灵力。</t>
  </si>
  <si>
    <t>[装备]时，1轮中1次，[回复]的效果+10。</t>
  </si>
  <si>
    <t>电子推进器</t>
  </si>
  <si>
    <t>以MP5为原型的电脑魔术用终端。魔术程序生出的数据会变为灵力子弹展开扫射。</t>
  </si>
  <si>
    <t>[装备]时，【生命力】+5。</t>
  </si>
  <si>
    <t>防卫用智能机</t>
  </si>
  <si>
    <t>便携性极高的智能手机型人造神器，防御用的魔术程序能瞬间保护持有者。</t>
  </si>
  <si>
    <t>[装备]时，1战斗中1次，[装甲]+5。</t>
  </si>
  <si>
    <t>探魔平板</t>
  </si>
  <si>
    <t>能访问两组织共同构筑的数据库的终端。</t>
  </si>
  <si>
    <t>[装备]时，消耗1次[准备]时机，立刻对[距离：战斗地带/目标：1体]进行1次[识别【知性】]。</t>
  </si>
  <si>
    <t>魔兽宝石</t>
  </si>
  <si>
    <t>能够显现出灵力构成的魔兽并操使的宝石。</t>
  </si>
  <si>
    <t>灵毛布</t>
  </si>
  <si>
    <t>灵毛编织成的布。渗透灵力后可以当作鞭子使用。</t>
  </si>
  <si>
    <t>[装备]时，1轮中1次，[魔法攻击]的[目标]变更为[范围]。</t>
  </si>
  <si>
    <t>怪虫触角</t>
  </si>
  <si>
    <t>将特殊的怪虫的触角人造神器化。平时是手环型，启动时会覆盖手臂，显现出发光的角。</t>
  </si>
  <si>
    <t>降灵式符</t>
  </si>
  <si>
    <t>记载着献给守护自己的神格的祈祷文的卡片，投掷时可以行使魔术。</t>
  </si>
  <si>
    <t>PK增幅装置</t>
  </si>
  <si>
    <t>能够增幅超能力者的思念的成对手链。</t>
  </si>
  <si>
    <t>[装备]时，对[距离：5格]及以上的[目标]进行[魔法攻击]之际，[魔法伤害]+3。</t>
  </si>
  <si>
    <t>古代祈祷书</t>
  </si>
  <si>
    <t>记载着太古的睿智的祈祷书。</t>
  </si>
  <si>
    <t>[装备]时，1轮中1次，使用《才能》的[魔法攻击]的[魔法伤害]+3。</t>
  </si>
  <si>
    <t>神力乐器</t>
  </si>
  <si>
    <t>拥有强大灵力的乐器类人造神器。</t>
  </si>
  <si>
    <t>[装备]时，1轮中限1次，[结界]+5。同时，视为[装备]的是[限制：正统魔术师·装具魔术师]的[物品]。</t>
  </si>
  <si>
    <t>召唤电脑枪</t>
  </si>
  <si>
    <t>具备电脑技能的灵力铳枪。</t>
  </si>
  <si>
    <t>[装备]时，视为[装备]着[限制：装具魔术师]的[物品]。同时，[契约神兽]的[攻击行动]在[伤害算出]时获得+1D修正。</t>
  </si>
  <si>
    <t>雷击</t>
  </si>
  <si>
    <t>稀有契约兽</t>
  </si>
  <si>
    <t>肉体由灵力构成的，稀有的契约兽。</t>
  </si>
  <si>
    <t>[装备]时，[战斗移动]后也能进行[射击攻击]或[魔法攻击]。同时，1场战斗中限1次，[魔法攻击]的[目标]的[结界][减半]。</t>
  </si>
  <si>
    <t>秘宝指环</t>
  </si>
  <si>
    <t>特殊的银制指环型人造神器。可以产生大量魔法阵，发射出灵光弹。</t>
  </si>
  <si>
    <t>[装备]时，1场战斗限1次，可以将[魔法攻击]的[距离/目标]变更为[战斗地带/范围]。</t>
  </si>
  <si>
    <t>传来的魔镜</t>
  </si>
  <si>
    <t>将自古相传的墨镜作为人造神器。镜面可以散发出灵光，击退敌人。</t>
  </si>
  <si>
    <t>[装备]时，1轮中1次，[魔法攻击]的[距离]+2格。</t>
  </si>
  <si>
    <t>死灵战士</t>
  </si>
  <si>
    <t>将僵尸或丧尸作为人造神器。由于施加过整形，[伪装]之后可以看起来像活人一样。</t>
  </si>
  <si>
    <t>小型魔像</t>
  </si>
  <si>
    <t>经过战斗用调整的人类大小的的魔像，有着远超外表的机敏与结实程度。</t>
  </si>
  <si>
    <t>影之书</t>
  </si>
  <si>
    <t>记录魔女与魔人的魔术奥秘的魔导书的复制品。</t>
  </si>
  <si>
    <t>[装备]时，1战斗中1次，进行[魔法攻击]时，[魔法等级]+1。</t>
  </si>
  <si>
    <t>杯之指环</t>
  </si>
  <si>
    <t>刻有杯之纹样与炼金魔术咒文的六枚指环。</t>
  </si>
  <si>
    <t>[装备]时，可以[装备][炼金·○○]的[魔法武器]和[盾牌]。此外，可以用《灵具精制》获得的[消耗]的[价格]的上限+[100G]。</t>
  </si>
  <si>
    <t>エメラルド陶片</t>
  </si>
  <si>
    <t>鍊金術の奥義書の写本。初歩的だが、強力な魔術の数々が記されている。</t>
  </si>
  <si>
    <t>[装备]时，1战斗中1次，[魔法攻击]的[目标]的[结界][减半]。</t>
  </si>
  <si>
    <t>屍食教典儀</t>
  </si>
  <si>
    <t>人肉嗜食などを行う邪教について記された異端書の写本。</t>
  </si>
  <si>
    <t>石碑の人々</t>
  </si>
  <si>
    <t>くすんだ赤色の表紙を持つ詩集。記された詩篇を謳うことで、相手に強力な幻覚魔術を行使できる。</t>
  </si>
  <si>
    <t>エルトダウン•シャーズ</t>
  </si>
  <si>
    <t>禁断の魔导•をインストールした液晶タブレット。精神を渡り歩く大いなる種族の電脳魔術について記されている。</t>
  </si>
  <si>
    <t>[装备]时，1剧本中1次，1个[灵力]的结果变更为「1」。</t>
  </si>
  <si>
    <t>ポナペ教典</t>
  </si>
  <si>
    <t>南太平洋に太古から伝わる教義や密議、呪術などについて記した写本。高い霊力を秘める。</t>
  </si>
  <si>
    <t>[装备]时，使用[回复]【生命力】的《才能》时，[回复]效果+5。</t>
  </si>
  <si>
    <t>魔女的使魔</t>
  </si>
  <si>
    <t>魔女的秘术生出的使魔。形状多种多样，有着高超的战斗能力。</t>
  </si>
  <si>
    <t>宝铎</t>
  </si>
  <si>
    <t>类似青铜的金属制成的铎。注入灵力可以放出不可思议的音色。</t>
  </si>
  <si>
    <t>[装备]时，1战斗中1次，[魔法攻击]的[目标]变更为[范围]。</t>
  </si>
  <si>
    <t>神秘武装</t>
  </si>
  <si>
    <t>魔术武装型人造神器。有杖、短剑、魔导书、宝石等多种形状。</t>
  </si>
  <si>
    <t>破魔的大币</t>
  </si>
  <si>
    <t>秘藏破魔之力的大币。</t>
  </si>
  <si>
    <t>[装备]时，1轮中1次，[魔法攻击]的[距离]+2格（[接近状态]的话变为2格，[移动1格]的话变为[移动3格]）。</t>
  </si>
  <si>
    <t>人工凶眼</t>
  </si>
  <si>
    <t>住冢开发的嵌入式精密义眼。与手臂的神经联动，通过特定动作可以发挥魔眼的异能。</t>
  </si>
  <si>
    <t>[装备]时，[魔法攻击]的[目标][结界]-3（最低0）。</t>
  </si>
  <si>
    <t>退魔鸣杖</t>
  </si>
  <si>
    <t>使用失传的古代制铁技术制成的锡杖，能发出驱除妖魔的圣音。</t>
  </si>
  <si>
    <t>[装备]时，对[种类：不死·混沌]进行[魔法攻击]时，[魔法等级]+1。</t>
  </si>
  <si>
    <t>魔性之镜</t>
  </si>
  <si>
    <t>秘藏魔性灵力的镜子。</t>
  </si>
  <si>
    <t>[装备]时，对非[BOSS]的[神我狩]造成的[魔法伤害]+5。</t>
  </si>
  <si>
    <t>夺灵相机</t>
  </si>
  <si>
    <t>用灵镜作为反射板的相机型人造神器。能夺取被拍下的对象的灵力，是危险而强力的魔法武器。</t>
  </si>
  <si>
    <t>[装备]时，1轮中1次，[魔法攻击]的[目标][结界]-3（最低0）。</t>
  </si>
  <si>
    <t>战术魔器</t>
  </si>
  <si>
    <t>叠加了多层扩大范围的魔术的对军团战用魔器。</t>
  </si>
  <si>
    <t>破魔的独钴杵</t>
  </si>
  <si>
    <t>秘藏破魔灵力的独钴杵型人造神器。组合神言后可以增幅魔术的效果。</t>
  </si>
  <si>
    <t>飞行无人机</t>
  </si>
  <si>
    <t>人造神器化的无人机。通过电脑魔术自由操控。</t>
  </si>
  <si>
    <t>[装备]时，对[距离：5格]及以上的[目标]进行[魔法攻击]之际，[魔法伤害]+5。</t>
  </si>
  <si>
    <t>魔术笔记本电脑</t>
  </si>
  <si>
    <t>搭载了魔术程序的最新款笔记本电脑型人造神器。只要触碰就可以在周围展开程序。</t>
  </si>
  <si>
    <t>[装备]时，1场战斗1次，1个[灵力]的结果变更为「1」。</t>
  </si>
  <si>
    <t>卢恩符文硬币</t>
  </si>
  <si>
    <t>刻着各种符文的金币。被当做卢恩魔术的媒介使用。</t>
  </si>
  <si>
    <t>[装备]时，【敏捷】【知性】判定的达成值和[结界]+2。</t>
  </si>
  <si>
    <t>护神灵符</t>
  </si>
  <si>
    <t>强化的阴阳灵符。根据灵力可以操作复数枚，攻守兼备。</t>
  </si>
  <si>
    <t>攻性式神</t>
  </si>
  <si>
    <t>用愚者的黄金和灵力生成的式神型人造神器。形状各种各样。</t>
  </si>
  <si>
    <t>[装备]时，1轮中1次，进行[魔法攻击]时，对非[BOSS]的[物怪]造成的[魔法伤害]+3。</t>
  </si>
  <si>
    <t>对怪异用外骨骼</t>
  </si>
  <si>
    <t>魔术生出的金属制特殊外骨骼，能显著提升穿戴者的身体能力。</t>
  </si>
  <si>
    <t>[装备]时，[简易移动]的可移动格子+2格。</t>
  </si>
  <si>
    <t>魔弹手枪</t>
  </si>
  <si>
    <t>可将杀伤魔术转化为子弹射出的大型自动手枪型人造神器。</t>
  </si>
  <si>
    <t>灵力封印石</t>
  </si>
  <si>
    <t>人造神器化的充填了灵力的宝石。</t>
  </si>
  <si>
    <t>[装备]时，[魔法攻击]的《才能》的[距离]+2格（[接近状态]的话变为2格，[移动1格]的话变为[移动3格]）。</t>
  </si>
  <si>
    <t>铜钱剑</t>
  </si>
  <si>
    <t>用灵毛将圣别过的古钱连成的铜钱剑。有着强力的灵威。</t>
  </si>
  <si>
    <t>[装备]时，对[种类：不死·混沌]进行[攻击行动]时，[等级]+1。</t>
  </si>
  <si>
    <t>加护的大币</t>
  </si>
  <si>
    <t>能够给予持有者强力加护的防御用的大币。</t>
  </si>
  <si>
    <t>[装备]时，[魔法攻击]的[目标]+1体。</t>
  </si>
  <si>
    <t>人造灵鸟</t>
  </si>
  <si>
    <t>利用人造人技术制造的人造的灵鸟。</t>
  </si>
  <si>
    <t>[装备]时，1轮中1次，[魔法攻击]的[目标]+2体。</t>
  </si>
  <si>
    <t>魔术布</t>
  </si>
  <si>
    <t>表面缝入高级魔法阵的高级灵毛布。</t>
  </si>
  <si>
    <t>精神感应装置</t>
  </si>
  <si>
    <t>能够增幅精神力，将其变为灵力的手套型特殊装置。</t>
  </si>
  <si>
    <t>[装备]时，对[种类：人型·不死]进行[攻击行动]时，[等级]+1。</t>
  </si>
  <si>
    <t>奇迹的玫瑰念珠</t>
  </si>
  <si>
    <t>含有奇迹之力的人造神器化十字架。</t>
  </si>
  <si>
    <t>[装备]时，1场战斗（场景）中限1次，可以进行[魔法攻击/距离：7格/目标：1体/抵抗：消灭/属性：无/等级：1]的[回复]行为。</t>
  </si>
  <si>
    <t>多重世界的辉石</t>
  </si>
  <si>
    <t>嵌满存在于无数世界的同一神秘宝石的魔法杖。</t>
  </si>
  <si>
    <t>[装备]时，1剧本中限1次，获得1个[超越灵力]。</t>
  </si>
  <si>
    <t>E之断章</t>
  </si>
  <si>
    <t>被称为“E”的大魔术师所拥有的奥术书的抄本。</t>
  </si>
  <si>
    <t>[装备]时，1场战斗中限1次，使【抵抗】判定失败的[目标]消耗5点【生命力】。</t>
  </si>
  <si>
    <t>蝙蝠伞</t>
  </si>
  <si>
    <t>可以发射出蝙蝠型灵力弹的黑色别致的遮阳伞。</t>
  </si>
  <si>
    <t>正统魔术珠宝</t>
  </si>
  <si>
    <t>将更稀少的宝石作为媒介。散发灵光的样子很漂亮。</t>
  </si>
  <si>
    <t>秘传的卷轴</t>
  </si>
  <si>
    <t>东亚秘传的卷轴的抄本。记载着仙术、方术、忍术等。</t>
  </si>
  <si>
    <t>[装备]时，1轮中1次，[魔法攻击]的[目标]的[结界]-3（最低0）。</t>
  </si>
  <si>
    <t>勇敢的守护神</t>
  </si>
  <si>
    <t>忠诚于主人的勇敢的召唤物。</t>
  </si>
  <si>
    <t>[装备]时，1轮中1次，[魔法攻击]的[距离]+3格。</t>
  </si>
  <si>
    <t>战斗用魔像</t>
  </si>
  <si>
    <t>全长约三米的战斗用魔像，兼具高超战斗性能与坚固防御力。</t>
  </si>
  <si>
    <t>灵威铜钱剑</t>
  </si>
  <si>
    <t>施加了进一步强化的铜钱剑，能根据使用者的能力释放惊人的威力。</t>
  </si>
  <si>
    <t>ザンツゥー陶片</t>
  </si>
  <si>
    <t>さる場所で発見された黒い翡翠板の内容を翻訳したもの。古代文明の英知について記されている。</t>
  </si>
  <si>
    <t>[装备]时，《种族才能》的[魔法伤害]+5。</t>
  </si>
  <si>
    <t>ガールン断章</t>
  </si>
  <si>
    <t>謎の粘土板に記された文字を解読•翻訳したもの。地底都市ガールンや異星に関するさまざまな知識について記されている。</t>
  </si>
  <si>
    <t>[装备]时，1轮中1次，[魔法攻击]的[目标]的【抵抗】判定的达成值-2。</t>
  </si>
  <si>
    <t>グラーキの黙示録</t>
  </si>
  <si>
    <t>邪悪なモノノケについて記した悪名高い魔导書。異次元生物との接触方法について記されている。</t>
  </si>
  <si>
    <t>护卫用魔像</t>
  </si>
  <si>
    <t>卡巴拉秘术生出的巨大泥人。会一直保护主人。</t>
  </si>
  <si>
    <t>神圣武器</t>
  </si>
  <si>
    <t>能增幅歌声或圣句灵力的人造神器，有剑、书等形状。</t>
  </si>
  <si>
    <t>[装备]时，[称号：圣言奏者/时机：攻击]的《才能》的[伤害算出]+5。</t>
  </si>
  <si>
    <t>魔力火枪</t>
  </si>
  <si>
    <t>古典风格的燧发步枪型人造神器。通过装填人造魔弹，可发射魔弹。</t>
  </si>
  <si>
    <t>强化灵力铳</t>
  </si>
  <si>
    <t>经过特殊强化的灵力枪。</t>
  </si>
  <si>
    <t>[装备]时，[契约神兽]的[攻击行动]的[伤害]+1d。</t>
  </si>
  <si>
    <t>死灵战鬼</t>
  </si>
  <si>
    <t>被诅咒强化的死灵战士。其中美丽的少女型尤其受欢迎。</t>
  </si>
  <si>
    <t>灵威导弹</t>
  </si>
  <si>
    <t>导弹仓型人造神器。</t>
  </si>
  <si>
    <t>[装备]时，对[种类：机械]进行[魔法攻击]时，[魔法伤害]+[1d*5]，但这把[武器]1轮中只能进行1次[魔法攻击]。</t>
  </si>
  <si>
    <t>对魔女的铁锤</t>
  </si>
  <si>
    <t>人造神器化的古老的猎巫指南书。是教会的暗面，也是不应被遗忘的罪证。</t>
  </si>
  <si>
    <t>[装备]时，对[种类：人型·混沌]进行[魔法攻击]时，[魔法等级]+1。</t>
  </si>
  <si>
    <t>魔术师之杖</t>
  </si>
  <si>
    <t>正统派魔术师喜欢的杖型人造神器，能在持有者周围施加不可视的屏障。</t>
  </si>
  <si>
    <t>噬灵相机</t>
  </si>
  <si>
    <t>能吞噬被拍摄者的灵魂的夺灵相机。</t>
  </si>
  <si>
    <t>[装备]时，1轮中1次，[魔法攻击]的[目标]的[结界]-5（最低0）。</t>
  </si>
  <si>
    <t>德基安之书</t>
  </si>
  <si>
    <t>用古代亚特兰蒂斯语书写的历史书，记载着早于人类的文明。</t>
  </si>
  <si>
    <t>[装备]时，【知性】判定的达成值+3。此外，1战斗中1次，1个[灵力]变更为[超越灵力]。</t>
  </si>
  <si>
    <t>结界杖</t>
  </si>
  <si>
    <t>挥动就能显现结界的特殊魔杖。</t>
  </si>
  <si>
    <t>秘迹的蔷薇念珠</t>
  </si>
  <si>
    <t>能够产生秘迹的强力的蔷薇念珠。</t>
  </si>
  <si>
    <t>[装备]时，1轮中1次，进行[魔法攻击/距离：7格/目标：1体/抵抗：消灭/属性：无/等级：1]的[回复]。</t>
  </si>
  <si>
    <t>诺伦的怀表</t>
  </si>
  <si>
    <t>蕴藏着操作时间的灵威的怀表型人造神器。</t>
  </si>
  <si>
    <t>[装备]时，消耗了[开始]的话，直到该轮[结束]为止，【行动值】+1d。</t>
  </si>
  <si>
    <t>四神之杖</t>
  </si>
  <si>
    <t>能够重现出简易版的京都四神结界的杖。只有魔术专家才能自如使用。</t>
  </si>
  <si>
    <t>高僧的独钴杵</t>
  </si>
  <si>
    <t>传说中的高僧使用的独钴杵，可以发挥极强的灵威。</t>
  </si>
  <si>
    <t>[装备]时，使用《才能》的[魔法攻击]的[魔法伤害]+3。</t>
  </si>
  <si>
    <t>以太2000</t>
  </si>
  <si>
    <t>可以进行广域强力磁力攻击的魔术战斗特化电子设备型人造神器。</t>
  </si>
  <si>
    <t>[装备]时，1轮中限1次，可以将[魔法攻击]的[目标]变更为[范围]。</t>
  </si>
  <si>
    <t>伟大秘法</t>
  </si>
  <si>
    <t>可以进行强力的魔法攻击的魔导书型人造神器。</t>
  </si>
  <si>
    <t>退魔念珠</t>
  </si>
  <si>
    <t>使用佛教相关的魔术或法力时所用的念珠型人造神器。</t>
  </si>
  <si>
    <t>[装备]时，1轮中限1次，使[魔法攻击]的[目标]的[结界]-5（最低0）。</t>
  </si>
  <si>
    <t>苍之系谱</t>
  </si>
  <si>
    <t>假想对超常存在战斗用“战略级”魔导书。</t>
  </si>
  <si>
    <t>[装备]时，1剧本中限1次，可以将[魔法攻击]的[距离/目标]变更为[战斗地带]。</t>
  </si>
  <si>
    <t>所罗门之指环</t>
  </si>
  <si>
    <t>仿造远古魔术王所罗门与七十二柱神的契约之证所制造的人造神器。</t>
  </si>
  <si>
    <t>强化式神</t>
  </si>
  <si>
    <t>将用于阴阳术的使魔作为人造神器后的产物。</t>
  </si>
  <si>
    <t>降魔锡杖</t>
  </si>
  <si>
    <t>寄宿着神圣之力的锡杖型人造神器。作为修验道或佛教相关的魔术媒介使用。</t>
  </si>
  <si>
    <t>神秘的卷轴</t>
  </si>
  <si>
    <t>记载着更强力的法术的秘传卷轴。</t>
  </si>
  <si>
    <t>刻之沙漏</t>
  </si>
  <si>
    <t>沙漏型人造神器。</t>
  </si>
  <si>
    <t>[装备]时，满足[限制:装具魔术师]的《称号才能》的使用条件，并且1轮中1次，[距离：6格/目标：1体]的【行动值】直到该轮[结束]为止+1d。</t>
  </si>
  <si>
    <t>灵威爆弹</t>
  </si>
  <si>
    <t>小型炸弹型人造神器。</t>
  </si>
  <si>
    <t>[装备]时，1轮中1次，使【抵抗】判定失败的[目标：1体]朝使用者指定的任意的方向强制移动1格（这个移动无视[接近状态]）。</t>
  </si>
  <si>
    <t>灵力火炮</t>
  </si>
  <si>
    <t>搭载了大型无人机的炮塔，被改造成了个人使用。</t>
  </si>
  <si>
    <t>[装备]时，进行[魔法攻击]时，[魔法等级]+1，但这把[武器]1轮中只能进行1次[魔法攻击]。</t>
  </si>
  <si>
    <t>魔术扫帚</t>
  </si>
  <si>
    <t>具备战斗能力的扫帚型人造神器。</t>
  </si>
  <si>
    <t>[装备]时，[战斗移动]后也能进行[射击攻击]或[魔法攻击]。此外，1轮中1次，[魔法攻击]的[距离]变更为[7格]。</t>
  </si>
  <si>
    <t>时空剪刀</t>
  </si>
  <si>
    <t>令人联想到时钟时针与分针的剪刀型人造神器，能切下特定的时空。</t>
  </si>
  <si>
    <t>[装备]时，1战斗中1次，[距离：7格/目标：1体]的[判定]的达成值-2。</t>
  </si>
  <si>
    <t>开拓者之杖</t>
  </si>
  <si>
    <t>授予不断追求知识之人的祝福之杖的复制品。</t>
  </si>
  <si>
    <t>[装备]时，1剧本中1次，获得1个[超越灵力]。</t>
  </si>
  <si>
    <t>摆渡人之灯</t>
  </si>
  <si>
    <t>人造神器化的三途川摆渡人所持的提灯。</t>
  </si>
  <si>
    <t>[装备]时，获得[解除：黑暗]。此外，[极度黑暗的场所]（一基本pl52）带来的惩罚无效化。</t>
  </si>
  <si>
    <t>驱祸大币</t>
  </si>
  <si>
    <t>秘藏祛除灾祸之力的强大大币。稍有些难以使用。</t>
  </si>
  <si>
    <t>八百万神镜</t>
  </si>
  <si>
    <t>由三柱秽土之主赠予的友好证明。可从八百万神获得加护。</t>
  </si>
  <si>
    <t>[装备]时，【幸运】判定的达成值+2，[结界]+5。</t>
  </si>
  <si>
    <t>传承契约兽</t>
  </si>
  <si>
    <t>传说中记述的幻之契约兽。</t>
  </si>
  <si>
    <t>[装备]时，[战斗移动]后也能进行[射击攻击]或[魔法攻击]。此外，1轮中1次，[魔法攻击]的[距离]变更为[5格]。</t>
  </si>
  <si>
    <t>破魔神镜</t>
  </si>
  <si>
    <t>具有强大的破邪力量的神镜，只有继承了封神之血的人才能使用。</t>
  </si>
  <si>
    <t>[装备]时，对[种类：不死·混沌]造成的[魔法伤害]+5。</t>
  </si>
  <si>
    <t>血纹剑</t>
  </si>
  <si>
    <t>刀神印刻着漆黑的纹章的赤色长剑，只要挥动就能释放魔力刃。</t>
  </si>
  <si>
    <t>神使的灵符</t>
  </si>
  <si>
    <t>可以短暂召唤出强力的神使并操使。</t>
  </si>
  <si>
    <t>[装备]时，对非[BOSS]的[物怪]造成的[魔法伤害]+5。</t>
  </si>
  <si>
    <t>邪眼的手环</t>
  </si>
  <si>
    <t>施加了魔眼工艺的金色手环，可以将魔眼的力量变为杀伤力。</t>
  </si>
  <si>
    <t>[装备]时，使用[时机：攻击]的《才能》之际，[等级]+1。</t>
  </si>
  <si>
    <t>原初魔器</t>
  </si>
  <si>
    <t>被修复的太古魔器。只有精通古代魔术的人才能使用它的力量。</t>
  </si>
  <si>
    <t>[装备]时，1剧本中1次，进行[魔法攻击]之际，[魔法伤害]+10。</t>
  </si>
  <si>
    <t>战略魔器</t>
  </si>
  <si>
    <t>施加了地区歼灭用的高位魔术的高级战术魔器。</t>
  </si>
  <si>
    <t>[装备]时，1轮中1次，[魔法攻击]的[距离/目标]变更为[距离：战斗地带/目标：范围]。</t>
  </si>
  <si>
    <t>人形无人机</t>
  </si>
  <si>
    <t>外貌极像人类的战斗用无人机。</t>
  </si>
  <si>
    <t>劝请灵符</t>
  </si>
  <si>
    <t>记载着劝请守护自己的神格的咒文的塔罗牌。投掷后可以行使魔术。</t>
  </si>
  <si>
    <t>迷宫的护符</t>
  </si>
  <si>
    <t>异世界中统治一座迷宫的主人所使用的散发着七彩光辉的魔法护符。</t>
  </si>
  <si>
    <t>[装备]时，[装甲]与[结界]+3。</t>
  </si>
  <si>
    <t>灵光的大币</t>
  </si>
  <si>
    <t>将含有灵力的纸张或布绑在六边形或八边形灵木上所制造而成的物品。是神道中用于祓除污秽的道具。</t>
  </si>
  <si>
    <t>[装备]时，[魔法攻击]的[目标]的[结界]-3（最低0）。</t>
  </si>
  <si>
    <t>森罗的宝珠</t>
  </si>
  <si>
    <t>诉说善与恶，照亮前路的宝珠。向来为大妖或神灵所拥有。</t>
  </si>
  <si>
    <t>异界秘奥书</t>
  </si>
  <si>
    <t>记载有异世界所传承的禁忌之术的抄本，虽说是抄本，但是并不影响其威力。</t>
  </si>
  <si>
    <t>[装备]时，1场战斗限1次，进行[魔法攻击]时，[魔法等级]+2。</t>
  </si>
  <si>
    <t>多重咏唱机</t>
  </si>
  <si>
    <t>机械化的魔法杖。拥有能够立即生成魔法阵或立即进行吟唱，并放射出灵力的机能。</t>
  </si>
  <si>
    <t>[装备]时，1场战斗限2次，[魔法攻击]的[目标]的[结界][减半]。</t>
  </si>
  <si>
    <t>精灵乐器</t>
  </si>
  <si>
    <t>用神木和灵石制造的乐器型人造神器，可以增幅咒歌、魔术的力量。</t>
  </si>
  <si>
    <t>[装备]时，[结界]+5。此外，满足[限制:装具魔术师]的《称号才能》的使用条件。</t>
  </si>
  <si>
    <t>上古圣杯</t>
  </si>
  <si>
    <t>刻印着卢恩符文等神秘文字的杯型人造神器。治疗伤势的效果很强。</t>
  </si>
  <si>
    <t>[装备]时，对使用者使用[物品]造成的[回复]的效果+5。</t>
  </si>
  <si>
    <t>幻兽的头骨</t>
  </si>
  <si>
    <t>将伟大的幻兽的头骨作为人造神器。是祖灵魔术和咒术等使用的一种强力媒介。</t>
  </si>
  <si>
    <t>强化型终端</t>
  </si>
  <si>
    <t>将术式终端改造到极限，激发出性能的人造神器。</t>
  </si>
  <si>
    <t>[装备]时，[魔法攻击]的[距离/目标]各+1格（体）。</t>
  </si>
  <si>
    <t>死灵英雄</t>
  </si>
  <si>
    <t>更强的高级死灵战士，其中有极少数的个体可以交流。</t>
  </si>
  <si>
    <t>上级灵符</t>
  </si>
  <si>
    <t>将阴阳灵符进一步强化而成的上位版。可以瞬间展开物理屏障。</t>
  </si>
  <si>
    <t>[装备]时，1轮中1次，[装甲]+3。</t>
  </si>
  <si>
    <t>强化魔弹手枪</t>
  </si>
  <si>
    <t>将被称作魔弹手枪的人造神器进一步强化。</t>
  </si>
  <si>
    <t>强化攻性式神</t>
  </si>
  <si>
    <t>将攻性式神进一步强化。</t>
  </si>
  <si>
    <t>[装备]时，1轮中1次，进行[魔法攻击]时，对非[BOSS]的[物怪·神我狩]造成的[魔法伤害]+3。</t>
  </si>
  <si>
    <t>圣杯指环</t>
  </si>
  <si>
    <t>刻有圣杯纹样与炼金魔术咒文的六枚指环。</t>
  </si>
  <si>
    <t>卢恩符文板</t>
  </si>
  <si>
    <t>铭刻多种卢恩符文的神秘石板，被触及的地方会放出光辉，散发灵力。</t>
  </si>
  <si>
    <t>高傲的魔法生物</t>
  </si>
  <si>
    <t>个性强势的魔法生物，虽然很强，但对主人的态度有些叛逆。</t>
  </si>
  <si>
    <t>漆黑魔杖</t>
  </si>
  <si>
    <t>黑曜石形成的特殊魔术杖。</t>
  </si>
  <si>
    <t>無名祭祀書</t>
  </si>
  <si>
    <t>破滅の具現に関する知識や失われた言語に関して記した魔导書の写本。強力なもののため、取り扱いには注意が必要。</t>
  </si>
  <si>
    <t>[装备]时，1战斗中1次，获得1个[超越灵力]。</t>
  </si>
  <si>
    <t>黄衣の王</t>
  </si>
  <si>
    <t>丁寧な装丁が施された詩篇の写本。美しくも恐ろしい内容を唱歌することで、強大な邪神から霊力を引き出せる。</t>
  </si>
  <si>
    <t>[装备]时，[魔法攻击]的[目标]的[结界]-5（最低0）。</t>
  </si>
  <si>
    <t>古代的乐器</t>
  </si>
  <si>
    <t>古代的魔术师使用的乐器。演奏音乐可以释放出强力的灵力。</t>
  </si>
  <si>
    <t>强袭用智能手机</t>
  </si>
  <si>
    <t>强力的智能手机型人造神器。攻击用的魔术程序可以强化持有者。</t>
  </si>
  <si>
    <t>[装备]时，1战斗中1次，进行[魔法攻击]时，[目标]的[结界][减半]。</t>
  </si>
  <si>
    <t>以太卡</t>
  </si>
  <si>
    <t>可充填灵力的投掷卡片型人造神器，在命中瞬间引爆其中的灵威。</t>
  </si>
  <si>
    <t>灵光的指环</t>
  </si>
  <si>
    <t>复数的指环型人造神器。小型但性能极为优越。</t>
  </si>
  <si>
    <t>电脑召唤枪</t>
  </si>
  <si>
    <t>最新式的魔术枪。</t>
  </si>
  <si>
    <t>[装备]时，视为[装备]了[限制：装具魔术师]的[物品]，[契约神兽]的[攻击行动]的[伤害]+1d。</t>
  </si>
  <si>
    <t>秘奥的卷轴</t>
  </si>
  <si>
    <t>记载了东洋魔术秘奥的卷轴复制品。是极其强力的魔导书中的一种。</t>
  </si>
  <si>
    <t>[装备]时，1战斗中1次，进行[魔法攻击]时，[魔法等级]+2。</t>
  </si>
  <si>
    <t>退魔的大币</t>
  </si>
  <si>
    <t>可以引发退魔之雷的神圣的大币。只要挥动就能击退脆弱的物怪。</t>
  </si>
  <si>
    <t>奇迹的蔷薇念珠</t>
  </si>
  <si>
    <t>秘藏着奇迹之力的最高级蔷薇念珠。可以提高治愈奇迹的力量。</t>
  </si>
  <si>
    <t>[装备]时，1轮中1次，进行[魔法攻击/距离：7格/目标：1体/抵抗：消灭/属性：无/等级：2]的[回复]。</t>
  </si>
  <si>
    <t>圣骸布</t>
  </si>
  <si>
    <t>改造成灵毛布的，包裹着圣人遗体的布。</t>
  </si>
  <si>
    <t>明王的独钴杵</t>
  </si>
  <si>
    <t>获得了高位的神格——明王加护的独钴杵。秘藏着可怕的力量。</t>
  </si>
  <si>
    <t>谜之石碑</t>
  </si>
  <si>
    <t>古代遗迹内发现的谜之石板，记载着遗落的魔术。</t>
  </si>
  <si>
    <t>[装备]时，对[种类：人型·混沌]进行[攻击行动]时，[等级]+1。</t>
  </si>
  <si>
    <t>暴虐之袋</t>
  </si>
  <si>
    <t>封印有不知从何而来的异世界的魔物或者恶魔的手提包。能够听从所有者的指挥对目标进行攻击。</t>
  </si>
  <si>
    <t>[装备]时，1场战斗限2次，进行[魔法攻击]时，[魔法等级]+2。</t>
  </si>
  <si>
    <t>七秘圣典</t>
  </si>
  <si>
    <t>强力的魔导书型人造神器。记载有传承自神明的治愈秘奥。</t>
  </si>
  <si>
    <t>[装备]时，使用[回复]【生命力】的《才能》时，[回复]效果+10。</t>
  </si>
  <si>
    <t>赫卡忒的水银</t>
  </si>
  <si>
    <t>获得了月与魔术女神的加护的特殊水银。通过输入灵力可以变为锐利的刀刃、枪或是巨大的战锤。</t>
  </si>
  <si>
    <t>[装备]时，1场战斗限1次，[装甲]+10。</t>
  </si>
  <si>
    <t>神将</t>
  </si>
  <si>
    <t>阴阳术等使用的高级式神。容貌多种多样，其中有的看起来像人类。</t>
  </si>
  <si>
    <t>[装备]时，1轮中1次，[魔法攻击]的[距离/目标]各+1格（体）。</t>
  </si>
  <si>
    <t>神威笔记本电脑</t>
  </si>
  <si>
    <t>更轻、更强的高性能魔术笔记本电脑。在最前线活跃的装具魔术师很喜欢。</t>
  </si>
  <si>
    <t>[装备]时，1剧本中1次，2个[灵力]的结果变更为「1」。</t>
  </si>
  <si>
    <t>刻之秘密</t>
  </si>
  <si>
    <t>记载着时间的秘密的抄本。</t>
  </si>
  <si>
    <t>[装备]时，1轮中1次，[距离：8格/目标：1体]的【行动值】直到该轮[结束]为止+2d。</t>
  </si>
  <si>
    <t>灵力连装炮</t>
  </si>
  <si>
    <t>改造成了连射型的灵力火炮。以强大的火力著称。</t>
  </si>
  <si>
    <t>[装备]时，进行[魔法攻击]时，[魔法等级]+2，但这把[武器]1轮中只能进行1次[魔法攻击]。</t>
  </si>
  <si>
    <t>金枝的魔杖</t>
  </si>
  <si>
    <t>使用了神圣的金枝制造的杖型人造神器，可以一瞬间将其中庞大的生命能量变为灵力。</t>
  </si>
  <si>
    <t>秘传灵符</t>
  </si>
  <si>
    <t>记载着远古的阴阳师的术式的上级灵符。</t>
  </si>
  <si>
    <t>[装备]时，1轮中1次，受到的[伤害]-3。</t>
  </si>
  <si>
    <t>高位魔弹手枪</t>
  </si>
  <si>
    <t>被施加了最强级别的强化的强化魔弹手枪。</t>
  </si>
  <si>
    <t>高位式神</t>
  </si>
  <si>
    <t>将式神加以独创的改造，强化后的产物。这个程度已经可以被称作是自制的神格。</t>
  </si>
  <si>
    <t>[装备]时，1轮中1次，进行[魔法攻击]时，[魔法伤害]+3。</t>
  </si>
  <si>
    <t>对邪神用外骨骼</t>
  </si>
  <si>
    <t>为对抗邪神设计的机械手，可大幅增强穿戴者的魔术施展效果。</t>
  </si>
  <si>
    <t>无二的奥义书</t>
  </si>
  <si>
    <t>记载独创魔术奥义的独一无二的魔导书。</t>
  </si>
  <si>
    <t>大型魔像</t>
  </si>
  <si>
    <t>仅限高位魔术师操控的魔像，全长在五米前后。单体便拥有能摧毁小镇的威力。</t>
  </si>
  <si>
    <t>セラエノ断章</t>
  </si>
  <si>
    <t>異星の石板について記した魔导書。破滅の具現やその敵対者の知識について解説されている。</t>
  </si>
  <si>
    <t>サンの七秘聖典</t>
  </si>
  <si>
    <t>古代中国語で記された七本の巻物を一冊にまとめたもの。古代の神々について記されている。</t>
  </si>
  <si>
    <t>生命树卷轴</t>
  </si>
  <si>
    <t>记载着生命树的上古的卷轴。</t>
  </si>
  <si>
    <t>[装备]时，1战斗中1次，[伤害减少]前[回复]20点【生命力】。</t>
  </si>
  <si>
    <t>水晶头骨</t>
  </si>
  <si>
    <t>曾用于咒术的水晶骷髅。可以蓄积魔力并释放。</t>
  </si>
  <si>
    <t>[装备]时，1剧本中1次，[魔法攻击]的[距离/目标]变更为[战斗地带]。</t>
  </si>
  <si>
    <t>创造者</t>
  </si>
  <si>
    <t>能产生障碍物的手枪型人造神器。</t>
  </si>
  <si>
    <t>[装备]时，消耗1次[开始]时机，可以于不存在[角色·障碍物]的[距离：7格]内设置1个相当于[巨大岩石]的[障碍物]。</t>
  </si>
  <si>
    <t>引爆者</t>
  </si>
  <si>
    <t>能消除障碍物的手枪型人造神器。</t>
  </si>
  <si>
    <t>[装备]时，消耗1次[准备]时机，消灭1个[距离：7格]内的[障碍物]，使其邻接1格内的[目标：1体]消耗2d的【生命力】。</t>
  </si>
  <si>
    <t>历战的守护神</t>
  </si>
  <si>
    <t>身经百战的强力守护神。</t>
  </si>
  <si>
    <t>[装备]时，[魔法攻击]的[距离]+2格（[接近状态]的情况变为2格，[移动1格]的情况变为[移动3格]）。</t>
  </si>
  <si>
    <t>时之剑</t>
  </si>
  <si>
    <t>施加了时空间魔术的刀剑型人造神器。</t>
  </si>
  <si>
    <t>[装备]时，消耗1次[开始]时机，直到该轮[结束]为止，[魔法伤害]+3。</t>
  </si>
  <si>
    <t>可怖的魔法生物</t>
  </si>
  <si>
    <t>拥有巨大体型与庞大灵力的可怕魔法生物。</t>
  </si>
  <si>
    <t>[装备]时，1战斗中2次，进行[魔法攻击]时，[目标]的[结界][减半]。</t>
  </si>
  <si>
    <t>对人战智能手机</t>
  </si>
  <si>
    <t>改造成对人战斗用的智能手机型人造神器。</t>
  </si>
  <si>
    <t>[装备]时，对[种类：人型]进行[魔法攻击]时，[魔法伤害]+5。</t>
  </si>
  <si>
    <t>灵魂之锚</t>
  </si>
  <si>
    <t>施加了诅咒的巨大楔型人造神器。</t>
  </si>
  <si>
    <t>[装备]时，1战斗中1次，使造成了1点以上的[魔法伤害]的[目标]的[移动行为]直到下轮[结束]为止-2格（最低0格）。</t>
  </si>
  <si>
    <t>诅咒珠宝</t>
  </si>
  <si>
    <t>人造神器化的寄宿着情念的诅咒宝石。极其美丽，但偶尔会发出诅咒。</t>
  </si>
  <si>
    <t>[装备]时，1轮中2次，[魔法攻击]的[目标]+1体。</t>
  </si>
  <si>
    <t>神圣增幅器</t>
  </si>
  <si>
    <t>能增幅灵力的手甲型人造神器。</t>
  </si>
  <si>
    <t>[装备]时，[称号：圣言奏者/时机：攻击]的《才能》的[伤害]+5。</t>
  </si>
  <si>
    <t>人皮禁书</t>
  </si>
  <si>
    <t>据传是用罪人皮肤制成的魔导书的抄本。</t>
  </si>
  <si>
    <t>[装备]时，对[种类：人类·不死·混沌]进行[魔法攻击]时，[魔法等级]+1。</t>
  </si>
  <si>
    <t>幻想契约兽</t>
  </si>
  <si>
    <t>神话中登场的最强级别契约兽。</t>
  </si>
  <si>
    <t>[装备]时，[战斗移动]后也能进行[射击攻击]或[魔法攻击]。此外，1轮1次，[魔法攻击]的[距离]变更为[7格]。</t>
  </si>
  <si>
    <t>黄金骷髅</t>
  </si>
  <si>
    <t>模仿曼荼罗教团的本尊制成的异形骷髅，闪耀着金黄的光芒。</t>
  </si>
  <si>
    <t>同胞的英魂</t>
  </si>
  <si>
    <t>在曲折宿命之下成为同胞的英魂。</t>
  </si>
  <si>
    <t>[装备]时，[战斗移动]后也能进行[魔法攻击]。此外，1轮中1次，[攻击行动]的[目标]变更为[范围]。</t>
  </si>
  <si>
    <t>达人的抄本</t>
  </si>
  <si>
    <t>记载了“被免达人”以上的的大魔术师力量的奥义书抄本。"</t>
  </si>
  <si>
    <t>[装备]时，1剧本中1次，[系统：魔导系/效果种类：魔法攻击]的《称号才能》的[消耗]变更为[连号]。</t>
  </si>
  <si>
    <t>黑魔术之钥</t>
  </si>
  <si>
    <t>人造神器化的盖塔侯爵亲自执笔的魔导书。</t>
  </si>
  <si>
    <t>[装备]时，1战斗中1次，进行[魔法攻击]时，对[目标：1体]的[魔法伤害]+「[目标：1体]的【发动】的值」。</t>
  </si>
  <si>
    <t>阿尔基多克森原书</t>
  </si>
  <si>
    <t>据传是帕拉塞尔苏斯宗师所写的，炼金术的秘奥书。</t>
  </si>
  <si>
    <t>[装备]时，1剧本中2次，消耗1次[准备]时机，获得1个[价格：300G以下]的任意的[物品：消耗]的效果。</t>
  </si>
  <si>
    <t>龙帝玉</t>
  </si>
  <si>
    <t>能够发挥龙神灵力的最高级的龙玉。</t>
  </si>
  <si>
    <t>[装备]时，进行付与了与[起源属性C]相同[属性]的[魔法攻击]时，[魔法伤害]+5。</t>
  </si>
  <si>
    <t>咏唱增幅炮</t>
  </si>
  <si>
    <t>能够集中魔术的威力并将其释放的加农炮型人造神器。</t>
  </si>
  <si>
    <t>传说的魔杖</t>
  </si>
  <si>
    <t>只有异界最强的魔法使可以使用的可怕魔杖。</t>
  </si>
  <si>
    <t>太古的神镜</t>
  </si>
  <si>
    <t>经过长久年月，成长为能寄宿神格的程度的传来的魔镜。其中的灵光据说可以切裂阴云。</t>
  </si>
  <si>
    <t>[装备]时，[魔法攻击]的[距离]+2格。</t>
  </si>
  <si>
    <t>M之书</t>
  </si>
  <si>
    <t>联盟创始人遗留的真理之书，只有对联盟做出巨大贡献且被认可的人才能使用。</t>
  </si>
  <si>
    <t>孔雀的独钴杵</t>
  </si>
  <si>
    <t>用正体不明的金属制造的神秘的独钴杵，在注入灵力的瞬间会散发出彩虹的光辉。</t>
  </si>
  <si>
    <t>四足兽型无人机</t>
  </si>
  <si>
    <t>会让人联想到肉食动物或者草食动物的战斗用无人机。通过电脑魔术操作。</t>
  </si>
  <si>
    <t>时空的怀表</t>
  </si>
  <si>
    <t>寄宿着时空之神的加护的怀表型人造神器。</t>
  </si>
  <si>
    <t>[装备]时，消耗了1次[开始]的话，直到该轮[结束]为止，【行动值】+2d。</t>
  </si>
  <si>
    <t>降临灵符</t>
  </si>
  <si>
    <t>秘藏着巨大的灵力，能够让守护自己的神降临的塔罗牌。</t>
  </si>
  <si>
    <t>水神クタアト</t>
  </si>
  <si>
    <t>人の皮膚で装丁された恐るべき魔导書の写本。強大な魔術の行使方法が大量に記されている。</t>
  </si>
  <si>
    <t>[装备]时，消耗1次[开始]时机，直到该轮[结束]为止，【行动值】+10。</t>
  </si>
  <si>
    <t>妖蛆の秘密</t>
  </si>
  <si>
    <t>金属の装丁が施された魔导書の写本。古代エジプトの伝説や魔術、邪神の知識について記されている。</t>
  </si>
  <si>
    <t>[装备]时，消耗1次[开始]时机，直到该轮[结束]为止，[伤害算出]+5。</t>
  </si>
  <si>
    <t>螺湮城本伝</t>
  </si>
  <si>
    <t>夏王朝時代に記された古代祭祀文献の写本。人皮で装丁され、邪神に関するさまざまな知識が記されている。</t>
  </si>
  <si>
    <t>[装备]时，1战斗中1次，将2个[灵力]变更为[超越灵力]。</t>
  </si>
  <si>
    <t>伟大聖杯</t>
  </si>
  <si>
    <t>在许多传说中出现的圣杯的复制品。虽然是复制品但也能释放强大的灵力。</t>
  </si>
  <si>
    <t>[装备]时，对使用者使用的《才能》的[回复]效果+10。</t>
  </si>
  <si>
    <t>时之剑·月光</t>
  </si>
  <si>
    <t>经过圣别的高位时之剑。</t>
  </si>
  <si>
    <t>[装备]时，消耗1次[开始]时机，直到该轮[结束]为止，[魔法伤害]+5。</t>
  </si>
  <si>
    <t>圣遗物碎片</t>
  </si>
  <si>
    <t>能将圣言变为任意武器的特殊的圣遗物。</t>
  </si>
  <si>
    <t>传说守护神</t>
  </si>
  <si>
    <t>在传说之战中幸存下来的守护神。</t>
  </si>
  <si>
    <t>[装备]时，[魔法攻击]的[距离]+3格（[接近状态]的情况变为3格，[移动1格]的情况变为[移动4格]）。</t>
  </si>
  <si>
    <t>究极的魔法生物</t>
  </si>
  <si>
    <t>秘藏究极灵威的最高级魔法生物。</t>
  </si>
  <si>
    <t>灵阵炉</t>
  </si>
  <si>
    <t>能让灵力循环、燃烧的魔道具型人造神器，形状多样。</t>
  </si>
  <si>
    <t>[装备]时，1战斗中2次，进行[魔法攻击]时，[魔法等级]+1。</t>
  </si>
  <si>
    <t>守护神格</t>
  </si>
  <si>
    <t>成为守护神的最强级别的契约兽或英魂。</t>
  </si>
  <si>
    <t>[装备]时，[战斗移动]后也能进行[魔法攻击]。此外，1轮中1次，[魔法攻击]的[距离]变更为[7格]。</t>
  </si>
  <si>
    <t>异界异本</t>
  </si>
  <si>
    <t>在异世界编纂的魔导书。记载了现代不存在的各种魔术。</t>
  </si>
  <si>
    <t>[装备]时，1战斗中1次，[魔法攻击]视为[特殊攻击]。</t>
  </si>
  <si>
    <t>ネクロノミコン</t>
  </si>
  <si>
    <t>狂気の詩人が記した伝説の魔导書の写本。複雑怪奇な魔術と世界の真実について記されている。</t>
  </si>
  <si>
    <t>[装备]时，1剧本中1次，获得2个[超越灵力]。</t>
  </si>
  <si>
    <t>象牙の書</t>
  </si>
  <si>
    <t>ヒュベルボレオスの大魔道士が記した魔导書の写本。恐るべき暗黒の知識について記されている。</t>
  </si>
  <si>
    <t>[装备]时，1战斗中1次，【行动值】+「使用者的任意的【主能力值】」。</t>
  </si>
  <si>
    <t>ナコト写本</t>
  </si>
  <si>
    <t>最も旧き魔导書の写本。極めて希少な書籍で、、滅多なことでは入手できない。</t>
  </si>
  <si>
    <t>[装备]时，1剧本中1次，【发动】判定或者[识别【知性】]的达成值+5。</t>
  </si>
  <si>
    <t>白之锡杖</t>
  </si>
  <si>
    <t>象征无垢心灵的纯白锡杖。</t>
  </si>
  <si>
    <t>[装备]时，消耗1次[结束]时机，可以[解除]1个[距离：8格/目标：1体]的[气绝·战斗不能·死亡]以外的不利的[状态变化]。</t>
  </si>
  <si>
    <t>金刚石头盖骨</t>
  </si>
  <si>
    <t>用钻石制成的精致的头盖骨。能将魔力转换为物理的能量。</t>
  </si>
  <si>
    <t>[装备]时，1战斗中2次，[魔法攻击]变更为[物理攻击]。</t>
  </si>
  <si>
    <t>星光之钟</t>
  </si>
  <si>
    <t>超频到极限的，世界顶级的智能手机型人造神器。数量极为稀少。</t>
  </si>
  <si>
    <t>[装备]时，1剧本中2次，获得1个[超越灵力]。</t>
  </si>
  <si>
    <t>上古记录</t>
  </si>
  <si>
    <t>记载了古代魔术师们的睿智的魔导书抄本。</t>
  </si>
  <si>
    <t>[装备]时，1轮中1次，进行[魔法攻击]时，[魔法等级]+1。</t>
  </si>
  <si>
    <t>魔术指挥棒</t>
  </si>
  <si>
    <t>[装备]时，1场战斗限1次，进行[魔法攻击]时，[魔法等级]+1。</t>
  </si>
  <si>
    <t>神力粉饼</t>
  </si>
  <si>
    <t>1场景1次，目标可变身为任意人物的样子（视为[伪装/达成值：15]。持续1场景）。</t>
  </si>
  <si>
    <t>邪眼手套</t>
  </si>
  <si>
    <t>[装备]时，1场战斗中限1次，对【抵抗】判定失败的[目标]赋予[黑暗]。</t>
  </si>
  <si>
    <t>悸动诗抄</t>
  </si>
  <si>
    <t>[装备]时，1轮中1次，[魔法攻击]的[目标]的【抵抗】判定的达成值-1。</t>
  </si>
  <si>
    <t>可怖的守护神</t>
  </si>
  <si>
    <t>1轮1次，[魔法攻击]的[目标]+1体。</t>
  </si>
  <si>
    <t>灵力剑</t>
  </si>
  <si>
    <t>咒言卷轴</t>
  </si>
  <si>
    <t>善童鬼</t>
  </si>
  <si>
    <t>风袋</t>
  </si>
  <si>
    <t>[装备]时，1战斗1次，使【抵抗】判定失败的[目标]朝使用者指定的任意的方向强制移动3格（这个移动无视[接近状态]）。</t>
  </si>
  <si>
    <t>鬼太鼓</t>
  </si>
  <si>
    <t>[装备]时，1战斗1次，消耗1次[开始]时机，可让[10格/范围]的【行动值】-1d（最低1）。</t>
  </si>
  <si>
    <t>魔法杖</t>
  </si>
  <si>
    <t>使用《结晶变身》或《结晶装备》时，[装甲]和[结界]+2（效果不叠加）。</t>
  </si>
  <si>
    <t>神秘塔罗牌</t>
  </si>
  <si>
    <t>炼金・灵石</t>
  </si>
  <si>
    <t>由炼金魔术师所创造的各色宝石型发动体。</t>
  </si>
  <si>
    <t>[装备]时，1战斗中1次，[魔法攻击]的[目标]+1体。</t>
  </si>
  <si>
    <t>炼金・灵书</t>
  </si>
  <si>
    <t>由炼金魔术师所创造的各类魔导书的复制品。</t>
  </si>
  <si>
    <t>炼金・灵神</t>
  </si>
  <si>
    <t>由炼金魔术师所创造的灵兽型式神与魔像。</t>
  </si>
  <si>
    <t>炼金・灵杖</t>
  </si>
  <si>
    <t>由炼金魔术师所创造的强力魔杖与魔铳。</t>
  </si>
  <si>
    <t>罗马方盾</t>
  </si>
  <si>
    <t>古希腊士兵使用的大型方盾型人造神器，大到可以在内侧准备武器或投掷物。</t>
  </si>
  <si>
    <t>斗盾</t>
  </si>
  <si>
    <t>中世纪欧洲骑士喜爱的熨斗形状的盾牌人造神器化后的物品。有各式各样的样式。</t>
  </si>
  <si>
    <t>环片臂甲</t>
  </si>
  <si>
    <t>拥有匹敌盾牌的防御性能的臂甲型人造神器。从肩到手都能完全保护起来。</t>
  </si>
  <si>
    <t>吸血鞘</t>
  </si>
  <si>
    <t>以食人的妖树削制的刀鞘，缠绕着负向灵力，只有喰魂者能够装备。</t>
  </si>
  <si>
    <t>同时和[形状：剑][装备]时，[物理伤害]+2。</t>
  </si>
  <si>
    <t>魔法生物同伴</t>
  </si>
  <si>
    <t>魔法生物的眷属会跟随你。</t>
  </si>
  <si>
    <t>仅限与[名称]中存在[魔法生物]一词的[魔法武器]同时[装备]时，1轮中1次，进行[魔法攻击]时，[魔法攻击]的[目标]+1体。</t>
  </si>
  <si>
    <t>铁鞘</t>
  </si>
  <si>
    <t>结实的铁剑鞘。</t>
  </si>
  <si>
    <t>灵力人偶</t>
  </si>
  <si>
    <t>单手就能操作的特殊的人偶。有小型的，也有人类大小的。</t>
  </si>
  <si>
    <t>[装备]时，1轮中1次，受到的[魔法伤害]-2。</t>
  </si>
  <si>
    <t>灵璧指环</t>
  </si>
  <si>
    <t>指环型人造神器。宝石部分会在空中展开灵光形成的小型魔法阵，作为物理屏障使用。</t>
  </si>
  <si>
    <t>[装备]时，1轮中1次，受到的[物理伤害]-2。</t>
  </si>
  <si>
    <t>守护神伙伴</t>
  </si>
  <si>
    <t>守护神同伴会追随你。</t>
  </si>
  <si>
    <t>仅限与[名称]中存在[守护神]一词的[魔法武器]同时[装备]时，进行[魔法攻击]时，[魔法攻击]的[目标]+1体。</t>
  </si>
  <si>
    <t>铁环</t>
  </si>
  <si>
    <t>有突起部分的椭圆形的铁环。可以作为武器使用，或在紧急时刻用作格挡。</t>
  </si>
  <si>
    <t>[装备]时，对[距离：接近状态]的[目标]进行[物理攻击]时，[物理伤害]+2。</t>
  </si>
  <si>
    <t>防弹盾</t>
  </si>
  <si>
    <t>装有强力照明装置的透明盾人造神器化后的物品。</t>
  </si>
  <si>
    <t>[装备]时，无视[极度黑暗场所]的影响。</t>
  </si>
  <si>
    <t>斗牛士盾</t>
  </si>
  <si>
    <t>斗牛士手中的布盾。不是用于防御而是用于干扰。</t>
  </si>
  <si>
    <t>[装备]时，1轮中1次，成为[距离：接近状态·移动n格]的[攻击行动]的[目标]时，【回避】判定的达成值1+。</t>
  </si>
  <si>
    <t>轻圆盾</t>
  </si>
  <si>
    <t>轻便却有着高超防御力的金属盾型人造神器。</t>
  </si>
  <si>
    <t>[装备]时，1轮中1次，【回避】判定的达成值1+。</t>
  </si>
  <si>
    <t>辅助媒介</t>
  </si>
  <si>
    <t>将行使魔术用的发动媒介作为人造神器。指挥棒、魔杖、宝石等。</t>
  </si>
  <si>
    <t>[辅助媒介]和原[价格]在[1000G]以下的[魔法武器]同时[装备]时，[魔法攻击]的[距离]+1格。</t>
  </si>
  <si>
    <t>战斗媒介</t>
  </si>
  <si>
    <t>特化了战斗的辅助媒介。</t>
  </si>
  <si>
    <t>[辅助媒介]和原[价格]在[1000G]以下的[魔法武器]同时[装备]时，[魔法伤害]+2。</t>
  </si>
  <si>
    <t>罗马圆盾</t>
  </si>
  <si>
    <t>罗马士兵用的椭圆盾。防御力低但适合使用。</t>
  </si>
  <si>
    <t>[装备]时，1轮中1次，被[距离：接近状态]以外的[目标]进行[物理攻击]时，[回避]判定+1。</t>
  </si>
  <si>
    <t>龟甲盾</t>
  </si>
  <si>
    <t>大龟的甲壳制成的盾。</t>
  </si>
  <si>
    <t>和[渔枪]同时[装备]时，[回避]判定的达成值+1。</t>
  </si>
  <si>
    <t>盾之人偶</t>
  </si>
  <si>
    <t>强化过的灵力人偶。</t>
  </si>
  <si>
    <t>守护神挚友</t>
  </si>
  <si>
    <t>守护神朋友成为了同伴。</t>
  </si>
  <si>
    <t>改造铁鞘</t>
  </si>
  <si>
    <t>改造过的铁刀鞘。作为防具有着优秀的性能。</t>
  </si>
  <si>
    <t>同时和[肉弹武器/形状：剑][装备]时，[物理伤害]+2。</t>
  </si>
  <si>
    <t>更加强化过的铁环。</t>
  </si>
  <si>
    <t>守护指环</t>
  </si>
  <si>
    <t>指环型人造神器。宝石部分会在空中展开灵光形成的中型魔法阵，作为物理屏障使用。</t>
  </si>
  <si>
    <t>精金护手</t>
  </si>
  <si>
    <t>特殊金属精金制成的护手型人造神器，用来偏转敌人的攻击。</t>
  </si>
  <si>
    <t>[装备]时，1轮中1次，从[距离：接近状态]以外的[目标]处承受的[伤害]-2。</t>
  </si>
  <si>
    <t>防御符</t>
  </si>
  <si>
    <t>注入了防御灵力的复数枚灵符。受到攻击的瞬间扔出，可以发挥效果。</t>
  </si>
  <si>
    <t>[装备]时，1剧本中1次，[被动判定]的达成值+2。</t>
  </si>
  <si>
    <t>法阵灵符</t>
  </si>
  <si>
    <t>降灵时保护身心的灵符。只要持有就会获得防御效果和活力。</t>
  </si>
  <si>
    <t>[装备]时，【生命力】的最大值+5。</t>
  </si>
  <si>
    <t>外骨骼盾</t>
  </si>
  <si>
    <t>怪虫的外骨骼制造的盾型人造神器，平时是手环型，启动时盾型的外骨骼会覆盖手臂。</t>
  </si>
  <si>
    <t>[装备]时，1战斗中1次，承受的[物理伤害]-2。</t>
  </si>
  <si>
    <t>ESP手环</t>
  </si>
  <si>
    <t>能够增幅精神感应力的手表型人造神器。会自动对魔术、异能的攻击产生反应。</t>
  </si>
  <si>
    <t>[装备]时，1战斗中1次，承受的[魔法伤害]-2。</t>
  </si>
  <si>
    <t>镜盾</t>
  </si>
  <si>
    <t>在表面进行了镜面加工的盾型人造神器。拥有很高的对灵力性能。</t>
  </si>
  <si>
    <t>斗士臂甲</t>
  </si>
  <si>
    <t>强化了装甲并且嵌入了钢钉的环片臂甲。</t>
  </si>
  <si>
    <t>[装备]时，[物理伤害]获得+2修正。</t>
  </si>
  <si>
    <t>魔力臂甲</t>
  </si>
  <si>
    <t>施加了对魔术用刻印的笼手型人造神器。挥动时可以发挥对魔术的防御力。</t>
  </si>
  <si>
    <t>[装备]时，1轮中1次，受到的[魔法伤害]-3。</t>
  </si>
  <si>
    <t>神之领巾</t>
  </si>
  <si>
    <t>秘藏神威的华美羽衣，仅需挥动即可展现卓越防御力。</t>
  </si>
  <si>
    <t>[装备]时，从[种类：不死·混沌]处受到的[伤害]-2。</t>
  </si>
  <si>
    <t>魔性的外套</t>
  </si>
  <si>
    <t>只有夜魔眷族可以穿着的漆黑外套，潜藏着能融于夜色的灵力。</t>
  </si>
  <si>
    <t>[装备]时，从[种类：人型·混沌]处受到的[伤害]-2。</t>
  </si>
  <si>
    <t>魔肉之盾</t>
  </si>
  <si>
    <t>由失败的人造人改造成的活着的盾。看似是缠绕手臂的肉块，注入灵力后可呈现多种防御形态。</t>
  </si>
  <si>
    <t>[装备]时，1战斗中1次，受到的[魔法伤害]-2。</t>
  </si>
  <si>
    <t>守护识神</t>
  </si>
  <si>
    <t>传来的秘术生出的防御用式鬼。不仅是防御，也可以支援行动。</t>
  </si>
  <si>
    <t>[装备]时，1轮（场景）中1次，【体力】【敏捷】判定的达成值+1。</t>
  </si>
  <si>
    <t>攻击式鬼</t>
  </si>
  <si>
    <t>传来的秘术生出的攻击用式鬼。</t>
  </si>
  <si>
    <t>[装备]时，进行[攻击行动]时，[伤害算出]+2。</t>
  </si>
  <si>
    <t>祝福的十字架</t>
  </si>
  <si>
    <t>圣别过的大型十字架。有着加护带来的防御效果，可以驱散邪恶。</t>
  </si>
  <si>
    <t>[装备]时，1轮中1次，从[种类：不死·混沌]处受到的[伤害]-2。</t>
  </si>
  <si>
    <t>蛮牌</t>
  </si>
  <si>
    <t>古代亚洲的圆盾。描绘着太极图或八卦阵。</t>
  </si>
  <si>
    <t>[装备]时，被[距离：接近状态]以外的[目标]进行[物理攻击]时，[装甲]+2。</t>
  </si>
  <si>
    <t>魔法生物伙伴</t>
  </si>
  <si>
    <t>追随你的魔法生物伙伴可以扩大魔术范围。</t>
  </si>
  <si>
    <t>仅限与[名称]中存在[魔法生物][守护神]任意一词的[魔法武器]同时[装备]时，1轮中1次，[魔法攻击]的[目标]+1体。</t>
  </si>
  <si>
    <t>分析增幅器</t>
  </si>
  <si>
    <t>内置了结实的高性能电脑的大型笼手。</t>
  </si>
  <si>
    <t>[装备]时，视为[装备]了[限制：装具魔术师]的[物品]。此外，1战斗中1次，[识别【知性】]的达成值+2。</t>
  </si>
  <si>
    <t>暴怒充能盾</t>
  </si>
  <si>
    <t>会让使用者产生敌意的特殊的塔盾。</t>
  </si>
  <si>
    <t>[装备]时，1战斗中1次，消耗1次[开始]时机，非BOSS的[距离：接近状态/目标：1体]的[物怪]的[知能]直到下轮[结束]为止变更为[低下]。</t>
  </si>
  <si>
    <t>真红的铁鞘</t>
  </si>
  <si>
    <t>人造神器化的涂成红色的铁鞘。</t>
  </si>
  <si>
    <t>疾拔的铁鞘</t>
  </si>
  <si>
    <t>强化改造过的铁鞘。</t>
  </si>
  <si>
    <t>护卫兽</t>
  </si>
  <si>
    <t>结下契约保护自己的物怪。受到攻击时会挺身保护主人。</t>
  </si>
  <si>
    <t>剪形护手</t>
  </si>
  <si>
    <t>指尖有会让人联想到剪刀的刃的笼手。可以加强近战时的战斗力。</t>
  </si>
  <si>
    <t>[装备]时，对[距离：接近状态]的[目标]造成的[物理伤害]+2。</t>
  </si>
  <si>
    <t>全方位盾</t>
  </si>
  <si>
    <t>覆盖整条手臂的外部装甲，内部有特殊的摄像头，可以以AR掌握周围的状况。</t>
  </si>
  <si>
    <t>邪眼护盾</t>
  </si>
  <si>
    <t>画着大眼睛的盾型人造神器。因为其极高的魔术防御性能，使之拥有了抵挡邪视与不幸的力量。</t>
  </si>
  <si>
    <t>灵力偏转盾</t>
  </si>
  <si>
    <t>魔术与科技结合而诞生的高科技盾牌。看上去就像稍大的腕表，但在被攻击时会展开半圆形的灵力屏障来保护装备者。</t>
  </si>
  <si>
    <t>以太之门</t>
  </si>
  <si>
    <t>不屈的战士手中的，传说中的斗牛布。</t>
  </si>
  <si>
    <t>[装备]时，1轮中1次，成为[距离：接近状态·移动n格]的[攻击行动]的[目标]时，[被动判定]的达成值1+。</t>
  </si>
  <si>
    <t>决斗护盾</t>
  </si>
  <si>
    <t>从装甲上突出尖刺的结实的盾型人造神器。</t>
  </si>
  <si>
    <t>[装备]时，进行[物理攻击]时，[物理伤害]+3。</t>
  </si>
  <si>
    <t>骑士护盾</t>
  </si>
  <si>
    <t>中世纪骑士使用的大盾型人造神器，有着会让人联想到大型风筝的造型，以高性能著称。</t>
  </si>
  <si>
    <t>暗器锁</t>
  </si>
  <si>
    <t>配备特殊钩爪的重锁链，缠绕在手臂上可以获得防御效果。</t>
  </si>
  <si>
    <t>[装备]时，1轮中1次，[物理攻击]的[距离]+2格([接近状态]的情况下变为3格，[移动2格]的情况下变为[移动4格])。</t>
  </si>
  <si>
    <t>异界的仆从</t>
  </si>
  <si>
    <t>召唤曾存在于异界的魔物随从，使其成为自己的护卫。</t>
  </si>
  <si>
    <t>[装备]时，1战斗中1次，[被动判定]的达成值+2。</t>
  </si>
  <si>
    <t>大妖怪的部分</t>
  </si>
  <si>
    <t>将大妖怪上切下的一部分佩戴在自己的手臂上，使该部位异形化，变为天然的盾。</t>
  </si>
  <si>
    <t>[装备]时，1战斗中1次，对[物怪·神我狩]的[伤害]+5。</t>
  </si>
  <si>
    <t>龙鳞</t>
  </si>
  <si>
    <t>将龙神的鳞片覆盖在手臂上，使手臂被龙鳞包裹，变为盾使用。</t>
  </si>
  <si>
    <t>这面[形状：盾]可以和[形状：武器/用法：双持]同时[装备]。</t>
  </si>
  <si>
    <t>八卦鏡</t>
  </si>
  <si>
    <t>驱散邪恶的八卦镜。可以削弱攻击的灵威。</t>
  </si>
  <si>
    <t>赤锈的铁盾</t>
  </si>
  <si>
    <t>生着红色锈斑的盾。可以一瞬间返还受到的部分伤害。</t>
  </si>
  <si>
    <t>[装备]时，1剧本中1次，使进行了[伤害算出]的[距离：接近状态/目标：1体]的【生命力】消耗1d点。</t>
  </si>
  <si>
    <t>疾风的铁鞘</t>
  </si>
  <si>
    <t>施加了强化的铁鞘。</t>
  </si>
  <si>
    <t>同时和[形状：剑]的[武器][装备]时，[物理伤害]+2。</t>
  </si>
  <si>
    <t>持剑者</t>
  </si>
  <si>
    <t>与其他神器一体化的机关式特殊盾。</t>
  </si>
  <si>
    <t>同时和[形状:剑·枪/用法:单持]的[肉弹武器][装备]时，可以适用《单手武器集中》。</t>
  </si>
  <si>
    <t>七难护符</t>
  </si>
  <si>
    <t>高级的退魔师喜欢用的防御用灵符束。受到物理攻击时可以释放出几枚，发挥防御效果、</t>
  </si>
  <si>
    <t>[装备]时，1轮中1次，受到的[伤害]-1d（最低0）。</t>
  </si>
  <si>
    <t>交叉领域</t>
  </si>
  <si>
    <t>alcheny material社制的特殊防御装置。在空间内展开重力场，使近战变得有利。</t>
  </si>
  <si>
    <t>[装备]时，1轮中1次，[攻击行动]的[距离]变更为[2格]。</t>
  </si>
  <si>
    <t>高位识神</t>
  </si>
  <si>
    <t>秘术生出的被称作识神的高级式神。可以在各种场合对持有者展开支援。</t>
  </si>
  <si>
    <t>[装备]时，1轮（场景）中1次，【主能力值】判定的达成值+1。</t>
  </si>
  <si>
    <t>豪华刀鞘</t>
  </si>
  <si>
    <t>附加了豪华装饰的铁刀鞘。</t>
  </si>
  <si>
    <t>魔法生物战友</t>
  </si>
  <si>
    <t>魔法生物眷属，可以保护你并扩大魔术的范围。</t>
  </si>
  <si>
    <t>仅限与[名称]中存在[魔法生物][守护神]任意一词的[魔法武器]同时[装备]时，[魔法攻击]的[目标]+1体。</t>
  </si>
  <si>
    <t>增强媒介</t>
  </si>
  <si>
    <t>强化过的辅助媒介。强化过的魔杖、魔法棒、宝石等等。</t>
  </si>
  <si>
    <t>[增强媒介]和原[价格]在[3000G]以下的[魔法武器]同时[装备]时，[魔法攻击]的[距离]+2格。</t>
  </si>
  <si>
    <t>数据库增幅器</t>
  </si>
  <si>
    <t>内置了性能更高的电脑的分析增幅器。</t>
  </si>
  <si>
    <t>[装备]时，视为[装备]了[限制：装具魔术师]的[物品]。此外，1战斗中1次，【知性】判定的达成值+4。</t>
  </si>
  <si>
    <t>银之盾</t>
  </si>
  <si>
    <t>用圣银制成的大盾型人造神器，可以反弹他人的法术威力。</t>
  </si>
  <si>
    <t>[装备]时，1战斗中1次，对进行了[魔法攻击]的[距离：战斗地带/目标：1体]造成[生命力伤害：2d/被动不可]。</t>
  </si>
  <si>
    <t>钢铁笼手</t>
  </si>
  <si>
    <t>人造神器化的坚固的笼手。可以紧握装备的武器的握柄。</t>
  </si>
  <si>
    <t>硬鞭</t>
  </si>
  <si>
    <t>将中国古代的金属棍改造成适合防御的人造神器，在偏转敌人的攻击时使用。</t>
  </si>
  <si>
    <t>护法符</t>
  </si>
  <si>
    <t>进一步强化的防御符，记载着针对各种魔术的防御咒文。</t>
  </si>
  <si>
    <t>[装备]时，1战斗中1次，[被动判定]的[达成值]+2。</t>
  </si>
  <si>
    <t>魔人的笼手</t>
  </si>
  <si>
    <t>配备了不祥的装饰的结实笼手。</t>
  </si>
  <si>
    <t>[装备]时，1轮中1次，对[距离：接近状态]的[目标]造成的[伤害]+5。</t>
  </si>
  <si>
    <t>守护者的笼手</t>
  </si>
  <si>
    <t>叠加了多层厚实的金属板的结实笼手。</t>
  </si>
  <si>
    <t>[装备]时，1轮中1次，从[距离：接近状态]的[目标]处承受的[伤害]-3。</t>
  </si>
  <si>
    <t>兽之念珠</t>
  </si>
  <si>
    <t>秘藏着妖怪的妖力的念珠。只要心中默念就可以产生雷光的护盾。</t>
  </si>
  <si>
    <t>[装备]时，[魔法伤害]+2。</t>
  </si>
  <si>
    <t>灵力之盾</t>
  </si>
  <si>
    <t>用灵力构成的大盾。</t>
  </si>
  <si>
    <t>[装备]时，1剧本中1次，从[武器攻击]处承受的[伤害]-10。</t>
  </si>
  <si>
    <t>不屈之盾</t>
  </si>
  <si>
    <t>拥有加护装备者生命力的神秘力量的大盾型人造神器。极难制造。</t>
  </si>
  <si>
    <t>[装备]时，【生命力】获得+10修正。</t>
  </si>
  <si>
    <t>力之臂甲</t>
  </si>
  <si>
    <t>可以发挥出强大怪力的笼手型人造神器。</t>
  </si>
  <si>
    <t>[装备]时，【体力】判定的达成值+2。</t>
  </si>
  <si>
    <t>圆锯盾</t>
  </si>
  <si>
    <t>盾牌边缘加装了回转锯的大盾型人造神器。注入灵力可以让刀刃快速旋转。</t>
  </si>
  <si>
    <t>[装备]时，进行[物理攻击]时，[物理伤害]+4。</t>
  </si>
  <si>
    <t>巨盾</t>
  </si>
  <si>
    <t>几乎能覆盖全身的巨大的盾型人造神器。相当重，防御力强。</t>
  </si>
  <si>
    <t>[装备]时，目标的[体型]+1。</t>
  </si>
  <si>
    <t>龙之眷属</t>
  </si>
  <si>
    <t>通过献祭愚者之黄金，可以让作为龙神眷族的小型飞龙作为护卫。</t>
  </si>
  <si>
    <t>[装备]时，1战斗中1次，进行[攻击行动]时，[等级]+1。</t>
  </si>
  <si>
    <t>恶鬼的笼手</t>
  </si>
  <si>
    <t>带有利爪突刺的凶恶笼手。有着增幅佩戴者的黑暗灵力的效果。</t>
  </si>
  <si>
    <t>[装备]时，对[接近状态]的[目标]造成的[物理伤害]+2。</t>
  </si>
  <si>
    <t>水银灵丝</t>
  </si>
  <si>
    <t>水银制成的灵丝，可以凭借灵力自由变幻。平时缠绕在手腕上，在启动时变为适合防御的形态。</t>
  </si>
  <si>
    <t>大型装甲</t>
  </si>
  <si>
    <t>更为巨大坚固的外部装甲，其体积可覆盖整个右半身。</t>
  </si>
  <si>
    <t>[装备]时，1战斗中1次，受到[武器攻击]的[伤害]-10。</t>
  </si>
  <si>
    <t>诅咒人偶</t>
  </si>
  <si>
    <t>和人类大小相近的人偶型人造神器。通过操作灵丝可以自由操纵，用来保护主人、支援术法等。</t>
  </si>
  <si>
    <t>[装备]时，1轮中1次，[攻击行动]的[目标]+1体。</t>
  </si>
  <si>
    <t>迅雷的铁鞘</t>
  </si>
  <si>
    <t>施加了大幅度改良的铁鞘。</t>
  </si>
  <si>
    <t>枪盾</t>
  </si>
  <si>
    <t>人造神器化的特殊盾。中心可以发射子弹展开突袭。</t>
  </si>
  <si>
    <t>[装备]时，1战斗中1次，变为[状态变化：强袭]。</t>
  </si>
  <si>
    <t>强袭媒介</t>
  </si>
  <si>
    <t>特化的战斗媒介。</t>
  </si>
  <si>
    <t>[强袭媒介]和原[价格]在[3000G]以下的[魔法武器]同时[装备]时，[魔法伤害]+3。</t>
  </si>
  <si>
    <t>雾之盾</t>
  </si>
  <si>
    <t>内部有喷雾装置的盾。可以大范围喷射灵药。</t>
  </si>
  <si>
    <t>[装备]时，1战斗中1次，使用1个带有[回复]效果的[物品：消耗]时，[距离/目标]变更为[接近状态/范围]。</t>
  </si>
  <si>
    <t>上级式鬼</t>
  </si>
  <si>
    <t>秘术生出的攻击用上级式神。</t>
  </si>
  <si>
    <t>[装备]时，[攻击行动]时，[伤害算出]+3。</t>
  </si>
  <si>
    <t>精神锚</t>
  </si>
  <si>
    <t>大幅改良过的暴怒充能盾。</t>
  </si>
  <si>
    <t>[装备]时，消耗[开始][准备]时机各1个，非[BOSS]的[距离：接近状态/目标：1体]的[物怪]的[知能]直到下轮[结束]为止变更为[低下]。</t>
  </si>
  <si>
    <t>特制剑鞘</t>
  </si>
  <si>
    <t>施加了强化的豪华剑鞘。</t>
  </si>
  <si>
    <t>圣灵十字架</t>
  </si>
  <si>
    <t>施加了强力的圣别的祝福的十字架。</t>
  </si>
  <si>
    <t>钢铁之臂</t>
  </si>
  <si>
    <t>安装了更坚固的装甲的特制臂甲。</t>
  </si>
  <si>
    <t>[装备]时，1轮中1次，受到[武器攻击]的[伤害]-5。</t>
  </si>
  <si>
    <t>爆发之壁</t>
  </si>
  <si>
    <t>可以让灵力爆发的大盾，敲击地面能吹飞敌人。</t>
  </si>
  <si>
    <t>[装备]时，1剧本中1次，将[距离：接近状态/目标：范围][设置]在当前位置开始的任意1格内。</t>
  </si>
  <si>
    <t>夜魔的笼手</t>
  </si>
  <si>
    <t>寄宿着夜魔力量的笼手。穿上后可以强化全身的力量。</t>
  </si>
  <si>
    <t>此[形状：盾]可以与[形状：武器/用法：双持]同时[装备]。</t>
  </si>
  <si>
    <t>凭依灵符</t>
  </si>
  <si>
    <t>追加了祈祷文的法阵灵符。能够让更加强力的神格凭依，拿在手中时可以获得无尽的活力。</t>
  </si>
  <si>
    <t>多重外骨骼</t>
  </si>
  <si>
    <t>虫神外骨骼制造的盾型人造神器，平时平时是手环型，启动时盾型的外骨骼会覆盖半身。</t>
  </si>
  <si>
    <t>[装备]时，1战斗中1次，承受的[物理伤害]-5。</t>
  </si>
  <si>
    <t>神刀的铁鞘</t>
  </si>
  <si>
    <t>曾收纳弑邪神刀的铁鞘，本身也寄宿着强大的灵威。</t>
  </si>
  <si>
    <t>同时和[形状：剑][装备]时，[物理伤害]+3。</t>
  </si>
  <si>
    <t>血染的重盾</t>
  </si>
  <si>
    <t>古代中国残虐的英杰钟爱的金属盾，手下败将的灵魂会为所有者带来力量。</t>
  </si>
  <si>
    <t>提灯盾</t>
  </si>
  <si>
    <t>将笼手或短剑与灯笼融合成的奇妙的盾。</t>
  </si>
  <si>
    <t>[装备]时，无效化[极度黑暗的场所]的惩罚。</t>
  </si>
  <si>
    <t>神灵的斗牛布</t>
  </si>
  <si>
    <t>高位的神灵身穿的灵衣被改造为斗牛的红布。</t>
  </si>
  <si>
    <t>[装备]时，1战斗中1次，成为[距离：接近状态·移动n格]的[攻击行动]的[目标]时，【回避】判定的达成值+2。</t>
  </si>
  <si>
    <t>古之纹章</t>
  </si>
  <si>
    <t>刻着让人联想到五芒星的纹章的石板。虽然不知理由，但里面蕴藏着可怕的灵力。</t>
  </si>
  <si>
    <t>[装备]时，受到[种类：混沌]的[伤害]-5。</t>
  </si>
  <si>
    <t>灵镜之盾</t>
  </si>
  <si>
    <t>用灵验的灵镜制成的大盾型人造神器。</t>
  </si>
  <si>
    <t>风暴之盾</t>
  </si>
  <si>
    <t>内侧安装巨大风扇的圆形盾。</t>
  </si>
  <si>
    <t>[装备]时，1战斗中1次，消耗1次[时机：准备]，将[距离：接近状态/目标：1体][设置]到当前位置开始的任意的4格内。</t>
  </si>
  <si>
    <t>大妖怪的御守</t>
  </si>
  <si>
    <t>可以在周围展开强力结界的最高级的兽之念珠。</t>
  </si>
  <si>
    <t>[装备]时，[伤害]+3。</t>
  </si>
  <si>
    <t>龙神环</t>
  </si>
  <si>
    <t>嵌入了龙珠的手环，能显现出龙神的鳞。</t>
  </si>
  <si>
    <t>[装备]时，从[武器攻击]处承受的[伤害]-10。</t>
  </si>
  <si>
    <t>传承的大盾</t>
  </si>
  <si>
    <t>只有英魂可以装备的传说中的大盾。</t>
  </si>
  <si>
    <t>[装备]时，1战斗中1次，承受的[伤害]-5。</t>
  </si>
  <si>
    <t>半身盾</t>
  </si>
  <si>
    <t>几乎能盖住整个右半身的巨大外装盾。</t>
  </si>
  <si>
    <t>[装备]时，从[武器攻击]处承受的[伤害]-5。</t>
  </si>
  <si>
    <t>勇者之盾</t>
  </si>
  <si>
    <t>秘藏神威的大盾，只有异界的勇者可以装备。</t>
  </si>
  <si>
    <t>[装备]时，受到[种类：混沌]的[魔法伤害]-5。</t>
  </si>
  <si>
    <t>钟盾</t>
  </si>
  <si>
    <t>在金属板的中心镶嵌圆形水晶，其中内藏时钟。注入灵力后，可以操纵时间。</t>
  </si>
  <si>
    <t>[装备]时，消耗5点【生命力】后，直到该轮[结束]为止，【行动值】+1d。</t>
  </si>
  <si>
    <t>电子盾</t>
  </si>
  <si>
    <t>电脑魔术师专用的盾，防御的瞬间，可以展开有实体的代码投影。</t>
  </si>
  <si>
    <t>[装备]时，使用[称号：装具魔术师]《才能》的[魔法攻击]的[魔法伤害]+2。</t>
  </si>
  <si>
    <t>爪牙的肉块</t>
  </si>
  <si>
    <t>用凶暴化的魔术强化的魔肉盾，启动时张开无数眼睛，展开爪牙进入防御形态。</t>
  </si>
  <si>
    <t>[装备]时，从[接近状态]的[目标]处受到的[伤害]-3。</t>
  </si>
  <si>
    <t>守护神符</t>
  </si>
  <si>
    <t>记载更强大神言的护法符，投掷时闪耀的梵文或神言可以具现为盾。</t>
  </si>
  <si>
    <t>活体水银</t>
  </si>
  <si>
    <t>依靠术式呈现笼手形态的水银，通过操控灵力，可以变为最适合抵抗攻击的防御形态。</t>
  </si>
  <si>
    <t>斯巴达大盾</t>
  </si>
  <si>
    <t>古代斯巴达人的圆形大盾。</t>
  </si>
  <si>
    <t>[装备]时，1轮中1次，进行[物理攻击]时，[物理等级]+1。</t>
  </si>
  <si>
    <t>绚烂之鞘</t>
  </si>
  <si>
    <t>施加了美丽的装饰的刀鞘。</t>
  </si>
  <si>
    <t>同时和[肉弹武器/形状：剑][装备]时，[物理伤害]+3。</t>
  </si>
  <si>
    <t>破神之鞘</t>
  </si>
  <si>
    <t>寄宿着对神用的灵力的钢铁剑鞘，可以将神威注入刀身。</t>
  </si>
  <si>
    <t>同时和[形状：剑][装备]时，[物理伤害]+5。</t>
  </si>
  <si>
    <t>邪眼之盾</t>
  </si>
  <si>
    <t>中心嵌入邪眼，获得了其灵威的大盾型人造神器。</t>
  </si>
  <si>
    <t>[装备]时，1战斗中1次，承受的[魔法伤害]-10。</t>
  </si>
  <si>
    <t>神格灵符</t>
  </si>
  <si>
    <t>寄宿灵力的法阵灵符，能够让更强力的神格降临、凭依，拿在手中可以获得极大的活力。</t>
  </si>
  <si>
    <t>银臂</t>
  </si>
  <si>
    <t>被冠以努阿达神的银之义手之名的笼手。重量极轻，不会妨碍持有者的行动。</t>
  </si>
  <si>
    <t>[装备]时，可以[装备][用法：双持（不包含单、双持）]的[近战武器]。</t>
  </si>
  <si>
    <t>炼金·灵盾</t>
  </si>
  <si>
    <t>由炼金魔术师所创造的中型金属盾，对灵威具备极高抗性。</t>
  </si>
  <si>
    <t>[装备]时，1战斗中1次，受到的[伤害]-5。</t>
  </si>
  <si>
    <t>传说之剑</t>
  </si>
  <si>
    <t>由神之力产生的单手剑型神成神器。传说中的骑士和战士所拥有的名剑就属于这一类。</t>
  </si>
  <si>
    <t>[装备]时，1场战斗中1次，进行[物理攻击]时，[物理等级]+1。</t>
  </si>
  <si>
    <t>胜利之剑</t>
  </si>
  <si>
    <t>由神之力产生的双单手剑型神成神器。伟大的军神和英雄的佩剑就属于这种类型。</t>
  </si>
  <si>
    <t>[装备]时，1场战斗中1次，[物理攻击]的[目标]变更为[范围]。</t>
  </si>
  <si>
    <t>王者之剑</t>
  </si>
  <si>
    <t>由神之力产生的双手剑型的神成神器。传说中王者们的爱剑就是这种。</t>
  </si>
  <si>
    <t>[装备]时，1场战斗中1次，进行[物理攻击]时，[物理等级]+ 2。</t>
  </si>
  <si>
    <t>恐怖魔枪</t>
  </si>
  <si>
    <t>拥有各种奇闻逸事的单手枪型神成神器。很多英雄利用它克服了危机。</t>
  </si>
  <si>
    <t>[装备]时，1回合中1次，[物理攻击]的[距离]+2格。</t>
  </si>
  <si>
    <t>誉之名枪</t>
  </si>
  <si>
    <t>宿生惊人的神通力的枪型神成神器。被认为是古代英雄手中的荣耀的标枪之一。</t>
  </si>
  <si>
    <t>[装备]时，1回合中1次，[物理攻击]的[目标]+2。</t>
  </si>
  <si>
    <t>异能的神枪</t>
  </si>
  <si>
    <t>超越概念和物理法则，隐藏着惊人的异能的长枪型神成神器。</t>
  </si>
  <si>
    <t>[装备]时，1回合中1次，[物理攻击]的[距离/目标]+1格(体)。</t>
  </si>
  <si>
    <t>精灵之斧</t>
  </si>
  <si>
    <t>与其说是武器，不如说是作为祭器使用的单手斧型神成神器。拥有比外表更强大的破坏力。</t>
  </si>
  <si>
    <t>[装备]时，1场战斗中1次，[物理攻击]的[目标]的[装甲]减半。</t>
  </si>
  <si>
    <t>原初的战斧</t>
  </si>
  <si>
    <t>曾切开了神木，亦或被认为是讨伐了妖神的战斧型的神成神器。起源极为古老。</t>
  </si>
  <si>
    <t>[装备]时，1回合中进行1次[物理攻击]时，使[回避]判定失败的[目标]向任意方向移动1格(该移动无视[近接状态])。</t>
  </si>
  <si>
    <t>传来的神斧</t>
  </si>
  <si>
    <t>众神喜欢用的巨大双刃斧型神成神器。其一挥砍是岂止是神木，据说连大地都砍断了。</t>
  </si>
  <si>
    <t>[装备]时，1个剧本中1次，使[物理攻击]的[目标]的[装甲]为0。</t>
  </si>
  <si>
    <t>武神的棍棒</t>
  </si>
  <si>
    <t>传说中的武神们，为了赢得自己的荣耀而使用的棍棒，或者是单手锤型的神成神器。</t>
  </si>
  <si>
    <t>[装备]时，1回合中1次，使[物理攻击]的[对象]的[装甲]- 3(最低0)。</t>
  </si>
  <si>
    <t>退魔神锤</t>
  </si>
  <si>
    <t>被认为是古代武神们爱用的战锤型和护手型的神成神器。只有持有者才能像羽毛一样轻松地使用。</t>
  </si>
  <si>
    <t>只有[用法:双持]在[装备]中，才可以使用[空手]作为[装备]。</t>
  </si>
  <si>
    <t>神威的铁锤</t>
  </si>
  <si>
    <t>众神之战时使用的大槌型神成神器。据说在手上可以获得惊人的金刚力。</t>
  </si>
  <si>
    <t>魔弹</t>
  </si>
  <si>
    <t>电击和石砾等，为了打倒诸神而使用的魔弹。其形状各种各样。</t>
  </si>
  <si>
    <t>[装备]时，1场战斗中1次，[物理攻击]的[对象]+1体。</t>
  </si>
  <si>
    <t>【敏捷】+3格</t>
  </si>
  <si>
    <t>神缚之锁</t>
  </si>
  <si>
    <t>为封印众神而使用的锁型神成神器。因为画着奇妙的轨道飞行，所以极其难以看透。</t>
  </si>
  <si>
    <t>在[装备]中，将[物理攻击]作为[特殊攻击](→基本pl72)来处理。</t>
  </si>
  <si>
    <t>神威铳</t>
  </si>
  <si>
    <t>宿诸神意志的枪械型神成神器。这种形状的东西特别罕见，不知道是什么时候创造的。</t>
  </si>
  <si>
    <t>[装备]时，1回合中1次，[物理攻击]的[对象]+2体。</t>
  </si>
  <si>
    <t>传说的神弓</t>
  </si>
  <si>
    <t>被认为是众神爱用的大弓型神成神器。据说从这张弓射出的箭具有强大的破魔之力。</t>
  </si>
  <si>
    <t>[装备]时，消耗1次[准备]的话，该回合中，[物理等级]+1。</t>
  </si>
  <si>
    <t>幻想臣从</t>
  </si>
  <si>
    <t>由众神产生的各种各样的下属和神兽，拥有意志的骑乘装置等。曾经跟随众神，或者让众神骑在背上周游世界。</t>
  </si>
  <si>
    <t>[装备]中，[战斗移动]后也能进行[射击攻击]和[魔法攻击]。</t>
  </si>
  <si>
    <t>神威装具</t>
  </si>
  <si>
    <t>是众神诞生的宝石和贵金属制成的首饰。据说掌握了它的人会获得强大的魔力。</t>
  </si>
  <si>
    <t>[装备]时，1场战斗中1次，进行[魔法攻击]时，[魔法等级]+1。</t>
  </si>
  <si>
    <t>禁断的魔导书</t>
  </si>
  <si>
    <t>被认为是众神记载的神秘的预言书和魔导书。据说解读的人会获得强大的异能。</t>
  </si>
  <si>
    <t>[装备]时，1场战斗中1次，[魔法攻击]的[目标]的[结界]减半。</t>
  </si>
  <si>
    <t>古神之杖</t>
  </si>
  <si>
    <t>被认为是伟大的神手中的灵威之杖。据说会授予拥有的人强大的灵力和睿智。</t>
  </si>
  <si>
    <t>[装备]时，1个剧本中1次，使[魔法攻击]的[目标]的[结界]为0。</t>
  </si>
  <si>
    <t>守护灵神</t>
  </si>
  <si>
    <t>散布在众神周围，保护其身体的伟大手下、神兽、拥有意志的骑乘装置等。身上蕴含着庞大的灵力，可以横扫与主敌对的人。</t>
  </si>
  <si>
    <t>[装备]时，[战斗移动]后也能进行[射击攻击]和[魔法攻击]。</t>
  </si>
  <si>
    <t>武勋之盾</t>
  </si>
  <si>
    <t>据传是武神等使用的盾型神成神器。只是装备就可以提高战斗能力。</t>
  </si>
  <si>
    <t>大神之盾</t>
  </si>
  <si>
    <t>战神和女神手中的大盾型的神成神器。</t>
  </si>
  <si>
    <t>[装备]时，1战斗中1次，受到的[伤害]-10。</t>
  </si>
  <si>
    <t>效果值</t>
  </si>
  <si>
    <t>◇破邪之刃</t>
  </si>
  <si>
    <t>斩除邪恶的无垢之刃。</t>
  </si>
  <si>
    <t>这把[武器]的[物D]值+3。</t>
  </si>
  <si>
    <t>◇神秘锻造</t>
  </si>
  <si>
    <t>进行了神秘的锻造，让重量变得更轻了。</t>
  </si>
  <si>
    <t>这把[武器]的[行动]值+2。</t>
  </si>
  <si>
    <t>◇金刚刀</t>
  </si>
  <si>
    <t>进行了加护，使之能用于进行格挡。</t>
  </si>
  <si>
    <t>这把[武器]在[装备]时，[装甲]获得+2修正。</t>
  </si>
  <si>
    <t>◇破魔之锷</t>
  </si>
  <si>
    <t>加装了减少魔术对自身影响效果的护手。</t>
  </si>
  <si>
    <t>这把[武器]在[装备]时，[结界]获得+2修正。</t>
  </si>
  <si>
    <t>◇灵力拔刀</t>
  </si>
  <si>
    <t>高圧の霊力を噴出させ、神速の抜刀を繰り出す。</t>
  </si>
  <si>
    <t>这把[武器]在[装备]时，1轮中限1次，【命中】判定的达成值获得+1修正。</t>
  </si>
  <si>
    <t>◇灵力切断</t>
  </si>
  <si>
    <t>攻撃の際、刀身に霊力を充填させ、切れ味を一時 的に高める。</t>
  </si>
  <si>
    <t>这把[武器]在[装备]时，1场战斗中限1次，进行[物理攻击]时，[物理等级]+1。</t>
  </si>
  <si>
    <t>◇羽毛之刃</t>
  </si>
  <si>
    <t>所持者のみ、刃を羽毛のく々い、 障害物を即座に切りく。</t>
  </si>
  <si>
    <t>[装备]时，1轮中1次，使用者邻接1格内存在的1个[障碍物]，无视其[装甲]，造成1点[物理伤害]。</t>
  </si>
  <si>
    <t>◇穿甲</t>
  </si>
  <si>
    <t>鎧を切り裂くほどの切れ味を備える。</t>
  </si>
  <si>
    <t>◇单手特化</t>
  </si>
  <si>
    <t>片手での戦闘に特化した改造を施す。</t>
  </si>
  <si>
    <t>限[单持]可以取得。只装备1把[物品：武器/用法：单持]时（除此之外，所有的[武器]和[盾]均未[装备]时）这把[武器]的[物D]的值+5。</t>
  </si>
  <si>
    <t>达人剑柄</t>
  </si>
  <si>
    <t>剑柄上加上了特殊的装饰，使剑本身的可操作性得到了提高。</t>
  </si>
  <si>
    <t>这把[武器]的[命中]值+1。</t>
  </si>
  <si>
    <t>斩岩</t>
  </si>
  <si>
    <t>能将无灵魂的物体直接一刀两断。</t>
  </si>
  <si>
    <t>这把[武器]在[装备]时，只要对【生命力】在20以下的[障碍物]造成了至少1点的[物理伤害]，则直接消灭这个[障碍物]。</t>
  </si>
  <si>
    <t>低语之刃</t>
  </si>
  <si>
    <t>魔術を施すことで刃をさらに軽量化する。</t>
  </si>
  <si>
    <t>需要取得[羽毛の刃]。[羽毛の刃]的效果在1轮中，可以多使用1次。</t>
  </si>
  <si>
    <t>斩裁</t>
  </si>
  <si>
    <t>物体を両断する力をさらに高める。</t>
  </si>
  <si>
    <t>需要取得[斩岩]（基本pl14）。[斩岩]的效果变更为「造成1点以上的[物理伤害]时消灭【生命力】40以下的[障碍物]」。</t>
  </si>
  <si>
    <t>灵力扳机</t>
  </si>
  <si>
    <t>剑柄上加装扳机，扣下扳机可以从刀身产生冲击波。</t>
  </si>
  <si>
    <t>这把[武器]在[装备]时，1场战斗中限1次，可以将【回避】判定失败的[目标]向任意方向移动1~2格（这个移动无视[近接状态]）。</t>
  </si>
  <si>
    <t>长剑加工</t>
  </si>
  <si>
    <t>这把剑以巨大、延长的刀身为傲。</t>
  </si>
  <si>
    <t>这把[武器]在[装备]时，[物理攻击]的[目标]+1体。</t>
  </si>
  <si>
    <t>辉耀刀刃</t>
  </si>
  <si>
    <t>刀身保持闪耀，可以随灵力产生刃风等。</t>
  </si>
  <si>
    <t>这把[武器]在[装备]时，1场战斗中限1次，[物理攻击]的[目标]变为[范围]。</t>
  </si>
  <si>
    <t>斩击波</t>
  </si>
  <si>
    <t>可以以高速度射出强力的斩击。</t>
  </si>
  <si>
    <t>这把[武器]在[装备]时，1场战斗中限1次，[物理攻击]的[距离]变为[战斗地带]。</t>
  </si>
  <si>
    <t>锷鸣</t>
  </si>
  <si>
    <t>鍔に呪詛を施すことで、、鳴動して危機を知らせる
機能を備える。</t>
  </si>
  <si>
    <t>[装备]时，[察觉【幸运】]和【看破】判定的达成值获得+1修正。</t>
  </si>
  <si>
    <t>灵威之刃</t>
  </si>
  <si>
    <t>刀身から霊力を発する改造を施し、振るった際に中距離霊威攻撃を行える。</t>
  </si>
  <si>
    <t>这把[武器]在[装备]时，1轮中1次，[物理攻击]的[距离]变更为[3格]。</t>
  </si>
  <si>
    <t>破甲</t>
  </si>
  <si>
    <t>十分容易就能斩断装甲。</t>
  </si>
  <si>
    <t>这把[武器]在[装备]时，1场战斗中限1次，[物理攻击]的[目标]的[装甲][减半]。</t>
  </si>
  <si>
    <t>魔性之刃</t>
  </si>
  <si>
    <t>依靠魔性之力，斩击力大幅增加。</t>
  </si>
  <si>
    <t>名剑</t>
  </si>
  <si>
    <t>被冠以名称的名剑。</t>
  </si>
  <si>
    <t>追加属性（剑）</t>
  </si>
  <si>
    <t>刀身に魔術を施すことで、斬撃と同時に起源のカ
を引き出せる。</t>
  </si>
  <si>
    <t>这把[武器]追加任意的1种[属性]（→基本pl77）。</t>
  </si>
  <si>
    <t>灵毛柄卷</t>
  </si>
  <si>
    <t>貴重な霊毛を編んで作った神秘の柄巻き。</t>
  </si>
  <si>
    <t>这把[武器]的[命中]的值+1。</t>
  </si>
  <si>
    <t>斩空</t>
  </si>
  <si>
    <t>物体を両断する力を極限まで高める。</t>
  </si>
  <si>
    <t>需要取得[斩裁]。[斩裁]的效果变更为「造成1点以上的[物理伤害]时消灭【生命力】60以下的[障碍物]」。</t>
  </si>
  <si>
    <t>即死效果</t>
  </si>
  <si>
    <t>攻入弱点，瞬间杀死万物。</t>
  </si>
  <si>
    <t>这把[武器]在[装备]时，1场战斗中限1次，赋予造成了至少1点[物理伤害]的「名称以[*N]记载的物怪（即复数体视为1体的物怪）」[状态变化：死亡]。</t>
  </si>
  <si>
    <t>刀刃残像</t>
  </si>
  <si>
    <t>刀身的残影也具有攻击效果。</t>
  </si>
  <si>
    <t>灵力震动剑</t>
  </si>
  <si>
    <t>可以随灵力产生震动，将其转化为威力。</t>
  </si>
  <si>
    <t>圣剑·魔剑</t>
  </si>
  <si>
    <t>被冠以圣剑、魔剑之名的名剑。</t>
  </si>
  <si>
    <t>灵光寄宿（剑）</t>
  </si>
  <si>
    <t>人造神器の機能を極限まで高め、刀身から加護の
力を持つ強い霊光を発している。</t>
  </si>
  <si>
    <t>这把[武器]在[装备]时，[装甲]和[结界]获得+2修正。</t>
  </si>
  <si>
    <t>追击扳机</t>
  </si>
  <si>
    <t>扣下剑柄的扳机，可以实行追击。</t>
  </si>
  <si>
    <t>限[单持]可以取得。这把[武器]在[装备]时，1场战斗中限1次，在[伤害算出]后再进行1次[武器攻击]。</t>
  </si>
  <si>
    <t>神兽柄卷</t>
  </si>
  <si>
    <t>神獣の残した貴重な皮を柄巻へと用いることで、神通力を得る。</t>
  </si>
  <si>
    <t>这把[武器]的[物D]和[行动]的值+2。</t>
  </si>
  <si>
    <t>歼灭之光</t>
  </si>
  <si>
    <t>刀身释放出灵力的奔流，歼灭整个地区。</t>
  </si>
  <si>
    <t>这把[武器]在[装备]时，1剧本中限1次，[物理攻击]的[距离/目标]变为[战斗地带]。</t>
  </si>
  <si>
    <t>一刀两断</t>
  </si>
  <si>
    <t>扣下刀柄的扳机可以让灵力汇聚于刀身，将敌人一刀两断。</t>
  </si>
  <si>
    <t>这把[武器]在[装备]时，1场战斗中限1次，进行[物理攻击]时，[物理等级]+3。</t>
  </si>
  <si>
    <t>特殊刻印</t>
  </si>
  <si>
    <t>刀身に特別な刻印を施し、霊力を流すことで相手の防御を一瞬だけ貫く。</t>
  </si>
  <si>
    <t>[装备]时，1剧本中1次，[物理伤害]的[目标]在[伤害减少]时无法适用[减半]的效果。</t>
  </si>
  <si>
    <t>◇神秘枪尖</t>
  </si>
  <si>
    <t>用蕴含着神秘力量的特殊金属打造的枪尖。</t>
  </si>
  <si>
    <t>这把[武器]的[物D]值+2。</t>
  </si>
  <si>
    <t>◇柄部刻印</t>
  </si>
  <si>
    <t>在手柄的部分刻有神秘的刻印。</t>
  </si>
  <si>
    <t>这把[武器]的[行动]值+3。</t>
  </si>
  <si>
    <t>◇加长</t>
  </si>
  <si>
    <t>枪经过改造后变得更长更粗。</t>
  </si>
  <si>
    <t>这把[武器]在[装备]时，[物理攻击]的[距离]+1格（[接近状态]变为2格、[移动2格]变成[移动3格]等）。</t>
  </si>
  <si>
    <t>◇旋风枪</t>
  </si>
  <si>
    <t>附上了特殊的咒文，让枪变得更加灵活。</t>
  </si>
  <si>
    <t>这把[武器]在[装备]时，[物理攻击]的[目标]+1。</t>
  </si>
  <si>
    <t>◇灵力涡闪</t>
  </si>
  <si>
    <t>霊力を纏わせ、ひねりを加えた一撃を放ち、装甲 を貫通する。</t>
  </si>
  <si>
    <t>◇旋风防御</t>
  </si>
  <si>
    <t>霊力を纏わせ回転させることで攻撃行動を防ぐ。</t>
  </si>
  <si>
    <t>这把[武器]在[装备]时，1场战斗中限1次，[被动判定]的达成值获得+2修正。</t>
  </si>
  <si>
    <t>◇钩改造</t>
  </si>
  <si>
    <t>穂先や石突きに強固な鉤を追加し、それを用いて相手を転倒させる。</t>
  </si>
  <si>
    <t>仅限[用法：单双持·双持]可以取得。[装备]时，1战斗中1次，给予被动判定失败的[目标][状态变化：摔倒]。</t>
  </si>
  <si>
    <t>◇贯穿枪尖</t>
  </si>
  <si>
    <t>穂先をより鋭く、より強固に改造する。</t>
  </si>
  <si>
    <t>这把[武器]在[装备]时，[目标]的[装甲]-2（最低0）。</t>
  </si>
  <si>
    <t>◇伸缩式</t>
  </si>
  <si>
    <t>巧妙な仕組みを施し、使用中に伸縮させることで射程を調整する。</t>
  </si>
  <si>
    <t>多重形态</t>
  </si>
  <si>
    <t>经过改造的枪尖变得拥有了其他武器的特性。</t>
  </si>
  <si>
    <t>这把[武器]的[形状]追加[剑·斧·锤]中的1个。</t>
  </si>
  <si>
    <t>灵力放出</t>
  </si>
  <si>
    <t>能从枪尖喷出由灵力构成的火焰。</t>
  </si>
  <si>
    <t>这把[武器]在[装备]时，使【回避】判定失败的[目标]消耗2点【生命力】。</t>
  </si>
  <si>
    <t>特制长柄</t>
  </si>
  <si>
    <t>長柄の部分に独自の改造を施すことで、簡単に振り回すことが可能となる。</t>
  </si>
  <si>
    <t>仅限[用法：单双持·双持]可以取得。[装备]时，1战斗中1次，[物理攻击]的[目标]变更为[范围]。</t>
  </si>
  <si>
    <t>总金属制</t>
  </si>
  <si>
    <t>長柄の部分を総金属製にすることで、、防御能力を
高める。</t>
  </si>
  <si>
    <t>自动捕捉</t>
  </si>
  <si>
    <t>投擲した［形状:枪］ を自動的に手元に戻せる。</t>
  </si>
  <si>
    <t>限[单持]可以取得。这把[武器]在[射击攻击]之后，可以立即再[装备]这把[武器]。</t>
  </si>
  <si>
    <t>突击扳机</t>
  </si>
  <si>
    <t>柄の引き金を引くことで霊力を放出し、移動攻撃 が可能とする。</t>
  </si>
  <si>
    <t>这把[武器]在[装备]时，1轮中限1次，[物理攻击]的[距离]变为[移动4格]。</t>
  </si>
  <si>
    <t>变化鞭</t>
  </si>
  <si>
    <t>一瞬で鞭形状に変化し、障害物を透過する。</t>
  </si>
  <si>
    <t>这把[武器]在[装备]时，1轮中限1次，无视[物理攻击]的[目标]的[状态变化：遮蔽]。</t>
  </si>
  <si>
    <t>特效效果</t>
  </si>
  <si>
    <t>特定の種族にのみ強大な効果を発揮する。</t>
  </si>
  <si>
    <t>选择任意1个[种类]，这把[武器]在[装备]时，对指定的[种类]的[目标]进行[物理攻击]时，[物理等级]+1。</t>
  </si>
  <si>
    <t>追加属性（枪）</t>
  </si>
  <si>
    <t>穂先に魔術を施すことで、、刺突と同時に起源のカを引き出せる。</t>
  </si>
  <si>
    <t>贯通強化</t>
  </si>
  <si>
    <t>穂先に特殊な霊力を宿し、貫通効果を高める。</t>
  </si>
  <si>
    <t>仅限[用法：单双持·双持]可以取得。这把[武器]在[装备]时，[目标]的[装甲]-2（最低0）。</t>
  </si>
  <si>
    <t>长柄饰带</t>
  </si>
  <si>
    <t>長柄に魔力を帯びた飾りをつける。</t>
  </si>
  <si>
    <t>灵力吞噬</t>
  </si>
  <si>
    <t>生命力を奪う力をさらに高める。</t>
  </si>
  <si>
    <t>需要取得[灵力放出]，[灵力放出]的效果变更为「消耗4点目标的【生命力】」。</t>
  </si>
  <si>
    <t>名枪</t>
  </si>
  <si>
    <t>需要取得[特效效果]，[特效效果]的效果追加下述效果中的1项。
①追加1个[种类] ②对那个[种类]的[物理等级]再+1</t>
  </si>
  <si>
    <t>冲击的枪尖</t>
  </si>
  <si>
    <t>穂先に霊威を宿すことで命中時に衝撃波を放てる。</t>
  </si>
  <si>
    <t>这把[武器]在[装备]时，1轮中1次，使被动判定失败的[目标]朝任意的方向移动1格（这个移动无视[接近状态]）。</t>
  </si>
  <si>
    <t>柔韧长柄</t>
  </si>
  <si>
    <t>特殊な弾性を持つ長柄に変更することで、、高飛びでの移動が可能となる。</t>
  </si>
  <si>
    <t>仅限[用法：双持]可以取得。[装备]时，1战斗中1次，消耗[准备]时机后，从现在所处的格子开始任意的2格内[设置]使用者。</t>
  </si>
  <si>
    <t>贯通增强</t>
  </si>
  <si>
    <t>より強力な呪詛を施すことで、貫通効果を極限まで高める。</t>
  </si>
  <si>
    <t>仅限[用法：单双持]可以取得。这把[武器]在[装备]时，[目标]的[装甲]-2（最低0）。</t>
  </si>
  <si>
    <t>有象無象を瞬殺する。</t>
  </si>
  <si>
    <t>幻影枪尖</t>
  </si>
  <si>
    <t>攻撃効果を持つ残像が穂先から発生する。</t>
  </si>
  <si>
    <t>百烈突</t>
  </si>
  <si>
    <t>攻撃直後に連続して刺突を繰り出せる。</t>
  </si>
  <si>
    <t>这把[武器]在[装备]时，1场战斗中限1次，在[伤害算出]后再进行1次[武器攻击]。</t>
  </si>
  <si>
    <t>辉耀枪尖</t>
  </si>
  <si>
    <t>穂先から常に神々しい霊力の輝きを放つ。</t>
  </si>
  <si>
    <t>大旋风</t>
  </si>
  <si>
    <t>武器そのものを振り回す際、風圧による障壁を発
生させる。</t>
  </si>
  <si>
    <t>需要取得[特别的长柄]。仅限[用法：双持]可以取得。[装备]时，1战斗中1次，从[射击武器]处受到的[物理伤害][减半]。</t>
  </si>
  <si>
    <t>圣枪·魔枪</t>
  </si>
  <si>
    <t>聖枪、あるいは魔枪と呼ばれるほどの力を帯びている。</t>
  </si>
  <si>
    <t>旋风阵</t>
  </si>
  <si>
    <t>武器そのものを振り回す際、霊威による障壁を発生させる。</t>
  </si>
  <si>
    <t>需要取得[特别的长柄]。仅限[用法：双持]可以取得。[装备]时，1战斗中1次，从[魔法武器]处受到的[魔法伤害][减半]。</t>
  </si>
  <si>
    <t>穂先から霊力の奔流を生み出し、地域一帯を壊滅 させる。</t>
  </si>
  <si>
    <t>灵力集中</t>
  </si>
  <si>
    <t>霊力を穂先に集中させ、尋常ならざる破壊力を常 に発揮する。</t>
  </si>
  <si>
    <t>这把[武器]在[装备]时，进行[物理攻击]时，[物理等级]+1。</t>
  </si>
  <si>
    <t>死之枪尖</t>
  </si>
  <si>
    <t>穂先に希少な呪詛を施すことで、相手の急所をー
瞬だけ貫くことができる。</t>
  </si>
  <si>
    <t>仅限[用法：单双持]可以取得。[装备]时，1剧本中1次，目标的[装甲]变为0。</t>
  </si>
  <si>
    <t>◇自动捕捉</t>
  </si>
  <si>
    <t>◇加厚刀刃</t>
  </si>
  <si>
    <t>提高了杀伤力的斧刃。</t>
  </si>
  <si>
    <t>这把[武器]的[物D]值+4。</t>
  </si>
  <si>
    <t>◇刻印之刃</t>
  </si>
  <si>
    <t>对特定种族能发挥出更强大的杀伤力。</t>
  </si>
  <si>
    <t>◇超重量</t>
  </si>
  <si>
    <t>拥有极为夸张的重量，但是对使用者没有影响。</t>
  </si>
  <si>
    <t>◇灵力压溃</t>
  </si>
  <si>
    <t>攻撃の際、刀身に霊力を纏わせて一時的に質量を 増し、威力を高める。</t>
  </si>
  <si>
    <t>◇盾刃</t>
  </si>
  <si>
    <t>刃の部分に特殊な改造を施し、一瞬だけ強固な防 御力を得る。</t>
  </si>
  <si>
    <t>[装备]时，1场战斗中限1次，[装甲]+5。</t>
  </si>
  <si>
    <t>◇神秘的责金</t>
  </si>
  <si>
    <t>全体の強度を補強する止め金を神秘の金属に変える。</t>
  </si>
  <si>
    <t>这把[武器]的[行动]的值+2。</t>
  </si>
  <si>
    <t>◇突击改造</t>
  </si>
  <si>
    <t>斧頭などに霊力噴出口などを備え付け、突撃の際に噴出させる。</t>
  </si>
  <si>
    <t>[装备]时，1战斗中1次，[物理攻击]的[距离]变更为[移动2格]。</t>
  </si>
  <si>
    <t>◇追加战锤</t>
  </si>
  <si>
    <t>打撃用の戦鎚を追加し、それを利用することで相手を吹き飛ばす。</t>
  </si>
  <si>
    <t>[装备]时，1战斗中1次，使[被动判定]失败的[目标]朝任意方向移动1格（这个移动无视[接近状态]）。</t>
  </si>
  <si>
    <t>斧之灵力</t>
  </si>
  <si>
    <t>能从铠甲上渗透入强大的破坏力。</t>
  </si>
  <si>
    <t>仪式装饰</t>
  </si>
  <si>
    <t>因为特殊的装饰而获得了较高的对魔术防御力。</t>
  </si>
  <si>
    <t>金属补强</t>
  </si>
  <si>
    <t>刀身や柄を神秘の金属で覆い、物理防御効果を高める。</t>
  </si>
  <si>
    <t>[装备]时，受到[武器攻击]的[物理伤害]-5。</t>
  </si>
  <si>
    <t>灵石装饰（枪）</t>
  </si>
  <si>
    <t>刀身や柄を神秘の霊石で装飾し、魔術的防御力を高める。</t>
  </si>
  <si>
    <t>[装备]时，受到[武器攻击]的[魔法伤害]-5。</t>
  </si>
  <si>
    <t>非常锋利</t>
  </si>
  <si>
    <t>刃の殺傷能力を高める。</t>
  </si>
  <si>
    <t>威力浸透</t>
  </si>
  <si>
    <t>浸透効果をさらに高める。</t>
  </si>
  <si>
    <t>需要取得[斧之灵力]，[斧之灵力]的效果变更为「消耗4点【生命力】」。</t>
  </si>
  <si>
    <t>处刑之刃</t>
  </si>
  <si>
    <t>需要取得[刻印之刃]，[刻印之刃]的效果追加下述效果中的1项。
①追加1个[种类]  ②对那个[种类]的[物理等级]再+1</t>
  </si>
  <si>
    <t>加护刻印</t>
  </si>
  <si>
    <t>物理防御能力を高め</t>
  </si>
  <si>
    <t>质量改造</t>
  </si>
  <si>
    <t>神秘の加工により、従来の重量を維持したまま、羽のように軽々と扱える。</t>
  </si>
  <si>
    <t>需要取得[超重量]（→基本pl18）。[超重量]的效果在1战斗中，使用次数再+1。</t>
  </si>
  <si>
    <t>内藏锁链</t>
  </si>
  <si>
    <t>柄に鎖などを仕込むことで、遠距離に対しても攻撃可能となる。</t>
  </si>
  <si>
    <t>[装备]时，1轮中1次，[物理攻击]的[距离]变更为[5格]。</t>
  </si>
  <si>
    <t>吹毛断发</t>
  </si>
  <si>
    <t>触れただけで相手を両断するほどの威力を秘める。</t>
  </si>
  <si>
    <t>直击灵魂</t>
  </si>
  <si>
    <t>衝撃を霊魂にまで浸透させる。</t>
  </si>
  <si>
    <t>需要取得[威力浸透]，[斧之灵力]的效果变更为「消耗6点【生命力】」。</t>
  </si>
  <si>
    <t>追加属性（斧）</t>
  </si>
  <si>
    <t>刀身に魔術を施すことで、斬撃と同時に起源の力を引き出せる。</t>
  </si>
  <si>
    <t>长柄改造</t>
  </si>
  <si>
    <t>柄やグリップの部分に独特の改造を施すことで、攻撃の射程を引き伸ばす。</t>
  </si>
  <si>
    <t>灵威装饰</t>
  </si>
  <si>
    <t>柄やグリップの部分に霊威を帯びた飾りを施すことで、神秘的な加護を得られる。</t>
  </si>
  <si>
    <t>扫荡</t>
  </si>
  <si>
    <t>大振りにより、攻撃範囲を拡大する。</t>
  </si>
  <si>
    <t>重力加强</t>
  </si>
  <si>
    <t>攻撃に重力を付与する。</t>
  </si>
  <si>
    <t>需要取得[超重刀刃]，赋予受到[超重刀刃]的[目标][状态变化：跌倒]。</t>
  </si>
  <si>
    <t>破灭之刃</t>
  </si>
  <si>
    <t>需要取得[处刑之刃]，[刻印之刃]的效果追加下述效果中的1项。
①追加1个[种类] ②对那个[种类]的[物理等级]再+1</t>
  </si>
  <si>
    <t>王座守护</t>
  </si>
  <si>
    <t>より強い霊力を宿し、魔術防御能力を高める。</t>
  </si>
  <si>
    <t>灵光寄宿（斧）</t>
  </si>
  <si>
    <t>人造神器としての機能を極限まで高め、刀身から加護の力を持つ強い霊光を発している。</t>
  </si>
  <si>
    <t>空间斩断</t>
  </si>
  <si>
    <t>空間を両断するほどの威力を秘める。</t>
  </si>
  <si>
    <t>光辉斧刃</t>
  </si>
  <si>
    <t>刀身に特殊な加工を施すことで、霊力を効率良く浸透させ、刃に霊光を帯びさせる。</t>
  </si>
  <si>
    <t>重力压坏</t>
  </si>
  <si>
    <t>衝撃波を強化する。</t>
  </si>
  <si>
    <t>需要取得[重力加强]，受到[超重量]的[目标]需要再消耗2D点【生命力】。</t>
  </si>
  <si>
    <t>霊力を刃に集中させ、尋常ならざる破壊力を発擲 する。</t>
  </si>
  <si>
    <t>空间斩击</t>
  </si>
  <si>
    <t>刃に特殊な呪詛を施すことで、、一瞬だけ空間のみを両断できる。</t>
  </si>
  <si>
    <t>[装备]时，1剧本中1次，使[距离：战斗地带/目标：战斗地带]的任意的[障碍物]全部消灭。</t>
  </si>
  <si>
    <t>◇铁刺</t>
  </si>
  <si>
    <t>嵌入了高硬度的钉状物，大大提高了杀伤力。</t>
  </si>
  <si>
    <t>◇金刚甲</t>
  </si>
  <si>
    <t>用高硬度高强度的材料制成。</t>
  </si>
  <si>
    <t>这把[武器]在[装备]时，[装甲]获得+3修正。</t>
  </si>
  <si>
    <t>◇粉碎扳机</t>
  </si>
  <si>
    <t>柄部配上了特殊的倒钩，能轻而易举的通过倒钩拉倒障碍物或建筑。</t>
  </si>
  <si>
    <t>◇落石</t>
  </si>
  <si>
    <t>能通过重重的击打地面，从而让被破坏的地面上生成障碍物。</t>
  </si>
  <si>
    <t>这把[武器]在[装备]时，可以消费1个[准备]时机，在无[角色·障碍物]存在的相邻1格上[配置]1个【生命力】不高于20的[障碍物]。</t>
  </si>
  <si>
    <t>◇灵力喷射</t>
  </si>
  <si>
    <t>霊力を噴射する機能により、瞬時に間合いを詰める。</t>
  </si>
  <si>
    <t>这把[武器]在[装备]时，1场战斗限1次，[物理攻击]的[距离]变为[移动4格]。</t>
  </si>
  <si>
    <t>◇灵力抵抗</t>
  </si>
  <si>
    <t>霊力を凝縮して纏わせることで、対魔術防御を得る。</t>
  </si>
  <si>
    <t>这把[武器]在[装备]时，1场战斗限1次，[结界]+5。</t>
  </si>
  <si>
    <t>◇迎击改造</t>
  </si>
  <si>
    <t>特殊な呪詛を仕込むことで、突如の攻撃に対応できる。</t>
  </si>
  <si>
    <t>[装备]时，1战斗中1次，从[武器攻击]受到的[伤害][减半]。</t>
  </si>
  <si>
    <t>◇巨大化机能</t>
  </si>
  <si>
    <t>錘などを瞬間的に巨大化させ、広範囲を攻撃できる。</t>
  </si>
  <si>
    <t>◇射出装置</t>
  </si>
  <si>
    <t>錘などに射出装置を仕込み、打撃と同時に弾丸や推進剤を発射して威力を高める。</t>
  </si>
  <si>
    <t>[装备]时，1战斗中1次，[灵力操作]后，[伤害算出]时适用的「[掷骰]的出目」视为「4」。</t>
  </si>
  <si>
    <t>特制</t>
  </si>
  <si>
    <t>进行了专用化的改造，大大提高了可操作性。</t>
  </si>
  <si>
    <t>喷气孔</t>
  </si>
  <si>
    <t>加装了用于喷出灵力的孔，提高了攻击速度。</t>
  </si>
  <si>
    <t>压缩灵力</t>
  </si>
  <si>
    <t>圧縮した霊力を錘から炸裂させ、［障害物］を即座に穿つ。</t>
  </si>
  <si>
    <t>追加属性（锤）</t>
  </si>
  <si>
    <t>錘や装甲に魔術を施すことで、打撃と同時に起源の力を引き出せる。</t>
  </si>
  <si>
    <t>钻头</t>
  </si>
  <si>
    <t>ドリルを装着することで殺傷能力を高める。</t>
  </si>
  <si>
    <t>外壳</t>
  </si>
  <si>
    <t>取つ手などに外殻を追加し、防御力を高める。</t>
  </si>
  <si>
    <t>金属融合</t>
  </si>
  <si>
    <t>特殊金属を融合させる。</t>
  </si>
  <si>
    <t>爆碎扳机</t>
  </si>
  <si>
    <t>需要取得[粉碎扳机]，[粉碎扳机]的效果变更为「只要对【生命力】在40以下的[障碍物]造成了至少1点的[物理伤害]，则直接消灭这个[障碍物]」。</t>
  </si>
  <si>
    <t>强力加护</t>
  </si>
  <si>
    <t>大地母神の加護を付与することで、、所持者の生命
力を高める。</t>
  </si>
  <si>
    <t>这把[武器]在[装备]时，【生命力】的最大值+5（变更为[持有]时当前值和最大值一起减少，即使再度[装备]当前值也不会[回复]）。</t>
  </si>
  <si>
    <t>再装填</t>
  </si>
  <si>
    <t>射出装置に自動再装填機能を追加し、もう一度射出による威力上昇を行える。</t>
  </si>
  <si>
    <t>需要取得[射出装置]。[射出装置]的[追加效果]在1战斗中，再多进行1次。</t>
  </si>
  <si>
    <t>灵力护罩</t>
  </si>
  <si>
    <t>霊力を展開して、不可視の障壁を纏える。</t>
  </si>
  <si>
    <t>传说级</t>
  </si>
  <si>
    <t>その鎚が、伝説の武器に匹敵する性能を誇ること を表す。</t>
  </si>
  <si>
    <t>岩石招来</t>
  </si>
  <si>
    <t>より強固な障害物を生み出す。</t>
  </si>
  <si>
    <t>需要取得[岩返]，[岩返]的效果变更为「[配置]1个【生命力】不高于40的[障碍物]」。</t>
  </si>
  <si>
    <t>迎击强化</t>
  </si>
  <si>
    <t>迎撃の機能を強化することで、複数回の迎撃を行える。</t>
  </si>
  <si>
    <t>需要取得[迎撃仕様]。[迎撃仕様]的[追加效果]在1战斗中，再多进行1次。</t>
  </si>
  <si>
    <t>偶像改造</t>
  </si>
  <si>
    <t>鎚に信仰対象としての神性を帯びさせ、所持する
ことで、より強大な生命力を得る。</t>
  </si>
  <si>
    <t>需要取得[強力な加護]。[強力な加護]的效果变更为「这把[武器]在[装备]时，【生命力】的最大值+10」。</t>
  </si>
  <si>
    <t>消灭扳机</t>
  </si>
  <si>
    <t>需要取得[爆碎扳机]，[粉碎扳机]的效果变更为「只要对【生命力】在60以下的[障碍物]造成了至少1点的[物理伤害]，则直接消灭这个[障碍物]」。</t>
  </si>
  <si>
    <t>岩柱操控</t>
  </si>
  <si>
    <t>需要取得[岩石招来]，[岩返]的效果变更为「[配置]1个【生命力】不高于60的[障碍物]」。</t>
  </si>
  <si>
    <t>破坏刻印</t>
  </si>
  <si>
    <t>特殊な刻印を刻むことで、威力を高める。</t>
  </si>
  <si>
    <t>神秘涂装</t>
  </si>
  <si>
    <t>特殊な塗料で任意の色に染め上げ、神秘による防 御力を得る。</t>
  </si>
  <si>
    <t>射程扩张</t>
  </si>
  <si>
    <t>錘や柄などに鎖やワイアを仕込むことで、遠距離に対しても攻撃可能となる。</t>
  </si>
  <si>
    <t>[装备]时，1轮中1次，[物理攻击]的[距离]变更为[6格]。</t>
  </si>
  <si>
    <t>灵力喷孔</t>
  </si>
  <si>
    <t>攻撃直後に霊力を噴出させて、追撃を行う。</t>
  </si>
  <si>
    <t>铁钉射出</t>
  </si>
  <si>
    <t>穂先に備えたドリルをパイルバンガーなどに変更することで、、より高い威力を発揮する。</t>
  </si>
  <si>
    <t>需要取得[钻头]（→基本pl21）。这把[武器]的[物D]的值+2。</t>
  </si>
  <si>
    <t>强化涂装</t>
  </si>
  <si>
    <t>神秘の塗装をさらに上塗りすることで、、その効果が倍化させる。</t>
  </si>
  <si>
    <t>需要取得[神秘涂装]（→基本pl21）。[神秘涂装]的效果变更为「这把[武器]在[装备]时，[装甲]获得+6修正」。</t>
  </si>
  <si>
    <t>爆杀扳机</t>
  </si>
  <si>
    <t>柄の引き金を引くことで霊力を炸裂させ、相手を 爆殺する。</t>
  </si>
  <si>
    <t>超振动</t>
  </si>
  <si>
    <t>霊力を超振動させ、防御力を完全に浸透する。</t>
  </si>
  <si>
    <t>这把[武器]在[装备]时，1剧本中限1次，将[物理攻击]的[目标]的[装甲]视为0。</t>
  </si>
  <si>
    <t>祭器装饰</t>
  </si>
  <si>
    <t>鎚自体を儀式用の祭器へと仕立てることで、、驚異的な生命力を得る。</t>
  </si>
  <si>
    <t>需要取得[偶像仕様]。[偶像仕様]的效果变更为「这把[武器]在[装备]时，【生命力】的最大值+15」。</t>
  </si>
  <si>
    <t>◇强化改造</t>
  </si>
  <si>
    <t>进行了特殊的改造，从而大大加强了杀伤力。</t>
  </si>
  <si>
    <t>◇射距扩大</t>
  </si>
  <si>
    <t>这把[武器]在[装备]时，[物理攻击]的[距离]+2格（[接近状态]变为3格、[移动2格]变成[移动4格]等）。</t>
  </si>
  <si>
    <t>◇多重目标</t>
  </si>
  <si>
    <t>经过改造后，能对复数目标一齐发起攻击。</t>
  </si>
  <si>
    <t>◇加速瞄准</t>
  </si>
  <si>
    <t>经过改造后，能针对敌对目标的行动自动进行瞄准微调。</t>
  </si>
  <si>
    <t>这把[武器]在[装备]时，可以消耗1个[开始]时机，使该轮中【行动值】获得+1D修正。</t>
  </si>
  <si>
    <t>◇特殊追击</t>
  </si>
  <si>
    <t>射撃武器に追尾の機能を追加する。</t>
  </si>
  <si>
    <t>这把[武器]在[装备]时，1场战斗中限1次，[物理攻击]的[目标]的[被动判定]达成值-2。</t>
  </si>
  <si>
    <t>◇共感灵力</t>
  </si>
  <si>
    <t>契約獣と 霊力を共感させる。</t>
  </si>
  <si>
    <t>限[限制：契约者]可以取得。这把[武器]在[装备]时，1场战斗中限1次，可以将1个[灵力]的出目进行±1的调整（不能为0或0以下，7或7以上）。</t>
  </si>
  <si>
    <t>◇贯通效果</t>
  </si>
  <si>
    <t>特殊な改造を施すことで装甲を貫く。</t>
  </si>
  <si>
    <t>◇压制效果</t>
  </si>
  <si>
    <t>特殊な機構により、モノノケに対して高い殺傷カを発揮する。</t>
  </si>
  <si>
    <t>◇备用武器</t>
  </si>
  <si>
    <t>仅限[用法:单持]可以取得。[持有]时，1战斗中1次，现在[装备]中的[武器]变更为[持有]，[装备]有着这个[追加效果]的[武器]。</t>
  </si>
  <si>
    <t>SLS</t>
  </si>
  <si>
    <t>搭载了智能链接系统，使瞄准性能获得了极大的提高。</t>
  </si>
  <si>
    <t>握柄改造</t>
  </si>
  <si>
    <t>针对握柄利用特殊的材料进行了改造。</t>
  </si>
  <si>
    <t>炸裂效果</t>
  </si>
  <si>
    <t>制圧効果を強化する。</t>
  </si>
  <si>
    <t>需要取得[制圧効果]。[制圧効果]的效果变更为「对非[BOSS]的[物怪]造成的[物理伤害]+10」。</t>
  </si>
  <si>
    <t>瞄准強化</t>
  </si>
  <si>
    <t>照準機能を強化する。</t>
  </si>
  <si>
    <t>需要取得[加速瞄准]（→基本pl23）。[加速瞄准]的效果变更为「可以消耗1个[特殊]时机，直到该轮[结束]为止，【行动值】+1D」。</t>
  </si>
  <si>
    <t>加长距离</t>
  </si>
  <si>
    <t>连射能力</t>
  </si>
  <si>
    <t>特殊な改造を施すことで、連射を容易にする。</t>
  </si>
  <si>
    <t>控制装置</t>
  </si>
  <si>
    <t>制御装置により、操作性を向上させる。</t>
  </si>
  <si>
    <t>[装备]时，[物理攻击]的【命中】判定的达成值+1。</t>
  </si>
  <si>
    <t>追尾机能</t>
  </si>
  <si>
    <t>追尾機能を備える。</t>
  </si>
  <si>
    <t>惊人射程</t>
  </si>
  <si>
    <t>霊力により、驚異的な遠距離攻撃が可能となる。</t>
  </si>
  <si>
    <t>传说品质</t>
  </si>
  <si>
    <t>伝説に残るほどの名品である。</t>
  </si>
  <si>
    <t>操作重视</t>
  </si>
  <si>
    <t>操作性重視の改造により、移動後の射撃が容易となる。</t>
  </si>
  <si>
    <t>[装备]时，[简易移动]的[距离]+1格（合计可以移动2格）。</t>
  </si>
  <si>
    <t>追加属性（射击）</t>
  </si>
  <si>
    <t>矢や弾丸などに魔術を施すことで、、発射と同時に起源の力を引き出せる。</t>
  </si>
  <si>
    <t>大型化</t>
  </si>
  <si>
    <t>その武器を大型化することで、性能を高める。</t>
  </si>
  <si>
    <t>这把[武器]的[命中]的值+1，[物D]的值+2。</t>
  </si>
  <si>
    <t>魔力变换</t>
  </si>
  <si>
    <t>魔術の威力を高める改造を施している。</t>
  </si>
  <si>
    <t>这把[武器]在[装备]时，【发动】的值+1，[魔D]的值+5。</t>
  </si>
  <si>
    <t>魔法装备</t>
  </si>
  <si>
    <t>魔法武器としての効果を持つ。</t>
  </si>
  <si>
    <t>这把[武器]在[装备]时，视为[装备]着[魔法武器]。可以进行[魔法攻击/距离：7格/目标：1体/抵抗：消灭/属性：无/等级：2]的攻击。</t>
  </si>
  <si>
    <t>特殊后坐修正</t>
  </si>
  <si>
    <t>命中精度を飛躍的に高める。</t>
  </si>
  <si>
    <t>[装备]中的[射击武器]的[命中：-N]变为[命中：无]，已经是[命中：无or+n]的话，则使【命中】获得+1修正。</t>
  </si>
  <si>
    <t>特殊材质</t>
  </si>
  <si>
    <t>ヒヒイロカネやアダマンティンなど、その武器を特殊材質製に変更する。</t>
  </si>
  <si>
    <t>诅咒刻印</t>
  </si>
  <si>
    <t>呪詛刻印を施すことで、魔術の威力を増強できる。</t>
  </si>
  <si>
    <t>需要取得[魔力变换]（基本pl23）。[魔力变换]的效果变更为「这把[武器]的【发动】的值+1，[魔D]的值+7」。</t>
  </si>
  <si>
    <t>连续射击</t>
  </si>
  <si>
    <t>連続で射撃を繰り出し、追撃を行う。</t>
  </si>
  <si>
    <t>这把[武器]在[装备]时，1场战斗中限1次，在[伤害算出]后可以使用[射击武器]再进行1次[武器攻击]。</t>
  </si>
  <si>
    <t>特殊装置</t>
  </si>
  <si>
    <t>備え付けの特殊装置を起動させることで霊力を集 中させ、敵の肉体を穿つ。</t>
  </si>
  <si>
    <t>纹章</t>
  </si>
  <si>
    <t>自らの霊紋を彫刻することで霊力との親和性と高め、威力を上昇させる。</t>
  </si>
  <si>
    <t>[装备]时，[物理攻击]的时候，[物理等级]+1。</t>
  </si>
  <si>
    <t>◇身体强化附加</t>
  </si>
  <si>
    <t>魔術により、自らの身体能力を飛躍的に上昇させる。</t>
  </si>
  <si>
    <t>1场景中1次，消耗2点【生命力】后，【体力】【敏捷】判定的达成值获得+2修正。</t>
  </si>
  <si>
    <t>◇重力控制</t>
  </si>
  <si>
    <t>魔術を行使することで、重力を一定時間制御できる。</t>
  </si>
  <si>
    <t>1场景中1次，在空中浮游，可以以机动车程度的速度移动。</t>
  </si>
  <si>
    <t>◇转移魔术</t>
  </si>
  <si>
    <t>魔術を行使することで転移、あるいは瞬間移動を行う。</t>
  </si>
  <si>
    <t>1场景中1次，在100m内的距离里瞬间移动（详情和GM商谈）。</t>
  </si>
  <si>
    <t>◇容貌变异</t>
  </si>
  <si>
    <t>魔術により、顔だけを変化させる。</t>
  </si>
  <si>
    <t>1剧本中1次，只有脸在1场景中以[伪装/达成值12]变化（体格和声帯不会变化。详情和GM商谈）。</t>
  </si>
  <si>
    <t>◇记忆之雾</t>
  </si>
  <si>
    <t>一般人の記憶の一部に魔術の霧をかけ、思い出せなくさせる。</t>
  </si>
  <si>
    <t>1剧本中1次，封印普通人的记忆的一部分（详情和GM商谈）。</t>
  </si>
  <si>
    <t>◇恶鬼揭露</t>
  </si>
  <si>
    <t>変身や偽装の効力を魔術によって弱める。</t>
  </si>
  <si>
    <t>1剧本中1次，场景内的[目标：1体]的[行为：伪装]的达成值-10（最低1）。</t>
  </si>
  <si>
    <t>◇幻觉咒文</t>
  </si>
  <si>
    <t>一般人に術者の生み出した幻覚を体験させる。</t>
  </si>
  <si>
    <t>1剧本中1次，使普通人无力化，记忆更容易被改写（详情和GM商谈）。</t>
  </si>
  <si>
    <t>◇驱散结界</t>
  </si>
  <si>
    <t>一般人を近づけない結界を展開する。</t>
  </si>
  <si>
    <t>1剧本中1次，普通人难以靠近使用者指定的区域（详情和GM商谈）。</t>
  </si>
  <si>
    <t>◇治愈</t>
  </si>
  <si>
    <t>初歩的な治癒魔術により、相手の負傷を瞬時に回復させる。</t>
  </si>
  <si>
    <t>1剧本中1次，[目标：1体]的【生命力】[回复]10点。</t>
  </si>
  <si>
    <t>◇灵药制造法</t>
  </si>
  <si>
    <t>鍊金術を駆使し、愚者の黄金と［魔法武器］の霊力で霊薬を1つ製造する。</t>
  </si>
  <si>
    <t>1剧本中1次，使用者可以[购入]仅限1个[物品：消耗]。</t>
  </si>
  <si>
    <t>◇魅惑魔术</t>
  </si>
  <si>
    <t>魔術の効果により、相手に簡単なお願いを聞いてもらえる。</t>
  </si>
  <si>
    <t>1剧本中1次，向普通人下达简单的命令，并让其执行（详情和GM商谈）。</t>
  </si>
  <si>
    <t>◇动物变化</t>
  </si>
  <si>
    <t>魔術の効果により、動物の姿に変身する。</t>
  </si>
  <si>
    <t>1剧本中1次，1场景中，可以以[伪装/达成值12]变身为人类以外的任意动物的模样。</t>
  </si>
  <si>
    <t>◇动物召唤</t>
  </si>
  <si>
    <t>魔術を行使することで、特定の動物を呼び寄せる。</t>
  </si>
  <si>
    <t>1剧本中1次，使用者在特定的区域集合一定数量的指定的动物（详情和GM商谈）。</t>
  </si>
  <si>
    <t>◇行动操作</t>
  </si>
  <si>
    <t>魔術の効果により、一般人の行動を操作する。</t>
  </si>
  <si>
    <t>1剧本中1次，使用者操纵普通人进行指定的简单行动（详情和GM商谈）。</t>
  </si>
  <si>
    <t>◇精神凭依</t>
  </si>
  <si>
    <t>精神に憑依することで一般人を［気絶］させ、その肉体を操る。</t>
  </si>
  <si>
    <t>1剧本中1次，1场景中，可以自由地操纵普通人（详情和GM商谈）。</t>
  </si>
  <si>
    <t>◇定身法</t>
  </si>
  <si>
    <t>魔術を行使することで、一般人を金縛りにできる。</t>
  </si>
  <si>
    <t>1剧本中1次，1场景中，对普通人给予[状态变化：麻痹]。</t>
  </si>
  <si>
    <t>◇植物干涉</t>
  </si>
  <si>
    <t>一定地域の植物の成長に干渉する。</t>
  </si>
  <si>
    <t>1剧本中1次，使用者可以任意地操纵植物的生长，对农作物造成影响等（详情和GM商谈）。</t>
  </si>
  <si>
    <t>◇灵力光源</t>
  </si>
  <si>
    <t>光源を出現させ、周囲を明るく照らす。</t>
  </si>
  <si>
    <t>1剧本中1次，场景内的角色在1场景中无效化[极度黑暗的场所]带来的惩罚。</t>
  </si>
  <si>
    <t>◇占卜</t>
  </si>
  <si>
    <t>魔術による占いを行う。</t>
  </si>
  <si>
    <t>1剧本中1次，【主能力值】判定的达成值获得+1修正。</t>
  </si>
  <si>
    <t>◇识别魔法</t>
  </si>
  <si>
    <t>魔術を行使することで、相手の神名をより効率良く読み取る。</t>
  </si>
  <si>
    <t>1剧本中1次，[行为：识别【知性】]判定的达成值获得+2修正。</t>
  </si>
  <si>
    <t>◇破邪领域</t>
  </si>
  <si>
    <t>結界を展開することで一般人を護る。</t>
  </si>
  <si>
    <t>1剧本中1次，1场景中，使物怪看不见普通人（详情和GM商谈）。</t>
  </si>
  <si>
    <t>◇崩坏魔术</t>
  </si>
  <si>
    <t>魔術を使用することで、目前の建築物を崩壊させる。</t>
  </si>
  <si>
    <t>1剧本中1次，使用者消灭任意的1个[障碍物]。</t>
  </si>
  <si>
    <t>◇辉耀灵力</t>
  </si>
  <si>
    <t>被注入了大量灵力，从而提高了其性能。</t>
  </si>
  <si>
    <t>这把[武器]的[魔D]值+2。</t>
  </si>
  <si>
    <t>◇自动咏唱</t>
  </si>
  <si>
    <t>因为灵力的效果，能自发进行辅助吟唱。</t>
  </si>
  <si>
    <t>◇追加属性</t>
  </si>
  <si>
    <t>导入了属性之力，能随时提取出来使用。</t>
  </si>
  <si>
    <t>选择1个[属性]（基本p177）追加到这把[武器]上。</t>
  </si>
  <si>
    <t>◇战术辅助</t>
  </si>
  <si>
    <t>武器本身,就已经指定了有效的战术。</t>
  </si>
  <si>
    <t>◇灵力爆碎</t>
  </si>
  <si>
    <t>魔術が着弾すると同時に爆発させ、威力を高める。</t>
  </si>
  <si>
    <t>这把[武器]在[装备]时，1场战斗中限1次，在进行[魔法攻击]时，[魔法等级]+1。</t>
  </si>
  <si>
    <t>◇抵抗阻碍</t>
  </si>
  <si>
    <t>特殊な術式を発動させることで、相手の抵抗を阻 害する。</t>
  </si>
  <si>
    <t>这把[武器]在[装备]时，1场战斗中限1次，[魔法攻击]的[目标]的【抵抗】判定达成值-2。</t>
  </si>
  <si>
    <t>◇辟邪</t>
  </si>
  <si>
    <t>発動体に幸運の護りを施すことで、、一瞬だけその加護を得る。</t>
  </si>
  <si>
    <t>[装备]时，1剧本中1次，[灵力操作]前[掷骰]仅限重投1次（[大成功][大失败]不能适用）。</t>
  </si>
  <si>
    <t>◇移动魔法阵</t>
  </si>
  <si>
    <t>周囲に展開した魔法陣をほんのわずかに追従させ、魔術行使時の移動距離を延長する。</t>
  </si>
  <si>
    <t>[装备]时，1战斗中1次，[简易移动]的[距离]+1格。</t>
  </si>
  <si>
    <t>◇射程强化</t>
  </si>
  <si>
    <t>発動体に独自の改造を施すことで、魔術の射程を引き伸ばす。</t>
  </si>
  <si>
    <t>仅限[用法：双持]可以取得。[装备]时，[魔法攻击]的[距离]+1格。</t>
  </si>
  <si>
    <t>强化咏唱</t>
  </si>
  <si>
    <t>詠唱による霊力の増幅を安定させる。</t>
  </si>
  <si>
    <t>这把[武器]的[发动]值+1。</t>
  </si>
  <si>
    <t>结界粉碎</t>
  </si>
  <si>
    <t>装甲貫通効果を得る。</t>
  </si>
  <si>
    <t>这把[武器]在[装备]时，1场战斗中限1次，[魔法攻击]的[目标]的[结界][减半]。</t>
  </si>
  <si>
    <t>战术展开</t>
  </si>
  <si>
    <t>発動体に仕込まれた戦術補助機能を、他者に対しても発揮できるように強化する。</t>
  </si>
  <si>
    <t>需要取得[战术辅助]（→基本pl25）。[战术辅助]的[距离/目标]变更为[6格/1体]。</t>
  </si>
  <si>
    <t>咒杀改造</t>
  </si>
  <si>
    <t>呪詛の力を高めることで、、有象無象に対する破壊力を上昇させる。</t>
  </si>
  <si>
    <t>[装备]时，对非[BOSS]的[物怪]的[魔法伤害]+5。</t>
  </si>
  <si>
    <t>灵力扩大</t>
  </si>
  <si>
    <t>霊力の増幅率を高める。</t>
  </si>
  <si>
    <t>限[单双持·双持]可以取得。这把[武器]的[魔D]值+2。</t>
  </si>
  <si>
    <t>强化回复</t>
  </si>
  <si>
    <t>治癒魔術を強化する性質を備える。</t>
  </si>
  <si>
    <t>这把[武器]在[装备]时，使用[回复]【生命力】的《才能》时，[回复]获得+5修正。</t>
  </si>
  <si>
    <t>生命增强</t>
  </si>
  <si>
    <t>発動体の霊力を利用して、自らの生命力を強化する。</t>
  </si>
  <si>
    <t>[装备]时，【生命力】的最大值+5（变更为[持有]时当前值和最大值一起减少，即使再度[装备]当前值也不会[回复]）。</t>
  </si>
  <si>
    <t>灵毛装饰</t>
  </si>
  <si>
    <t>重な霊毛を編んで作った神秘の飾り。装飾を施すことで加護の力を得る。</t>
  </si>
  <si>
    <t>这把[武器]的[发动]的值+1。</t>
  </si>
  <si>
    <t>咒波扩大</t>
  </si>
  <si>
    <t>这把[武器]在[装备]时，[魔法攻击]的[距离]+1格（[接近状态]变为2格、[移动2格]变成[移动3格]等）。</t>
  </si>
  <si>
    <t>多重魔法阵</t>
  </si>
  <si>
    <t>瞬時に複数の魔法陣を展開する。</t>
  </si>
  <si>
    <t>这把[武器]在[装备]时，[魔法攻击]的[目标]+1。</t>
  </si>
  <si>
    <t>轻量化</t>
  </si>
  <si>
    <t>発動体自体を軽量化することで、、操作性を飛躍的に高める。</t>
  </si>
  <si>
    <t>[装备]时，这把[武器]的[行动]的值+2。</t>
  </si>
  <si>
    <t>灵石装饰（魔法）</t>
  </si>
  <si>
    <t>神秘を宿す霊石を飾りとして装飾し、霊的な加護を得る。</t>
  </si>
  <si>
    <t>这把[武器]在[装备]时，1场战斗中限1次，赋予造成了至少1点[魔法伤害]的「名称以[*N]记载的物怪（即复数体视为1体的物怪）」[状态变化：死亡]。</t>
  </si>
  <si>
    <t>物理变换</t>
  </si>
  <si>
    <t>物理攻撃の威力を高める改造を施す。</t>
  </si>
  <si>
    <t>这把[武器]在[装备]时，【命中】的值+1，[物D]的值+5。</t>
  </si>
  <si>
    <t>射击机能</t>
  </si>
  <si>
    <t>射撃武器としての効果を持つ。</t>
  </si>
  <si>
    <t>这把[武器]在[装备]时，视为[装备]着[射击武器]。可以进行[射击攻击/形状：射击/距离：7格/目标：1体]的攻击。</t>
  </si>
  <si>
    <t>魔术反冲修正</t>
  </si>
  <si>
    <t>発動効率を飛躍的に高める。</t>
  </si>
  <si>
    <t>[装备]中的[魔法武器]的[发动：-N]变为[发动：无]，已经是[发动：无or+n]的话，则使【发动】获得+1修正。</t>
  </si>
  <si>
    <t>扩散魔法阵</t>
  </si>
  <si>
    <t>魔法陣展開機能に独自の改造を施し、より広範囲に魔術を行使できる。</t>
  </si>
  <si>
    <t>小规模护盾</t>
  </si>
  <si>
    <t>周囲に小規模な障壁を展開することで、特定の［物理攻撃］に耐性を得る。</t>
  </si>
  <si>
    <t>[装备]时，从[武器攻击]处受到的[物理伤害]-5。</t>
  </si>
  <si>
    <t>灵力供给</t>
  </si>
  <si>
    <t>発動体に霊力を蓄積させる機能を備え、有事の際にそこから霊力を引き出す。</t>
  </si>
  <si>
    <t>连续展开</t>
  </si>
  <si>
    <t>連統で魔法陣を展開し、追撃を行う。</t>
  </si>
  <si>
    <t>这把[武器]在[装备]时，1场战斗中限1次，在[伤害算出]后可以使用[魔法武器]再进行1次[武器攻击]。</t>
  </si>
  <si>
    <t>高位咏唱</t>
  </si>
  <si>
    <t>霊力の増幅率をさら に高める。</t>
  </si>
  <si>
    <t>限[用法：双持]可以取得。这把[武器]的[魔D]值+3。</t>
  </si>
  <si>
    <t>防御形态</t>
  </si>
  <si>
    <t>受動時、発動体に防御形態を取らせることで、高い防御力を得る。</t>
  </si>
  <si>
    <t>[装备]时，1轮中1次，[装甲]和[结界]+5。</t>
  </si>
  <si>
    <t>灵力炉搭载</t>
  </si>
  <si>
    <t>他者から霊力を搾取・消費する機能を備える。</t>
  </si>
  <si>
    <t>有着这个[追加效果]的[魔法武器]，即使是普通人也能解读和[持有·装备]。[持有·装备]时，普通人变为GM指定的[物怪]。</t>
  </si>
  <si>
    <t>(pc不能购入)</t>
  </si>
  <si>
    <t>邪恶的知识</t>
  </si>
  <si>
    <t>良心を捨てる代わりに人智を超える方法について記されている。</t>
  </si>
  <si>
    <t>[持有·装备]时，【行动值】和[装甲]和[结界]获得+「使用者的[LV]」的修正。</t>
  </si>
  <si>
    <t>人皮装订</t>
  </si>
  <si>
    <t>装丁した人皮から、魔術や秘技の秘奥を引き出せる。</t>
  </si>
  <si>
    <t>[持有·装备]时，★以外任意的取得1个《BOSS才能》。[人皮装丁]最多只能重复取得2个。</t>
  </si>
  <si>
    <t>延命之秘</t>
  </si>
  <si>
    <t>生贄を殺害することで生命力を奪い、若返りや延命を実現する。</t>
  </si>
  <si>
    <t>[持有·装备]时，寿命和【生命力】的最大值+120。[延命の秘密]最多只能重复取得2个。</t>
  </si>
  <si>
    <t>禁断秘法</t>
  </si>
  <si>
    <t>法則障害の作成について記されている。</t>
  </si>
  <si>
    <t>[持有·装备]时，1剧本中1次，做成任意的1个[法则障碍]。[禁じられた秘法]最多只能重复取得3个。</t>
  </si>
  <si>
    <t>神器能力：</t>
  </si>
  <si>
    <t>幻影魔力</t>
  </si>
  <si>
    <t>神器を用いた際、刀身などに任意の幻影を纏わせ、 相手の受動を妨害する。</t>
  </si>
  <si>
    <t>[装备]时，1战斗中1次，[攻击行动]的[目标]的[被动判定]的达成值-2。</t>
  </si>
  <si>
    <t>对军能力</t>
  </si>
  <si>
    <t>その神器は、有象無象を屠る異能を備えている。</t>
  </si>
  <si>
    <t>灵力爆缩</t>
  </si>
  <si>
    <t>攻撃の際、神器に宿る霊力を爆縮することで、、ー 瞬だけ驚異的な破壊力を得る。</t>
  </si>
  <si>
    <t>[装备]时，1战斗中1次，进行[攻击行动]时，[伤害算出]+10。</t>
  </si>
  <si>
    <t>吸精武具</t>
  </si>
  <si>
    <t>その神器は、相手に負傷を与えた際、さまざまな 方法で生命力を吸収する。</t>
  </si>
  <si>
    <t>[装备]时，1轮中1次，对[攻击行动]的[目标]造成至少1点[伤害]时，【生命カ】[回复]5点。</t>
  </si>
  <si>
    <t>不可避的诅咒</t>
  </si>
  <si>
    <t>「攻撃を行えば、必ず命中する」とまで言われる異 能を秘める。</t>
  </si>
  <si>
    <t>[装备]时，1战斗中1次，[攻击行动]变更为[特殊攻击]。</t>
  </si>
  <si>
    <t>空间超越</t>
  </si>
  <si>
    <t>相手がどれほど遠くに存在しようと、空間を短縮 する力を秘める。</t>
  </si>
  <si>
    <t>[装备]时，1轮中1次，[攻击行动]的[距离]变更为[战斗地带]。</t>
  </si>
  <si>
    <t>胜利招来</t>
  </si>
  <si>
    <t>その神器には、最終局面で勝利を呼ぶカが秘めら れている。</t>
  </si>
  <si>
    <t>[装备]时，1剧本中1次，[灵力操作]后，[伤害算出]时适用的「[掷骰]的出目」视为「6」。</t>
  </si>
  <si>
    <t>相手が位置する特定の空間全体を攻撃するカを秘 める。</t>
  </si>
  <si>
    <t>[装备]时，1轮中1次，[攻击行动]的[目标]变更为[范围]。</t>
  </si>
  <si>
    <t>灵力源泉</t>
  </si>
  <si>
    <t>神器が内包する莫大な霊力を利用することで、神 技や魔術を苦も無く操る。</t>
  </si>
  <si>
    <t>[装备]时，1剧本中1次，[时机：攻击]的1个《称号才能》的[消耗]变更为[无]。</t>
  </si>
  <si>
    <t>散弹灵光</t>
  </si>
  <si>
    <t>使用神器时爆散灵威，扩大攻击范围。</t>
  </si>
  <si>
    <t>[装备]时，1回合中1次，[攻击行动]的[目标]变更为[3体]。这个[神器能力]只适用于[肉搏武器]。</t>
  </si>
  <si>
    <t>概念：切断</t>
  </si>
  <si>
    <t>「あらゆるものを切り裂く」概念を宿す。</t>
  </si>
  <si>
    <t>[装备]时，1剧本中1次，[攻击行动]的[目标]的[装甲]，或者[结界]变更为0。</t>
  </si>
  <si>
    <t>灵威冲击</t>
  </si>
  <si>
    <t>神器を用いた際、攻撃後に凄まじい衝撃波が発生 する。</t>
  </si>
  <si>
    <t>吸灵诅咒</t>
  </si>
  <si>
    <t>その神器で傷つけられた者は、傷口から霊魂の一 部を吸収される。</t>
  </si>
  <si>
    <t>[装备]时，1剧本中1次，进行[攻击行动]时，对[目标]造成至少1点[伤害]的情况下，获得1点[超越灵力]。</t>
  </si>
  <si>
    <t>狂化魔力</t>
  </si>
  <si>
    <t>[装备]时，1剧本中1次，目标消耗1次[开始]时机，【生命力】的最大值-n（最大10）。在之后到[战斗结束]为止，[伤害算出]+「【生命力】最大值减少的值」，[战斗结束]后，【生命力】的最大值回复原状（但是不会回复当前值）。</t>
  </si>
  <si>
    <t>金刚魔力</t>
  </si>
  <si>
    <t>その盾は概念の力により、強大な防御力を宿して いる。</t>
  </si>
  <si>
    <t>仅限[形状：盾]可以取得。这面[盾]的[装甲]的值+5。</t>
  </si>
  <si>
    <t>黄金灵光</t>
  </si>
  <si>
    <t>神器自体が黄金の霊光を放出しており、その力を 利用することで苦も無く術技を行使できる。</t>
  </si>
  <si>
    <t>[装备]时，1剧本中1次，[时机：特殊]的1个《称号才能》的[消耗]变更为[无]。</t>
  </si>
  <si>
    <t>大神加护</t>
  </si>
  <si>
    <t>その盾は概念の力により、凄まじい霊的加護を宿 している。</t>
  </si>
  <si>
    <t>仅限[形状：盾]可以取得。这面[盾]的[结界]的值+5。</t>
  </si>
  <si>
    <t>神器引导</t>
  </si>
  <si>
    <t>神器に宿る意志が所持者を導き、守護の術技の行 使を助ける。</t>
  </si>
  <si>
    <t>[装备]时，1剧本中1次，[时机：防御]的1个《称号才能》的[消耗]变更为[无]。</t>
  </si>
  <si>
    <t>反击之力</t>
  </si>
  <si>
    <t>その神器を身に纏う者は、矢や弾をはじき返す。</t>
  </si>
  <si>
    <t>[装备]时，1轮中1次，受到[射击武器]的[物理伤害]-10。</t>
  </si>
  <si>
    <t>概念:不破</t>
  </si>
  <si>
    <t>その神器は、攻撃を退ける概念を宿す。</t>
  </si>
  <si>
    <t>[装备]时，1剧本中1次，受到的伤害-「任意一个[神成神器：铠甲·盾]的[装甲]，或是[结界]的值」。</t>
  </si>
  <si>
    <t>破魔加护</t>
  </si>
  <si>
    <t>その神器を身に纏う者は、魔術や呪詛を退ける。</t>
  </si>
  <si>
    <t>[装备]时，1轮中1次，受到[魔法武器]的[魔法伤害]-10。</t>
  </si>
  <si>
    <t>灵域吸收</t>
  </si>
  <si>
    <t>神器の異能を用いることで、相手の霊威を吸収で きる。</t>
  </si>
  <si>
    <t>[装备]时，1剧本中1次，[伤害减少]至少受到1点[伤害]的情况下，获得1个[超越灵力]。</t>
  </si>
  <si>
    <t>その神器を身に纏う者は、あらゆる病魔を退ける。</t>
  </si>
  <si>
    <t>[装备]时，1战斗中2次，解除任意1个[摔倒·气绝·战斗不能·死亡]以外的不利的[状态变化]。</t>
  </si>
  <si>
    <t>不死魔力</t>
  </si>
  <si>
    <t>神器に宿る異能を利用することで、、死を免れぬー 撃すら耐え抜く。</t>
  </si>
  <si>
    <t>[装备]时，1剧本中1次，受到的[生命力伤害]变为0，【生命力】的当前值变更为10。</t>
  </si>
  <si>
    <t>活祭祭器</t>
  </si>
  <si>
    <t>[装备]时，1战斗中1次，[距离：7个/目标：1体]进行的[攻击行动]的[目标]变更为[1体]，使用者承受那个[伤害]。这个时候受到的[伤害]视为【抵抗】判定失败。</t>
  </si>
  <si>
    <t>苦闷咆哮</t>
  </si>
  <si>
    <t>神器の異能を用いて、受けた負傷を相手にも返す。</t>
  </si>
  <si>
    <t>[装备]时，1剧本中1次，受到的[伤害]也会给予进行[伤害算出]的[距离：接近状态/目标：1体]。</t>
  </si>
  <si>
    <t>天空飞翔</t>
  </si>
  <si>
    <t>神器に宿る霊威を用いることで、大空を自由自在 に駆け巡る。</t>
  </si>
  <si>
    <t>[装备]时，1战斗中1次，变为[状态变化：飞行]。这个效果除非受到[移动n格]的[攻击行动]或[状态变化：摔倒]，否则会在1战斗（场景）中持续。</t>
  </si>
  <si>
    <t>荣光魔力</t>
  </si>
  <si>
    <t>その神器は、所持者に武勲や栄光をもたらす。</t>
  </si>
  <si>
    <t>[装备]时，进行使用[时机：攻击]的《称号才能》的[攻击行动]时，[等级]+1（最大+1）。</t>
  </si>
  <si>
    <t>迅雷魔力</t>
  </si>
  <si>
    <t>神器の異能を用いることで、凄まじい速度で行動 できる。</t>
  </si>
  <si>
    <t>[装备]时，1战斗中1次，直到[战斗结束]为止，【行动值】+2d。</t>
  </si>
  <si>
    <t>治愈能力</t>
  </si>
  <si>
    <t>その神器は、所持者に強力な治癒の加護をもたらす。</t>
  </si>
  <si>
    <t>[装备]时，1轮中1次，消耗1次[结束]时机，【生命力】[回复]10点。</t>
  </si>
  <si>
    <t>破幻魔力</t>
  </si>
  <si>
    <t>神器に宿る異能を用いることで、相手の幻術を看破する。</t>
  </si>
  <si>
    <t>[装备]时，1战斗中1次，给予[距离：战斗地带/目标：范围][解除：隐密]。或者[目标：1体]的[伪装]的[达成值]变更为5（无论哪个对方都不能进行被动判定）。</t>
  </si>
  <si>
    <t>守护灵威</t>
  </si>
  <si>
    <t>神器に宿る異能が、所持者に向けられた殺意を退 ける。</t>
  </si>
  <si>
    <t>[装备]时，1战斗中1次，受到的[物理伤害][减半]。</t>
  </si>
  <si>
    <t>幸运神器</t>
  </si>
  <si>
    <t>神器に宿る霊威が、所持者に強力な幸運をもたらす。</t>
  </si>
  <si>
    <t>[装备]时，1剧本中1次，[距离：战斗地带/目标：1体]的[大失败]变更为[大成功]。</t>
  </si>
  <si>
    <t>破魔灵威</t>
  </si>
  <si>
    <t>神器に宿る異能が、所持者に向けられた呪詛を退 ける。</t>
  </si>
  <si>
    <t>等价神器</t>
  </si>
  <si>
    <t>その神器には、愚者の黄金から霊薬や食料を生み 出す霊力が秘められている。</t>
  </si>
  <si>
    <t>仅限[战斗外]可以使用。[装备]时，1剧本中1次，[登场]时最多可以[购入]「[登场]中的PC人数」个[物品：消耗]。</t>
  </si>
  <si>
    <t>隐身魔力</t>
  </si>
  <si>
    <t>[装备]时，1战斗中1次，即使没有与[障碍物]邻接，也能变为[状态变化：隐密]（[战斗外]的话1场景中持续。[行为：隐身/达成值：20]）。或者[行为：隐身]的达成值+10。</t>
  </si>
  <si>
    <t>神威发现</t>
  </si>
  <si>
    <t>その神器は眩い霊光に包まれており、そこから膨 大な霊力を引き出せる。</t>
  </si>
  <si>
    <t>空间穿越</t>
  </si>
  <si>
    <t>その神器を用いることで、一定時間空間を渡ることができる。</t>
  </si>
  <si>
    <t>[装备]时，1战斗中1次，直到使用的那一轮[结束]为止，可以无视[接近状态]。</t>
  </si>
  <si>
    <t>因果基点</t>
  </si>
  <si>
    <t>[装备]时，1剧本中1次，重投进行[灵力操作]前的[掷骰]的结果（[大成功][大失败]也包含）（重投之后，进行[灵力操作]）。</t>
  </si>
  <si>
    <t>运势引导</t>
  </si>
  <si>
    <t>利用寄宿在神器中的运势，得到强力的幸运。</t>
  </si>
  <si>
    <t>仅[战斗外]能使用。[装备]时，1个剧本中1次，【幸运】判定达成值获得+2修正。</t>
  </si>
  <si>
    <t>共通</t>
  </si>
  <si>
    <t>运送形态</t>
  </si>
  <si>
    <t>神器を輸送形態へと変化させ、仲間たちを連れて 移動できる。</t>
  </si>
  <si>
    <t>仅[战斗外]能使用。[装备]时，1场景中1次，使用者可以带领5体左右一起飞行·转移，可以以机动车程度的速度移动。</t>
  </si>
  <si>
    <t>不可视灵力</t>
  </si>
  <si>
    <t>神器から強い霊力を放出させ、それを身に纏うことで、 不可視の存在となる。</t>
  </si>
  <si>
    <t>仅[战斗外]能使用。[装备]时，不会被普通人看到。</t>
  </si>
  <si>
    <t>巨大化能力</t>
  </si>
  <si>
    <t>神器の力を解放することで、、神器自体を巨大化さ せる。</t>
  </si>
  <si>
    <t>[装备]时，[体型]+1。此外，已经取得了[輸送形態]的场合，可以运送的人数+20体。这个[神器能力]可以重复取得，效果能累计。</t>
  </si>
  <si>
    <t>设施创造</t>
  </si>
  <si>
    <t>神器の力を用いることで、、特定の場所に施設を建 造し、そこで体息できる。</t>
  </si>
  <si>
    <t>仅限[未登场]可以使用。[装备]时，1剧本中1次，[小休息]时的[休息回复量]+20。</t>
  </si>
  <si>
    <t>变异灵力</t>
  </si>
  <si>
    <t>神器の力により、任意の姿へと変身できる。</t>
  </si>
  <si>
    <t>仅[战斗外]能使用。[装备]时，1场景中1次，使用者可以变身为任意的模样（1场景中持续。[行为：伪装/达成值：20]）。或是[行为：伪装]的达成值+10。</t>
  </si>
  <si>
    <t>神器变形</t>
  </si>
  <si>
    <t>神器を任意の形状へと変形させる。</t>
  </si>
  <si>
    <t>仅[战斗外]能使用。1场景中1次，使[装备]中的1个[神成神器]变化为[价格：1000G]（不含非卖品）以下的[物品：常备]，这个效果在1场景中持续。</t>
  </si>
  <si>
    <t>神器之精</t>
  </si>
  <si>
    <t>神器の精を召喚し、必要なものを揃えさせる。</t>
  </si>
  <si>
    <t>仅[战斗外]能使用。[装备]时，1剧本中1次，[登场]时最多可以[购入]「[登场]中的PC人数」个[物品：常备]。</t>
  </si>
  <si>
    <t>神器后光</t>
  </si>
  <si>
    <t>神器自体から神々しい霊光を放ち、周囲を常に照らす。</t>
  </si>
  <si>
    <t>[装备]时，无效化「极度黑暗的场所带来的惩罚（→基本p152）」。</t>
  </si>
  <si>
    <t>半神半器</t>
  </si>
  <si>
    <t>神器が任意の姿に変身し、あなたの世話や助手をしてくれる。</t>
  </si>
  <si>
    <t>仅[战斗外]能使用。[装备]时，1剧本中1次，【体力】【敏捷】判定的达成值获得+2修正。</t>
  </si>
  <si>
    <t>共感神器</t>
  </si>
  <si>
    <t>神器を利用することで、遠く離れた人物との意思 疎通が可能となる。</t>
  </si>
  <si>
    <t>[装备]时，1场景中1次，与[登场][未登场]无关，可以和角色1体对话（能否对话由GM决定）。</t>
  </si>
  <si>
    <t>智能</t>
  </si>
  <si>
    <t>神器が自我と優れた智慧を有しており、あなたに とって有益な助言などを行う。</t>
  </si>
  <si>
    <t>仅[战斗外]能使用。[装备]时，1剧本中1次，【知性】【精神】判定的达成值获得+2修正。</t>
  </si>
  <si>
    <t>原创</t>
  </si>
  <si>
    <t>GMが独自に設定した効果を得る。</t>
  </si>
  <si>
    <t>详细由GM任意决定。</t>
  </si>
  <si>
    <t>炼金・灵铠</t>
  </si>
  <si>
    <t>由炼金魔术师所创造的轻装金属甲，防御性能远超外观。</t>
  </si>
  <si>
    <t>[装备]时，从[物怪]处受到的[伤害]-5。</t>
  </si>
  <si>
    <t>强化礼装</t>
  </si>
  <si>
    <t>人造神器化的套装西服或学生服，强化的另一个效果是不容易变脏。</t>
  </si>
  <si>
    <t>炼金法衣</t>
  </si>
  <si>
    <t>炼金术师以独创的魔术精制的专用法衣，形态多样，无一例外织入了加强魔术威力的术式。</t>
  </si>
  <si>
    <t>防护夹克</t>
  </si>
  <si>
    <t>穿在衣服下面的薄皮铠型人造神器，被施加了祝福。以对魔术有比看起来更厉害的防御效果为买点。</t>
  </si>
  <si>
    <t>链甲</t>
  </si>
  <si>
    <t>用带有灵力的小银链，郑重的编制出的链甲型人造神器。和衬衫差不多薄，可以穿在衣服里面。</t>
  </si>
  <si>
    <t>神职礼装</t>
  </si>
  <si>
    <t>神官，巫女，僧侣，牧师等人穿的专门用防具型人造神器。强化对污物秽物的抵挡。</t>
  </si>
  <si>
    <t>灵威装束</t>
  </si>
  <si>
    <t>将民族服装或祭司用的法衣等各种服装作为人造神器。世界各国的神我狩都有各自的灵威装束。</t>
  </si>
  <si>
    <t>传统礼装</t>
  </si>
  <si>
    <t>古式风格设计的高级男装和女装的作为人造神器。海外——特别是欧洲出身的神我狩和协力者的大人物等喜欢穿在身上。</t>
  </si>
  <si>
    <t>简易斗衣</t>
  </si>
  <si>
    <t>外套或上衣简单地人造神器化。看起来只是普通的衣服。</t>
  </si>
  <si>
    <t>[装备]时，[物理伤害]+1。</t>
  </si>
  <si>
    <t>近代法衣</t>
  </si>
  <si>
    <t>近代的宗教仪式或魔术仪式使用的大衣、斗篷。</t>
  </si>
  <si>
    <t>[装备]时，1剧本中1次，【行动值】+1d。</t>
  </si>
  <si>
    <t>合金夹克</t>
  </si>
  <si>
    <t>填充入用愚者黄金加工出的合金板的夹克型人造神器。看起来像是上衣又像是外套。退魔师协会的退魔战士或是‘特对’人员穿的比较多。</t>
  </si>
  <si>
    <t>魔术披风</t>
  </si>
  <si>
    <t>进行了战斗用改造的特殊披风，魔术结社联盟内的魔术师们穿的比较多。</t>
  </si>
  <si>
    <t>紧身衣</t>
  </si>
  <si>
    <t>魔兽系管狐的皮通过特殊加工后缝合出人造神器，让使用者能更灵活的进行回避动作的同时也带来防御低下的这个缺点。</t>
  </si>
  <si>
    <t>魔术师套装</t>
  </si>
  <si>
    <t>魔术师战斗时穿着的，西服型人造神器。多数是在有名的西服店里定制的（然后加工强化。）</t>
  </si>
  <si>
    <t>灵伐夹克</t>
  </si>
  <si>
    <t>用怪虫等取得到的纤维编制出的夹克型人造神器。以方便活动，对魔术的防御效果优越作为卖点。</t>
  </si>
  <si>
    <t>AA铁人</t>
  </si>
  <si>
    <t>自由技师研制的防卫型动力甲，覆盖四肢的重装甲防御力极高，但由于行动不便被嘲讽为"铁棺材"。</t>
  </si>
  <si>
    <t>[装备]时，从[距离：接近状态]以外的[目标]处受到的[伤害]-3。</t>
  </si>
  <si>
    <t>皮膜ジャケット</t>
  </si>
  <si>
    <t>超小型通信装置，兼具手机功能。</t>
  </si>
  <si>
    <t>风之套装</t>
  </si>
  <si>
    <t>追求防御和灵活的外套型或西服型人造神器，因为施加以祝福的缘故，也具有相当程度的防御力。</t>
  </si>
  <si>
    <t>防术马甲</t>
  </si>
  <si>
    <t>不是针对防御子弹，而是针对防御魔术做出的厚背心型人造神器。以优越的对魔术防御作为卖点。</t>
  </si>
  <si>
    <t>退魔礼装</t>
  </si>
  <si>
    <t>退魔战士等人对付异常存在时穿着的实战向防具型人造神器。有各式各样的款式。</t>
  </si>
  <si>
    <t>祝福防衣</t>
  </si>
  <si>
    <t>被附上了防御用祝福的西服型或学生服型人造神器。而且还是以特殊的纤维编制而成，所以极为坚固。</t>
  </si>
  <si>
    <t>连身装甲</t>
  </si>
  <si>
    <t>纯粹通过科学的手段开发出的连身装甲型人造神器，是物理防御极为优越的杰作。</t>
  </si>
  <si>
    <t>灵力胸甲</t>
  </si>
  <si>
    <t>主要覆盖于胸部的薄金属铠型防具。足以自豪的极高的防御性能也带来灵活性不足的这一缺陷。</t>
  </si>
  <si>
    <t>电子套装</t>
  </si>
  <si>
    <t>通过特殊的程序能够在周围展开画面、键盘并操作的，装具魔术师专用的特殊套装。可以穿在衣服下面。</t>
  </si>
  <si>
    <t>[装备]时，视为满足[正统魔术师]的《称号才能》的使用条件。</t>
  </si>
  <si>
    <t>AA毒蛇</t>
  </si>
  <si>
    <t>被冠以毒蛇之名的阿剌克涅材料公司生产的战斗用动力甲。 除了强化装甲之外，还搭载了火箭发射器和支援武器等。</t>
  </si>
  <si>
    <t>[装备]时，1回合1次，[攻击行动]的[距离/对象]变更为[5格/范围]。</t>
  </si>
  <si>
    <t>AA迅雷</t>
  </si>
  <si>
    <t>极东重工制的战斗用动力甲。轻量化的装甲上各处搭载了超小型推进器，可以进行高机动的战斗。</t>
  </si>
  <si>
    <t>[装备]时，1轮中1次，[时机：攻击]后无视[接近状态]移动2格的距离。</t>
  </si>
  <si>
    <t>AA金甲虫</t>
  </si>
  <si>
    <t>冠以黄金虫之名的BE社的战斗用动力甲。动作缓慢，但厚重的装甲可以带来极高的防御力。</t>
  </si>
  <si>
    <t>[装备]时，1轮中1次，受到的[物理伤害]-3。</t>
  </si>
  <si>
    <t>邪视灵衣</t>
  </si>
  <si>
    <t>一种特殊纤维制的衣服，将从全身释放出来的灵力统一起来，通过肉体集中到双眸。有放大魔眼力量的效果。</t>
  </si>
  <si>
    <t>[装备]时，1回合1次，使用[种族:魔眼/时机:攻击]的《种族才能》时，主动判定的达成值+1。</t>
  </si>
  <si>
    <t>异界战衣</t>
  </si>
  <si>
    <t>用异世界的技术制造的铠甲和服装。因为使用了特殊金属和不可思议的纤维，所以能发挥很高的物理防御力。</t>
  </si>
  <si>
    <t>[装备]时，1回合中1次，受到的[物理伤害]-3。</t>
  </si>
  <si>
    <t>强化紧身衣</t>
  </si>
  <si>
    <t>将紧身衣进一步强化的极品。除了外装型的也有穿在衣服下面的类型。</t>
  </si>
  <si>
    <t>忍者装束</t>
  </si>
  <si>
    <t>将忍者穿的薄衣作为人造神器。</t>
  </si>
  <si>
    <t>[装备]时，1战斗中1次，[行为：隐身]的达成值+5。</t>
  </si>
  <si>
    <t>对神战夹克</t>
  </si>
  <si>
    <t>对超常存在战特化的战术夹克，看起来只是普通的夹克。</t>
  </si>
  <si>
    <t>[装备]时，[形状：射击]的[物理伤害]+3。</t>
  </si>
  <si>
    <t>穿越时空的大衣</t>
  </si>
  <si>
    <t>施加了时空间魔术的大衣。可以保护使用者不受到时间的加速与延迟的负荷。</t>
  </si>
  <si>
    <t>[装备]时，1战斗中1次，直到该轮[结束]为止，【行动值】+1d。</t>
  </si>
  <si>
    <t>强化制服</t>
  </si>
  <si>
    <t>被实施了灵力的强化的学生服。乍一看只是普通的制服，其防御力甚至可以反弹普通的手枪子弹。</t>
  </si>
  <si>
    <t>灵符装衣</t>
  </si>
  <si>
    <t>在衣服的背面缝上阴阳道的灵符。有西装、学生服等各种各样的款式。是京都特有的铠甲，主要是&lt;退魔师协会&gt;的学生退魔师们喜欢穿在身上。</t>
  </si>
  <si>
    <t>灵衣</t>
  </si>
  <si>
    <t>妖怪和古老的神格、英魂等身上装备的盔甲、羽织、蓑衣等。与外观相反，像钢铁一样坚固，即使破损、坏掉也能在数日内再生。</t>
  </si>
  <si>
    <t>黒翼衣</t>
  </si>
  <si>
    <t>讨伐邪神时喰魂者偏好的外套或华丽的和服，注入漆黑的灵力之后会硬化成钢板一般。</t>
  </si>
  <si>
    <t>[装备]时，[物理伤害]+2。</t>
  </si>
  <si>
    <t>改造胴衣</t>
  </si>
  <si>
    <t>编入了独创术式的背心或衣物型人造神器，蕴藏着提升自身身体能力的效果。</t>
  </si>
  <si>
    <t>[装备]时，1战斗中1次，【回避】判定的达成值+2。</t>
  </si>
  <si>
    <t>AA战鬼</t>
  </si>
  <si>
    <t>极东重工制近战用动力甲。兼具装甲服与强化外骨骼的功能。</t>
  </si>
  <si>
    <t>[装备]时，用[肉弹武器]进行的[攻击行动]的[伤害]+3。</t>
  </si>
  <si>
    <t>ダマスカスアーマー</t>
  </si>
  <si>
    <t>宝石形的通信用神器，也可当作手机使用。</t>
  </si>
  <si>
    <t>[装备]时，1战斗中1次，[简易移动·战斗移动]的可移动[距离]+1格。</t>
  </si>
  <si>
    <t>AA阻塞</t>
  </si>
  <si>
    <t>极东重工制城市战用动力甲。配备盾型单元的特殊合金制辅助臂能自动保护使用者。</t>
  </si>
  <si>
    <t>[装备]时，消耗1次[开始]时机的话，即使不与[障碍物]邻接，也能在该轮[结束]为止变为[状态变化：遮蔽]。</t>
  </si>
  <si>
    <t>吸血之衣</t>
  </si>
  <si>
    <t>可将敌人飞溅出的血液与灵力转化为自身生命力的漆黑外套。只有夜魔的血脉可以装备。</t>
  </si>
  <si>
    <t>[装备]时，1战斗中1次，[伤害算出]后【生命力】[回复]10。</t>
  </si>
  <si>
    <t>锦蝶</t>
  </si>
  <si>
    <t>以某种灵草染制的和服型人造神器。会对半妖的血脉产生反应，提高灵力。</t>
  </si>
  <si>
    <t>[装备]时，1剧本中1次，2个[灵力]的结果±1（1个的结果±2也可以。不能为0或0以下，7或7以上）。</t>
  </si>
  <si>
    <t>咏唱导衣</t>
  </si>
  <si>
    <t>施加了辅助咏唱的特殊魔术的长袍型人造神器。只有魔术师可以装备。</t>
  </si>
  <si>
    <t>[装备]时，1战斗中1次，[魔法攻击][目标]+1体。</t>
  </si>
  <si>
    <t>灵能夹克</t>
  </si>
  <si>
    <t>配备了精神感应装置的外衣型人造神器。有着优越的防御性能，可以依靠感应力加速身心。</t>
  </si>
  <si>
    <t>[装备]时，1战斗中1次，【行动值】+3。</t>
  </si>
  <si>
    <t>灵气套装</t>
  </si>
  <si>
    <t>穿在衣物下面的打底衣型人造神器。气的渗透率极高，防御时可以展开气的障壁。</t>
  </si>
  <si>
    <t>祈祷礼装</t>
  </si>
  <si>
    <t>当对自己的守护神进行祈祷时穿着的礼服，形状多样，只是穿上就可以从神获得活力。</t>
  </si>
  <si>
    <t>大正潮流</t>
  </si>
  <si>
    <t>人造神器化的大正时代的潮流服装。</t>
  </si>
  <si>
    <t>[装备]时，1战斗中1次，【行动值】+1d。</t>
  </si>
  <si>
    <t>绚烂和装</t>
  </si>
  <si>
    <t>灵毛制成的布料制造的和服型人造神器。稍微有些不便于行动，非常结实。</t>
  </si>
  <si>
    <t>袈裟</t>
  </si>
  <si>
    <t>人造神器化的僧人身穿的礼仪用服装。除了灵验之外，也可以干扰灵体。</t>
  </si>
  <si>
    <t>[装备]时，从[距离：接近状态]以外的[目标]处受到的[魔法伤害]-3。</t>
  </si>
  <si>
    <t>精金背心</t>
  </si>
  <si>
    <t>加入了精金制成的防护板的背心。看起来只是普通的背心，防御力极高。</t>
  </si>
  <si>
    <t>全身外骨骼</t>
  </si>
  <si>
    <t>用怪虫的外骨骼制造的全身防具型人造神器。平时只是项链，启动时外骨骼会包裹全身。</t>
  </si>
  <si>
    <t>摩托护具</t>
  </si>
  <si>
    <t>人造神器化的摩托赛用的护具。有些行动不便，防御性能极高。</t>
  </si>
  <si>
    <t>[装备]时，承受的[落下伤害]-5。</t>
  </si>
  <si>
    <t>动作套装</t>
  </si>
  <si>
    <t>魔术和科学结合制造出的连身装甲型人造神器。是拥有着优越的灵活性的杰作。</t>
  </si>
  <si>
    <t>用特殊的凯夫拉纤维和蕴含着灵力毛编制出的衣服型人造神器。因为是定制的原因，有各式各样的款式。比较难区分到底是属于外套还是上衣。</t>
  </si>
  <si>
    <t>对魔术背心</t>
  </si>
  <si>
    <t>穿在衣服下的对魔术防护用背心型人造神器。特别强化了对魔术防御性能。</t>
  </si>
  <si>
    <t>腹卷铠</t>
  </si>
  <si>
    <t>镰仓时代后期下级武士的铠甲。只覆盖躯干，机动性极强。</t>
  </si>
  <si>
    <t>AA钢塞</t>
  </si>
  <si>
    <t>极东重工制的作业用动力甲。搭载自动组装式路障单元，展开后可构筑简易阵地。</t>
  </si>
  <si>
    <t>[装备]时，消耗1次[开始]时机的话，在邻接不存在[角色·障碍物]的1格内[设置]1个【生命力】20以下的[障碍物]。</t>
  </si>
  <si>
    <t>魔术补强外套</t>
  </si>
  <si>
    <t>作为防具型人造神器，被实施了高度的加固的魔术披风。</t>
  </si>
  <si>
    <t>强化合金夹克</t>
  </si>
  <si>
    <t>需要特别定制的用特殊纤维编制的衣服型人造神器。要害部位填充入特殊的合金板。特高的防御力是其卖点。</t>
  </si>
  <si>
    <t>动力套装</t>
  </si>
  <si>
    <t>极东重工开发的，内藏灵力回路的全身铠型人造神器。能让使用者使用让自己发挥出更强的力量的效果的异能。</t>
  </si>
  <si>
    <t>[装备]时：1场景1次，令自身【体力】判定的达成值获得+5的修正。</t>
  </si>
  <si>
    <t>反冲装甲</t>
  </si>
  <si>
    <t>进一步强化改造，加入了装甲的连身装甲。放入了特殊的炸药，在受到攻击的时候同时引爆，从而达到‘减少受到的伤害’这一效果。</t>
  </si>
  <si>
    <t>[装备]时：1场战斗1次，受到的[伤害]-10。</t>
  </si>
  <si>
    <t>鱼鳞甲</t>
  </si>
  <si>
    <t>古代中国的锁子甲。有些重，防御力高。</t>
  </si>
  <si>
    <t>魔性的灵衣</t>
  </si>
  <si>
    <t>蕴含魔性灵力的服装型人造神器。形状多样。</t>
  </si>
  <si>
    <t>[装备]时，受到[神我狩]的[伤害]-5。</t>
  </si>
  <si>
    <t>反射装甲F型</t>
  </si>
  <si>
    <t>AM开发的套装型人造神器。根据使用者的能力值，特殊合金会提升物理抗性效果。</t>
  </si>
  <si>
    <t>[装备]时，1战斗中1次，受到的[物理伤害]-「【生命力】的最大值-【生命力】的现在值的差值」（最大-15） 。</t>
  </si>
  <si>
    <t>反射装甲M型</t>
  </si>
  <si>
    <t>AM开发的套装型人造神器。根据使用者的能力值，特殊合金会提升对魔术效果。</t>
  </si>
  <si>
    <t>[装备]时，1战斗中1次，受到的[魔法伤害]-「【生命力】的最大值-【生命力】的现在值的差值」（最大-15） 。</t>
  </si>
  <si>
    <t>灵毛上衣</t>
  </si>
  <si>
    <t>用在久远的时光中，神格化了的魔兽，灵兽或幻兽等的带有灵力的毛皮做出的，结实的上衣型人造神器。</t>
  </si>
  <si>
    <t>[装备]时：1场战斗1次，【行动值】获得+5的修正。</t>
  </si>
  <si>
    <t>炭素结晶上衣</t>
  </si>
  <si>
    <t>表面拥有炭素结晶涂层的上衣型人造神器。炭素结晶涂层是一种抗腐蚀，不导电的，但是导热性异常良好的炼金加工品。</t>
  </si>
  <si>
    <t>[装备]时：受到的[属性：雷击；魔毒]的[伤害]-5.</t>
  </si>
  <si>
    <t>明光铠</t>
  </si>
  <si>
    <t>模仿了中国古代的铠甲制作的人造神器。胸口和后背安装了特殊加工过的金属，保护要害。</t>
  </si>
  <si>
    <t>[装备]时，受到的[属性：闪光·磁力]的[伤害]-5。</t>
  </si>
  <si>
    <t>血战装衣</t>
  </si>
  <si>
    <t>用神秘的技术将菌丝生命体制造的活体装甲纤维化，加工成西装或学生服。吸收穿着者的血液后可以变为战斗形态。</t>
  </si>
  <si>
    <t>[装备]时，消耗1次[开始]时机和消耗3点【生命力】，1战斗中，受到的[物理伤害]-3。</t>
  </si>
  <si>
    <t>探索者背心</t>
  </si>
  <si>
    <t>用魔境内生活的物怪产出的丝线织成的背心。</t>
  </si>
  <si>
    <t>[装备]时，1战斗中1次，在[时机：准备]中进行[行动⑦：物品的使用]（→基本p165）也不会消耗[准备]时机。</t>
  </si>
  <si>
    <t>深绿的外套</t>
  </si>
  <si>
    <t>用被叫做山彦的物怪的软毛制成的外套。</t>
  </si>
  <si>
    <t>[装备]时，受到[属性：风压·幻觉]的[伤害]-5。</t>
  </si>
  <si>
    <t>灵毛半缠</t>
  </si>
  <si>
    <t>用灵鸟蓬松的绒毛制成的半缠型防具。有着隔热的效果，冬暖夏凉。</t>
  </si>
  <si>
    <t>[装备]时，受到[属性：火炎·冷气]的[伤害]-5。</t>
  </si>
  <si>
    <t>魔术学徒衣</t>
  </si>
  <si>
    <t>“联盟”的学徒制服。西装风格的制服，外搭半披风。</t>
  </si>
  <si>
    <t>[装备]时，1战斗中1次，[距离：7格/目标：1体]的2个[灵力]的结果±1（1个的结果±2也可以。不能为0或0以下，7或7以上）。</t>
  </si>
  <si>
    <t>近代魔术兵装</t>
  </si>
  <si>
    <t>可以辅助魔术行使的近代魔术装备，造型类似潜水服，可以穿在衣服下面。</t>
  </si>
  <si>
    <t>[装备]时，1战斗中1次，消耗1次[开始]时机的话，[距离：7格/目标：1体]的【行动值】-2d（最低1）。</t>
  </si>
  <si>
    <t>强袭铠</t>
  </si>
  <si>
    <t>异界开发的轻型战斗铠，附加特殊的魔力后可以瞬间提升运动能力。</t>
  </si>
  <si>
    <t>双层斗篷</t>
  </si>
  <si>
    <t>两层的斗篷大衣。日本的怀旧主义魔术师常穿，挥动斗篷时会释放出灵力。</t>
  </si>
  <si>
    <t>[装备]时，1战斗中1次，消耗1次[开始]时机的话，无视[接近状态]从当前格子开始移动2格的距离。</t>
  </si>
  <si>
    <t>無名都市の裝束</t>
  </si>
  <si>
    <t>（无）</t>
  </si>
  <si>
    <t>[装备]时，1战斗中1次，受到的[魔法伤害]-5。</t>
  </si>
  <si>
    <t>皇帝的灵衣</t>
  </si>
  <si>
    <t>再现某著名皇帝的服饰并人造神器化的产物。身体会变得如同什么都没穿一般轻盈。</t>
  </si>
  <si>
    <t>天狼之风</t>
  </si>
  <si>
    <t>某血族为追求极致的速度而制造出的羽衣型人造神器。</t>
  </si>
  <si>
    <t>[装备]时，1战斗中1次，【行动值】+5。</t>
  </si>
  <si>
    <t>AA靶心</t>
  </si>
  <si>
    <t>B.E.G制射击战斗用动力甲。全身配备了高性能摄像头和射击后坐力补正功能。</t>
  </si>
  <si>
    <t>[装备]时，1轮中1次，使用[射击武器]的[物理攻击]的[距离]+3格（[接近状态]的情况下变为4格，[移动2格]的情况下变为[移动5格]）。</t>
  </si>
  <si>
    <t>AA小夜曲</t>
  </si>
  <si>
    <t>AM社制近身战斗用动力甲。以覆盖全身的流线型装甲为特征。</t>
  </si>
  <si>
    <t>[装备]时，1轮中1次，使用[肉弹武器]进行的[物理攻击]，【命中】判定+1，[物理伤害]+2。</t>
  </si>
  <si>
    <t>AA金刚</t>
  </si>
  <si>
    <t>极东重工制近身战斗用动力甲。外部装甲令人联想到武士的铠甲，内置高出力人工肌肉。</t>
  </si>
  <si>
    <t>[装备]时，使用[肉弹武器]进行的[物理攻击]，[物理伤害]+4。</t>
  </si>
  <si>
    <t>罗马轻甲</t>
  </si>
  <si>
    <t>共和制时代罗马的一种锁子甲，轻便而结实。</t>
  </si>
  <si>
    <t>[装备]时，1战斗中1次，从[武器攻击]处承受的[伤害]-10。</t>
  </si>
  <si>
    <t>芳纶夹克</t>
  </si>
  <si>
    <t>芳纶纤维制成的夹克，设计多样，防御性能高超。</t>
  </si>
  <si>
    <t>[装备]时，1轮中1次，从[武器攻击]处承受的[伤害]-5。</t>
  </si>
  <si>
    <t>魂结之衣</t>
  </si>
  <si>
    <t>每针都是收尾针，如此缝下千针的神职礼装。因为包含了对于安全的祈愿，所以其实已经由防具化为护身符了。</t>
  </si>
  <si>
    <t>咒文轻甲</t>
  </si>
  <si>
    <t>被书写上防御性质的咒文的布条缠绕着的，灵力防御高的轻型盔甲型人造神器。因为其可靠的效果，爱穿的人有很多。</t>
  </si>
  <si>
    <t>流体装甲</t>
  </si>
  <si>
    <t>填入了特殊的能吸收冲击的材料的连身装甲型人造神器。能够更好的发挥出其极高的防御性能。[装备]时：1场战斗1次，受到的[伤害]-10。</t>
  </si>
  <si>
    <t>封神斗衣</t>
  </si>
  <si>
    <t>将帅气的外套或套装改造成的人造神器。是擅长物理战斗的封神专用的防具，装备这种防具的神我狩也会因实力受人瞩目。</t>
  </si>
  <si>
    <t>哥特风服装</t>
  </si>
  <si>
    <t>黑色的帽子、外套、裙子等。夜魔专用的哥特风格人造神器。是用特殊的灵毛或愚者黄金丝线制作的豪华品，穿着身上会显示出真货的气质。</t>
  </si>
  <si>
    <t>大妖怪的灵衣</t>
  </si>
  <si>
    <t>大量使用大妖怪身上的灵毛制成的夹克或背心型人造神器。只有继承了妖怪之血的人才能装备，穿上之后可以如风一般行动。</t>
  </si>
  <si>
    <t>真理之衣</t>
  </si>
  <si>
    <t>内部描绘了魔法阵的魔术师专用斗篷或外套型人造神器。可以提高魔术师薄弱的物理防御力，是只有一定水平的魔术师才被允许穿上的高级品。</t>
  </si>
  <si>
    <t>龙鳞帷子</t>
  </si>
  <si>
    <t>用龙王身上宝石一样的鳞片制作成的稀有的鳞铠型人造神器。如衬衫一般轻薄，可以穿在衣服下方的龙王专用防具。看似单薄，却有着极强的防御力。</t>
  </si>
  <si>
    <t>古代的大铠</t>
  </si>
  <si>
    <t>将英魂们生活的时代的铠甲或服装附上灵力并硬化的装备。是只有英魂才能穿着的极为坚固的铠甲。</t>
  </si>
  <si>
    <t>神衣</t>
  </si>
  <si>
    <t>众神身穿的斗篷、礼服、白拍子或水干等。是高位的土地神和取回力量的大妖怪喜欢的装备，也是只有优秀的神灵才能装备的神秘之物。</t>
  </si>
  <si>
    <t>隐者之斗篷</t>
  </si>
  <si>
    <t>编入了伪装和隐蔽的术式的大衣。是不喜欢引人耳目的魔术师喜欢的防具。</t>
  </si>
  <si>
    <t>[装备]时，1战斗（场景）中1次，目标在1战斗（场景）中，即便在周围不存在[障碍物]的格子（场所），也能变为[状态变化：隐密]（[行为：隐身/达成值：15]）。</t>
  </si>
  <si>
    <t>灵力腰封</t>
  </si>
  <si>
    <t>配合使用者量身定做的腰封。将身体平衡调整到黄金比例，让灵力循环最优化。</t>
  </si>
  <si>
    <t>[装备]时，1剧本中1次，2个[灵力]的结果±2（1个的结果±4也可以。不能为0或0以下，7或7以上）。</t>
  </si>
  <si>
    <t>英知的白衣</t>
  </si>
  <si>
    <t>能够提高知性的，施加了特殊魔术的衣服。大多数情况下是白大褂，也有外套或制服型。</t>
  </si>
  <si>
    <t>[装备]时，【知性】判定的达成值+2。</t>
  </si>
  <si>
    <t>魅惑术衣</t>
  </si>
  <si>
    <t>施加了魅惑魔术的服装。大多数是晚礼服或燕尾服等。</t>
  </si>
  <si>
    <t>[装备]时，【精神】判定的达成值+2。</t>
  </si>
  <si>
    <t>魔忍战衣</t>
  </si>
  <si>
    <t>神秘的技术造出的现代版忍者服装。从古风的黑衣到打底衣，形状多种多样。是退魔忍者的专用装备。</t>
  </si>
  <si>
    <t>[装备]时，【敏捷】判定的达成值+2。</t>
  </si>
  <si>
    <t>竹甲</t>
  </si>
  <si>
    <t>用灵脉内的神竹加以特殊加工制作的铠甲。坚韧而有弹性，比金属轻薄但结实。</t>
  </si>
  <si>
    <t>[装备]时，受到[形状：剑·枪·射击]的[物理伤害]-5。</t>
  </si>
  <si>
    <t>灵威外套</t>
  </si>
  <si>
    <t>使用了灵毛的外套型人造神器。有风衣、牛角扣大衣、飞行员夹克等等款式。</t>
  </si>
  <si>
    <t>[装备]时，1战斗（场景）中1次，[被动判定]的达成值+2。</t>
  </si>
  <si>
    <t>简易强化服</t>
  </si>
  <si>
    <t>内部搭载了超小型的泵或活塞，可以提高肌肉力量的强化服。可以飞跃性地提高身体能力。</t>
  </si>
  <si>
    <t>起源灵衣</t>
  </si>
  <si>
    <t>施加了可以提升起源效果的魔术的强化礼装。操纵起源时可以发挥效果。</t>
  </si>
  <si>
    <t>[装备]时，赋予了[起源属性]的[伤害]+2。</t>
  </si>
  <si>
    <t>诅咒装束</t>
  </si>
  <si>
    <t>将发动诅咒必要的要素抽象化加入服装之中。看起来像是通常的衣服。</t>
  </si>
  <si>
    <t>[装备]时，1战斗中1次，[距离：战斗地带/目标：1体]的「受到的[伤害]-n」的[追加效果]无效化。</t>
  </si>
  <si>
    <t>レンの護符</t>
  </si>
  <si>
    <t>配备机械人或改造人检修设备的特殊安全屋。</t>
  </si>
  <si>
    <t>[装备]时，1剧本中3次，[魔境讨伐]（神魂p8）之际，「［limit］的进行」的其中1个出目的结果-1（最低1）。</t>
  </si>
  <si>
    <t>胴丸</t>
  </si>
  <si>
    <t>平安中期的武者甲胄。类似全身铠甲，机动性不减。</t>
  </si>
  <si>
    <t>[装备]时，1战斗中1次，直到该轮[结束]为止，【行动值】+5。</t>
  </si>
  <si>
    <t>破邪礼装</t>
  </si>
  <si>
    <t>高阶神官或僧侣等穿着的强力神职礼装。具备退去不净之力的效果。</t>
  </si>
  <si>
    <t>[装备]时，受到[种类：不死·混沌]的[伤害]-5。</t>
  </si>
  <si>
    <t>格挡夹克</t>
  </si>
  <si>
    <t>施加了更高级圣别的高位冲锋衣。</t>
  </si>
  <si>
    <t>[装备]时，1轮中1次，成为[距离：接近状态·移动n格]的[攻击行动]的[目标]时，受到的[物理伤害]-5。</t>
  </si>
  <si>
    <t>退魔大衣</t>
  </si>
  <si>
    <t>提升了防御力的强化型退魔礼装。时尚的大衣款式颇受欢迎。</t>
  </si>
  <si>
    <t>[装备]时，1剧本中1次，[被动判定]成功后进行1次[武器攻击]。</t>
  </si>
  <si>
    <t>咒装礼衣</t>
  </si>
  <si>
    <t>叠加了增强防御效果的诅咒的改造强化礼装，具备抵抗魔术伤害的能力。</t>
  </si>
  <si>
    <t>[装备]时，1轮中1次，受到的[魔法伤害]-5。</t>
  </si>
  <si>
    <t>百合水仙</t>
  </si>
  <si>
    <t>以比锦蝶更珍贵的灵草染制而成的和服型人造神器。</t>
  </si>
  <si>
    <t>[装备]时，1剧本中1次，3个[灵力]的结果±1（1个[灵力]±1~2，同一个[灵力]±3也可以。不能为0或0以下，7或7以上）。</t>
  </si>
  <si>
    <t>AA神杖</t>
  </si>
  <si>
    <t>冠以神杖之名的医疗用动力甲。由AM与住塚制药共同开发。</t>
  </si>
  <si>
    <t>[装备]时，消耗1次[开始]或[终了]时机，可让[距离：接近状态/目标：1体][回复]2d【生命力】（译注：可以在一轮里又消耗[开始]，又消耗[终了]）。</t>
  </si>
  <si>
    <t>荒风缠衣</t>
  </si>
  <si>
    <t>受风之加护的斗篷型人造神器。可操纵风，获得爆发性的突进能力。</t>
  </si>
  <si>
    <t>[装备]时，[攻击行动]的[目标]可以随意变更为[移动1格]。此外，视为满足了[契约者A]《称号才能》的使用条件。</t>
  </si>
  <si>
    <t>黄金锁链</t>
  </si>
  <si>
    <t>使用更多愚者黄金制造的高级锁子甲。能以一定间隔展开不可见的防御屏障。</t>
  </si>
  <si>
    <t>[装备]时，1轮中1次，受到的[伤害]-5。</t>
  </si>
  <si>
    <t>执行者之服</t>
  </si>
  <si>
    <t>高级圣殿骑士等人穿着的僧衣型人造神器。虽然看上去就像僧衣，但是并不会对自身的灵活行动造成多大的影响，而且比看起来更为强韧。</t>
  </si>
  <si>
    <t>特工套装</t>
  </si>
  <si>
    <t>针对对超常存在的战斗假想而制造出的西服型人造神器。看起来和普通的衣服差不多，但是内部藏有生命维持装置以应对严酷的环境状况。</t>
  </si>
  <si>
    <t>钢筋铁力士套装</t>
  </si>
  <si>
    <t>将自己的衣服改造成的强力人造神器。空手道的道服或摔跤手的全身紧身衣等等，形状多样。不是徒有其表，也不能一时兴起穿上。</t>
  </si>
  <si>
    <t>神秘的皮衣</t>
  </si>
  <si>
    <t>用物怪的皮制成皮衣，再将其人造神器化。比看起来更加便于行动，据说熟练的契约者穿上后可以与风一体化。</t>
  </si>
  <si>
    <t>言魂之法衣</t>
  </si>
  <si>
    <t>上面刺绣有咒文或神言的僧衣型人造神器。有着优秀的魔术防御力，据说效果相当于将神社、寺院的结界套在身上。</t>
  </si>
  <si>
    <t>跨越世界的黑衣</t>
  </si>
  <si>
    <t>用飞跃星际的巨鸟的羽毛制作的黑衣。有抑制跨界移动的冲击的效果，异界的来访者常穿。</t>
  </si>
  <si>
    <t>[装备]时，受到的[形状：斧·锤]的[物理伤害]-5。</t>
  </si>
  <si>
    <t>全金属夹克</t>
  </si>
  <si>
    <t>用带有魔力的极细金属丝制成的套装或夹克。被正式当作对超常存在部队或组织的训练服。</t>
  </si>
  <si>
    <t>[装备]时，【精神】和【抵抗】的达成值+1。</t>
  </si>
  <si>
    <t>护灵发衣</t>
  </si>
  <si>
    <t>据传灵脉之主或神灵等善意的存在会将自己注入灵力的发丝编入衣服中，送给有好感的对象。</t>
  </si>
  <si>
    <t>[装备]时，使用【幸运】的[行为]的达成值+2。</t>
  </si>
  <si>
    <t>极战装衣</t>
  </si>
  <si>
    <t>大量使用了活体装甲的纤维的血装战衣。吸收的血液变多，但也能变为更强大的战斗形态。</t>
  </si>
  <si>
    <t>[装备]时，消耗1次[开始]时机和5点【生命力】，1战斗中，[伤害算出]+4。</t>
  </si>
  <si>
    <t>电脑控制套装</t>
  </si>
  <si>
    <t>安装了能提升处理速度的高级魔术程序的电子套装，面向上级者。</t>
  </si>
  <si>
    <t>AA飞蝗</t>
  </si>
  <si>
    <t>冠以飞蝗之名的alcheny material社的高机动型战斗用动力甲。</t>
  </si>
  <si>
    <t>[装备]时，无视[难以落脚的场所]的惩罚。此外，1轮中1次，消耗1次[开始]时机，移动2格（[接近状态]的情况下，不可移动）。</t>
  </si>
  <si>
    <t>AA亡命徒</t>
  </si>
  <si>
    <t>冠以亡命徒之名的BE社制战斗用动力甲。搭载重装甲、辅助近战的高性能雷达以及最新的出力提升系统。</t>
  </si>
  <si>
    <t>[装备]时，使用[肉弹武器]的[攻击行动]的[物理伤害]+3。</t>
  </si>
  <si>
    <t>变化之衣</t>
  </si>
  <si>
    <t>大妖怪等用灵毛编织成的上衣。可以通过灵威化为人形。</t>
  </si>
  <si>
    <t>[装备]时，1战斗（场景）中1次，目标可以变为任意任务的样貌（[行为：伪装/达成值：15]，持续1个场景）。</t>
  </si>
  <si>
    <t>时空灵衣</t>
  </si>
  <si>
    <t>时空间魔术师作为正装的魔导衣。形状多种多样。</t>
  </si>
  <si>
    <t>[装备]时，1轮中1次，【行动值】直到该轮[结束]为止+1d。</t>
  </si>
  <si>
    <t>战术夹克</t>
  </si>
  <si>
    <t>以对超常存在战为前提制造的军用战斗服。</t>
  </si>
  <si>
    <t>[装备]时，受到[形状：射击]的[物理伤害]-2。此外，1战斗（场景）中1次，在[时机：准备]中进行[行动⑦：物品的使用]（→基本p165）也不会消耗[准备]时机。</t>
  </si>
  <si>
    <t>神力短上衣</t>
  </si>
  <si>
    <t>看似是华丽的上衣，实际使用了灵毛和[素材]，内侧描画了神咒，是正统的防具。</t>
  </si>
  <si>
    <t>[装备]时，1战斗（场景）中1次，受到的[物理伤害]-10。</t>
  </si>
  <si>
    <t>特殊防弹服</t>
  </si>
  <si>
    <t>用芳纶和灵毛加工而成的防弹服。有着优秀的防弹性能。</t>
  </si>
  <si>
    <t>[装备]时，1轮中1次，受到[形状：射击]的[物理伤害]-5。</t>
  </si>
  <si>
    <t>陆战套装</t>
  </si>
  <si>
    <t>搭载了最新式战术情报共享系统的高性能紧身衣。装备自身可以从战术上进行各种支援。</t>
  </si>
  <si>
    <t>[装备]时，[称号：超越战鬼]的《称号才能》的[伤害算出]+3。</t>
  </si>
  <si>
    <t>黑神的外套</t>
  </si>
  <si>
    <t>以能操控漆黑灵力的神格的灵毛编织的神秘外套，翻动时会释放灵力，产生极强的防御效果。</t>
  </si>
  <si>
    <t>[装备]时，1战剧本中1次，【行动值】+2d。</t>
  </si>
  <si>
    <t>织女的和服</t>
  </si>
  <si>
    <t>传说中的织女所织的布料制作的和服型人造神器，蕴藏着卓越的灵力。</t>
  </si>
  <si>
    <t>AA护卫</t>
  </si>
  <si>
    <t>极东重工制据点防卫用动力甲，全身的重装甲可以发挥优秀的防御力。</t>
  </si>
  <si>
    <t>[装备]时，从[距离：接近状态]以外的[目标]处受到的[伤害]-5。</t>
  </si>
  <si>
    <t>肌肉锁子甲</t>
  </si>
  <si>
    <t>罗马士兵用的结实的板金铠甲。模仿肌肉的雕刻会为持有者带来臂力。</t>
  </si>
  <si>
    <t>[装备]时，1轮中1次，进行[物理攻击]时，[物理伤害]+3。</t>
  </si>
  <si>
    <t>装甲套装</t>
  </si>
  <si>
    <t>安装了坚固装甲板的强化连身衣。可以提升身体能力与战斗能力。</t>
  </si>
  <si>
    <t>[装备]时，1轮中1次，【体力】判定的达成值和[物理伤害]+2。</t>
  </si>
  <si>
    <t>黑色内甲</t>
  </si>
  <si>
    <t>内侧编织了更高级防御魔术的高级魔术打底衣。</t>
  </si>
  <si>
    <t>板甲大衣</t>
  </si>
  <si>
    <t>大量采用更坚固的轻量装甲板的大衣型金属夹克。</t>
  </si>
  <si>
    <t>[装备]时，受到[武器攻击]的[伤害]-5。</t>
  </si>
  <si>
    <t>AA夜叉</t>
  </si>
  <si>
    <t>极东重工制魔术战斗用动力甲。采用修身连身衣款式。</t>
  </si>
  <si>
    <t>[装备]时，1轮中1次，用[魔法武器]进行[魔法攻击]时，[魔法伤害]+4。</t>
  </si>
  <si>
    <t>AA鹰眼</t>
  </si>
  <si>
    <t>B.E.G制射击战斗用动力甲。全身配备高性能摄像头、雷达及后坐力控制功能。</t>
  </si>
  <si>
    <t>[装备]时，1轮中1次，用[射击武器]进行[物理攻击]时，【命中】判定+1，[物理伤害]+3。</t>
  </si>
  <si>
    <t>啜血之衣</t>
  </si>
  <si>
    <t>吸收大量血液与灵力而染成赤黑色的吸血之衣。只有夜魔血脉可以装备。</t>
  </si>
  <si>
    <t>[装备]时，1战斗中1次，[伤害算出]后【生命力】[回复]20。</t>
  </si>
  <si>
    <t>纺魔长袍</t>
  </si>
  <si>
    <t>本身成为辅助魔术的回路一部分的长袍型人造神器，可以瞬间增幅灵力。</t>
  </si>
  <si>
    <t>复苏者</t>
  </si>
  <si>
    <t>能增幅治愈效果的背心型人造神器。</t>
  </si>
  <si>
    <t>[装备]时，使用[物品：消耗]的【生命力】的[回复]的效果+5。</t>
  </si>
  <si>
    <t>AA铁虎</t>
  </si>
  <si>
    <t>AM社制近身战斗用动力甲。以厚重装甲与高性能人工肌肉为傲。</t>
  </si>
  <si>
    <t>[装备]时，对[距离：接近状态]的[目标]进行[物理攻击]时，[物理等级]+1。</t>
  </si>
  <si>
    <t>罗马重甲</t>
  </si>
  <si>
    <t>罗马正规士兵的部分铠甲，防御力绝佳。</t>
  </si>
  <si>
    <t>灵气增幅套装</t>
  </si>
  <si>
    <t>能够增幅气的灵气套装。</t>
  </si>
  <si>
    <t>[装备]时，1战斗中1次，[装甲]和[结界]+5。</t>
  </si>
  <si>
    <t>庄严的袈裟</t>
  </si>
  <si>
    <t>人造神器化的高僧身穿的袈裟，有着极强的灵力。</t>
  </si>
  <si>
    <t>加速器</t>
  </si>
  <si>
    <t>能够将超能力者的感应力转化为防御力的电子式板甲夹克。战斗中可以一次性地大幅度加速身心。</t>
  </si>
  <si>
    <t>[装备]时，1剧本中1次，【行动值】+6。</t>
  </si>
  <si>
    <t>精金夹克</t>
  </si>
  <si>
    <t>将谜之金属制成的钢丝缝纫在夹克内侧。看起来只是普通的衣服，可以随穿着者的意识变成铠甲。</t>
  </si>
  <si>
    <t>凭依礼装</t>
  </si>
  <si>
    <t>刺绣着便于守护神降临凭依的魔法阵或祷文的礼装。设计多样，能够给予装备者极高的活力。</t>
  </si>
  <si>
    <t>重层外骨骼</t>
  </si>
  <si>
    <t>重叠了多层坚固的外壳的全身外骨骼，有着惊人的防御力。</t>
  </si>
  <si>
    <t>人造皮肤</t>
  </si>
  <si>
    <t>包裹着全身的黑色的像是皮肤一样的衣服型人造神器。穿着在常服之下。</t>
  </si>
  <si>
    <t>电磁装甲</t>
  </si>
  <si>
    <t>因为灵力回路，形成了足以覆盖全身的可以扩散力量的电磁屏障的胸甲型人造神器，其尺寸小到可以实现隐蔽在上衣内的这一效果。</t>
  </si>
  <si>
    <t>术式辅助外套</t>
  </si>
  <si>
    <t>有着辅助魔术发动效果的强化式魔术补强外衣。&lt;八部众&gt;之一的草壁家的上级退魔师常用。</t>
  </si>
  <si>
    <t>[装备]时，1战斗中1次，[攻击行动]的[目标]+1体。</t>
  </si>
  <si>
    <t>对灵背心</t>
  </si>
  <si>
    <t>将对灵威的物理防御力提升到极限的防魔术背心。从加厚款到可以穿在西装下面的款式，形状多种多样。</t>
  </si>
  <si>
    <t>[装备]时，1轮中1次，受到的[物理伤害]-5。</t>
  </si>
  <si>
    <t>高位神格衣</t>
  </si>
  <si>
    <t>与灵魂的等级相符的，施加了强化的灵衣。外观豪华，无论是什么颜色的衣服都会释放出黄金色或彩虹色的灵威。</t>
  </si>
  <si>
    <t>幻兽铠</t>
  </si>
  <si>
    <t>强大幻兽骨皮打造的异形铠甲。胸部是龙，右肩与右臂是狮子，左肩与左臂是山羊。</t>
  </si>
  <si>
    <t>[装备]时，受到[属性：火炎·电击·魔毒]的[伤害]-10。</t>
  </si>
  <si>
    <t>空鬼の革鎧</t>
  </si>
  <si>
    <t>供魔术师或人造人进行仪式魔术、炼制灵药与神器的工坊。</t>
  </si>
  <si>
    <t>[装备]时，1剧本中1次，直到该轮（场景）[结束]为止，即使周围不存在[障碍物]的场所（格子），也能变为[状态变化：隐密]（[行为：隐身/达成值15]）。</t>
  </si>
  <si>
    <t>当世具足</t>
  </si>
  <si>
    <t>室町时代后期开发的武者铠甲人造神器化。有着优秀的机动力和防御性能。</t>
  </si>
  <si>
    <t>魔术防护背心</t>
  </si>
  <si>
    <t>对魔术效果飞跃性上升的对魔术背心的上级版。秘藏着极高的对魔术效果。</t>
  </si>
  <si>
    <t>[装备]时，1战斗中1次，受到的[魔法伤害]-10。</t>
  </si>
  <si>
    <t>高级灵毛斗篷</t>
  </si>
  <si>
    <t>以更高质量灵毛与最新的特殊凯夫拉纤维编织的最高级灵毛斗篷。可瞬间强化身体能力。</t>
  </si>
  <si>
    <t>超级行动套装</t>
  </si>
  <si>
    <t>激发超人运动能力的改良型套装。不仅防御优异，还具备辅助身体能力的功能。</t>
  </si>
  <si>
    <t>[装备]时，【体力】和【敏捷】判定的达成值和[物理伤害]+2。</t>
  </si>
  <si>
    <t>魔术强化大衣</t>
  </si>
  <si>
    <t>将魔术补强功能上升到极限的的强化型魔术强化大衣。不仅有打底型，还有上衣型和大衣型。</t>
  </si>
  <si>
    <t>[装备]时，1轮中1次，消耗1次[开始]时机的话，可以无视[接近状态]移动1格的距离。</t>
  </si>
  <si>
    <t>试作型外骨骼</t>
  </si>
  <si>
    <t>B·E社，极东重工等财团全力开发的全身铠型人造神器的试作品。穿着者的运动能力会获得飞跃般的提高，还拥有辅助战斗的效果</t>
  </si>
  <si>
    <t>精灵之羽</t>
  </si>
  <si>
    <t>用魔境内采集的纤维制作的披肩型人造神器。带有强大的灵力，散发出淡淡的磷光。</t>
  </si>
  <si>
    <t>[装备]时，1战斗中1次，消耗1次[开始]时机，[距离：5格/目标：1体]的【行动值】-1d（最低1）。</t>
  </si>
  <si>
    <t>白丝威</t>
  </si>
  <si>
    <t>用特殊染料染成白色的对超常存在战用服装。形状多种多样。根据染色的不同，可以发挥特殊的效果。</t>
  </si>
  <si>
    <t>[装备]时，【敏捷】の达成值和[物理伤害]+2。</t>
  </si>
  <si>
    <t>赤丝威</t>
  </si>
  <si>
    <t>[装备]时，【知性】の达成值和[魔法伤害]+2。</t>
  </si>
  <si>
    <t>上将之衣</t>
  </si>
  <si>
    <t>以曾统率大军的英雄所穿的制服为原型的绝品。大多模仿了大衣的造型。</t>
  </si>
  <si>
    <t>[装备]时，1剧本中1次，消耗1次[开始]时机，在该轮中，[距离：战斗地带/目标：战斗地带]的【行动值】和[伤害算出]+1d。</t>
  </si>
  <si>
    <t>神秘之铠</t>
  </si>
  <si>
    <t>用只能在魔境内采集的特殊金属制作的全身铠甲。能够感应持有者的灵力，染上各种色彩。</t>
  </si>
  <si>
    <t>AA阿修罗</t>
  </si>
  <si>
    <t>极东重工制的战斗用动力甲（assault armor）。背面安装了无数高性能的义手，通过操作它们可以发挥极强的战斗能力。</t>
  </si>
  <si>
    <t>[装备]时，1轮中1次，从①②中获得任意一个效果。
①：[伤害算出]+1d  ②:受到[伤害]-1d。</t>
  </si>
  <si>
    <t>AA伊弗利特</t>
  </si>
  <si>
    <t>被冠以火焰魔神之名的BE社战斗用动力甲。除了结实的装甲之外还搭载了大量强力的支援火器。</t>
  </si>
  <si>
    <t>[装备]时，1轮中1次，[攻击行动]的[距离/目标]变更为[7格/范围]。</t>
  </si>
  <si>
    <t>黑丝威</t>
  </si>
  <si>
    <t>用特殊的染料染成黑色的对超常存在战用服装，形状多种多样。灵丝不同的染色可以发挥不同的效果。</t>
  </si>
  <si>
    <t>[装备]时，【体力】判定的达成值和[物理伤害]+2。</t>
  </si>
  <si>
    <t>永劫衣</t>
  </si>
  <si>
    <t>施加了高位的时空间魔术的服装。不会受到时间流逝的影响，永远不会腐坏。</t>
  </si>
  <si>
    <t>[装备]时，1剧本中1次，[称号：时空间魔术师]的《称号才能》视为已消耗了1个[消耗]。</t>
  </si>
  <si>
    <t>神兽革夹克</t>
  </si>
  <si>
    <t>以德行高尚的神兽皮制作的皮衣。经过现代设计师加工，造型时尚，在现代的神我狩中很有人气。</t>
  </si>
  <si>
    <t>[装备]时，1战斗（场景）中1次，受到的[伤害]-5。</t>
  </si>
  <si>
    <t>人工肌肉套装</t>
  </si>
  <si>
    <t>内藏了流体的人工肌肉与外骨骼的打底衣型人造神器。穿上后可以发挥强大的身体能力。</t>
  </si>
  <si>
    <t>[装备]时，【体力】和【敏捷】判定的达成值+2。</t>
  </si>
  <si>
    <t>青丝威</t>
  </si>
  <si>
    <t>用特殊的染料染成蓝色的对超常存在战用服装，形状多种多样。灵丝不同的染色可以发挥不同的效果。</t>
  </si>
  <si>
    <t>[装备]时，【精神】判定的达成值和[魔法伤害]+2。</t>
  </si>
  <si>
    <t>神威防护套装</t>
  </si>
  <si>
    <t>使用神秘技术制造的特殊战用防刃·防弹衣。相当轻薄，轻易就能穿在衣服下面。</t>
  </si>
  <si>
    <t>六芒星之铠</t>
  </si>
  <si>
    <t>在巨大的肩甲上铭刻六芒星的板甲，秘藏着能减少威力的魔力。</t>
  </si>
  <si>
    <t>堕天之衣</t>
  </si>
  <si>
    <t>只有高位喰魂者可以穿戴的黑皮革外套，素材不明，据传是用堕天使的皮肤制成。</t>
  </si>
  <si>
    <t>退魔白衣</t>
  </si>
  <si>
    <t>模仿白大褂的退魔服，性能比外观看上去更强。</t>
  </si>
  <si>
    <t>[装备]时，使用[物品：消耗]的[回复]的效果+5。</t>
  </si>
  <si>
    <t>道士的灵装</t>
  </si>
  <si>
    <t>道行深厚的道士的衣服。多数是鲜艳的黄色，背上描画阴阳太极图，有着优秀的灵力防御效果。</t>
  </si>
  <si>
    <t>[装备]时，从[距离：接近状态]的[目标]处受到的[物理伤害]-5。</t>
  </si>
  <si>
    <t>AA爱国者</t>
  </si>
  <si>
    <t>B.E.G制据点防卫用动力甲，背上搭载了导弹仓，外观近似重装甲。</t>
  </si>
  <si>
    <t>[装备]时，从[距离：接近状态]以外的[目标]处受到的[伤害]-10。</t>
  </si>
  <si>
    <t>バイオアーマー</t>
  </si>
  <si>
    <t>可发射特殊魔弹的手枪型人造神器，能一击将普通人无力化。被击中的普通人只会昏倒，不会失去记忆。（具体由GM决定）。</t>
  </si>
  <si>
    <t>[装备]时，受到[属性：火炎·电击]的[伤害]-8。</t>
  </si>
  <si>
    <t>哥特装甲</t>
  </si>
  <si>
    <t>15世纪后半流行的全身铠甲。相当重，防御力高。</t>
  </si>
  <si>
    <t>[装备]时，从「[名称]中标明了[xn]的物怪」处受到的[物理伤害]-5。</t>
  </si>
  <si>
    <t>对术背心</t>
  </si>
  <si>
    <t>专精对魔术效果的防术背心的改造版。具备定时展开强大的魔术防御结界的功能。</t>
  </si>
  <si>
    <t>风暴套装</t>
  </si>
  <si>
    <t>施加了能增强运动性能的诅咒的风之套装。</t>
  </si>
  <si>
    <t>[装备]时，1战斗中1次，直到该轮[结束]为止【行动值】+5。</t>
  </si>
  <si>
    <t>魔术达人套装</t>
  </si>
  <si>
    <t>施加了能辅助术式或咏唱的魔术的，上级者专用的魔术套装。</t>
  </si>
  <si>
    <t>灵灭夹克</t>
  </si>
  <si>
    <t>以难以获得的高阶神格身上的灵毛编织的高级灵伐夹克。具备超越外观的物理防御力。</t>
  </si>
  <si>
    <t>AA游隼</t>
  </si>
  <si>
    <t>AM社制高机动战斗用动力甲。</t>
  </si>
  <si>
    <t>[装备]时，1轮中1次，消耗1次[准备]时机的话，可以无视[接近状态]移动2格的距离。</t>
  </si>
  <si>
    <t>AA烈风</t>
  </si>
  <si>
    <t>极东重工制高机动型动力甲。</t>
  </si>
  <si>
    <t>[装备]时，1轮中1次，[主动判定·被动判定]任意一个成功后，可以无视[接近状态]移动2格的距离。</t>
  </si>
  <si>
    <t>AM社制射击战斗用动力甲。全身配备高性能摄像头与雷达。</t>
  </si>
  <si>
    <t>[装备]时，1轮中1次，用[射击武器]进行[物理攻击]时，[物理伤害]+5。</t>
  </si>
  <si>
    <t>饥血之衣</t>
  </si>
  <si>
    <t>只有高位的夜魔才能控制的活着的外套。之前吸收的血液与灵力使得它散发赤黑色的光辉。</t>
  </si>
  <si>
    <t>AA灭绝</t>
  </si>
  <si>
    <t>B.E.G制近身战斗用动力甲。以惊人的重装甲与顶级的力量为傲。</t>
  </si>
  <si>
    <t>[装备]时，使用[肉弹武器]进行[物理攻击]时，[目标]的[装甲]-5（最低0）。</t>
  </si>
  <si>
    <t>隐密作战服</t>
  </si>
  <si>
    <t>会让人联想到潜水服的漆黑服装。施加了会模糊他人认知的法术。</t>
  </si>
  <si>
    <t>[装备]时，1剧本中1次，消耗1次[开始]时机，即便周围不与[障碍物]邻接，也能够进行[状态变化：隐密/达成值15]。</t>
  </si>
  <si>
    <t>侍从之衣</t>
  </si>
  <si>
    <t>模仿了执事或女仆服装的灵力防具，侍奉强大的神我狩的侍从们常穿。</t>
  </si>
  <si>
    <t>[装备]时，【精神】【抵抗】判定的达成值+2。</t>
  </si>
  <si>
    <t>精金套装</t>
  </si>
  <si>
    <t>精金加工成的骑手服型的防具。集中精神后可以强化全身，飞跃性地提高防御力。</t>
  </si>
  <si>
    <t>退魔铠</t>
  </si>
  <si>
    <t>各种超常的存在流传下来的特殊防具型人造神器。有武士铠，骑士铠等各种各样的甲胃型的样式。因为施加了高端的炼金技术，并不像看上去的那样阻碍行动。</t>
  </si>
  <si>
    <t>圣骑士的僧衣</t>
  </si>
  <si>
    <t>圣殿骑士中，能以圣骑士为名的穿着于进行特务机关领导阶层会议的僧衣型人造神器。因为在制作的时候利用了圣遗物的碎片，所以物理防御极高。</t>
  </si>
  <si>
    <t>神格装衣</t>
  </si>
  <si>
    <t>寄宿了外宇宙的神格的最高级血战装衣。不是吸收血液而是以灵纹为代价，变为最强的战斗形态。</t>
  </si>
  <si>
    <t>[装备]时，消耗1次[开始]时机和3【灵纹】，1战斗中，[伤害算出]+5。</t>
  </si>
  <si>
    <t>唐皮铠</t>
  </si>
  <si>
    <t>模仿了不动明王授予真言法师的铠甲，据传是平家代代相传的宝物，以神虎的毛皮缀连。</t>
  </si>
  <si>
    <t>[装备]时，受到[形状：射击]的[物理伤害]-10。</t>
  </si>
  <si>
    <t>无貌之斗篷</t>
  </si>
  <si>
    <t>以混沌生出的织物制作的服装。有着强大的灵威，穿上它的普通人也能获得干涉世界的力量，但会随时间经过而发狂。</t>
  </si>
  <si>
    <t>[装备]时，对[种类：混沌]进行[伤害算出]时，[等级]+1。</t>
  </si>
  <si>
    <t>龙鳞甲</t>
  </si>
  <si>
    <t>用稀少的龙鳞制成的盔甲。龙鳞的排列与作为本体的龙相同，据说获得了龙的一部分力量。</t>
  </si>
  <si>
    <t>[装备]时，受到[魔法伤害]-10。</t>
  </si>
  <si>
    <t>灵力驱动甲胄</t>
  </si>
  <si>
    <t>感应穿着者的灵力，能让身体能力倍增的动力辅助服型人造神器。极东重工制。此处的数据是试做型的。</t>
  </si>
  <si>
    <t>[装备]时，1轮中1次，[时机：准备]前无视[接近状态]移动2格的距离。</t>
  </si>
  <si>
    <t>战术套装</t>
  </si>
  <si>
    <t>性能更强的军用战斗服。</t>
  </si>
  <si>
    <t>梦幻的羽衣</t>
  </si>
  <si>
    <t>从与梦境连接的异世界中以特殊方法带出的羽衣。有着彩虹色的光泽，感受不到其重量。</t>
  </si>
  <si>
    <t>[装备]时，受到[种类：魔兽·怪虫·幻兽·混沌]的[伤害]-5。</t>
  </si>
  <si>
    <t>纳米膜套装</t>
  </si>
  <si>
    <t>增加了更强的强化的人工肌肉。形状大多是全身安装控制装置的黑色打底衣。</t>
  </si>
  <si>
    <t>阴阳斗衣</t>
  </si>
  <si>
    <t>缝入了阴阳道的高级术式的衣物型人造神器。主要在京都附近制造。不仅有和服型，还有西装、制服型。&lt;八部众&gt;的当主常穿。</t>
  </si>
  <si>
    <t>オリハルコンアーマー</t>
  </si>
  <si>
    <t>无人机或动物形态的式神与使魔。会持续保护主人。</t>
  </si>
  <si>
    <t>全身装甲</t>
  </si>
  <si>
    <t>16世纪初期开发的高性能全身铠甲。有极强的防御力。</t>
  </si>
  <si>
    <t>神力胸甲</t>
  </si>
  <si>
    <t>获得了神灵与英魂加护的高级灵力胸甲。具有优异的对魔术防御性能，但难以获得，十分稀有。</t>
  </si>
  <si>
    <t>[装备]时，受到的[魔法伤害]-5。</t>
  </si>
  <si>
    <t>菊花缭乱</t>
  </si>
  <si>
    <t>以比百合水仙更珍贵的灵草染制而成的和服型人造神器。</t>
  </si>
  <si>
    <t>[装备]时，1剧本中1次，2个[灵力]的结果±2（2个[灵力]±3和±1，同一个[灵力]±4也可以。不能为0或0以下，7或7以上）。</t>
  </si>
  <si>
    <t>变得更加轻薄，可穿着于常服之下的新型全身护甲。防御力也获得了飞跃性提升。</t>
  </si>
  <si>
    <t>[装备]时，受到[属性：火炎·冷气·风压·魔毒]的[伤害]-10。</t>
  </si>
  <si>
    <t>铠化防衣</t>
  </si>
  <si>
    <t>强化型的圣别防衣。看似是学生服或西装，实际物理防御力超过钢铁的全身铠甲。</t>
  </si>
  <si>
    <t>[装备]时，受到的[物理伤害]-5。</t>
  </si>
  <si>
    <t>灵验和装</t>
  </si>
  <si>
    <t>人造神器化的古老的日本和服。协会的重要人物和本家的异能者常穿。</t>
  </si>
  <si>
    <t>灵层夹克</t>
  </si>
  <si>
    <t>在多层特殊纤维之间贴上金属板的结实的上衣。</t>
  </si>
  <si>
    <t>[装备]时，1剧本中1次，承受的[魔法伤害][减半]。</t>
  </si>
  <si>
    <t>AA疾风</t>
  </si>
  <si>
    <t>极东重工制高机动型动力甲。贴身的强化外骨骼上，各处安装了灵力微调装置。</t>
  </si>
  <si>
    <t>[装备]时，1轮中1次，在[时机：攻击]后无视[接近状态]移动3格的距离。</t>
  </si>
  <si>
    <t>勇者之铠</t>
  </si>
  <si>
    <t>异界的勇者身穿的传说之铠。</t>
  </si>
  <si>
    <t>[装备]时，从[种类：混沌]处承受的[物理伤害]-5。</t>
  </si>
  <si>
    <t>邪眼胸甲</t>
  </si>
  <si>
    <t>施加了强力的邪视工艺的小型胸甲型人造神器。一般人看到这一工艺有时会发狂。</t>
  </si>
  <si>
    <t>[装备]时，1轮中1次，使用[时机：攻击]的《种族才能》时，[伤害]+5。</t>
  </si>
  <si>
    <t>五芒星礼装</t>
  </si>
  <si>
    <t>在衣服的内侧有强力的五芒星符文的特殊礼装，穿上的人可以获得强大的加护。</t>
  </si>
  <si>
    <t>[装备]时，1轮中1次，使用[时机：攻击]的《种族才能》时，[等级]+1。</t>
  </si>
  <si>
    <t>大妖怪的革</t>
  </si>
  <si>
    <t>半妖·神灵</t>
  </si>
  <si>
    <t>利用大妖怪的革制成的皮夹克或皮大衣。被击中的位置会暂时变成妖怪的肉体，减轻伤势。</t>
  </si>
  <si>
    <t>封咒甲胄</t>
  </si>
  <si>
    <t>有着封锁诅咒的力量的小型甲胄。非常贴身，可以穿在外套下面。</t>
  </si>
  <si>
    <t>红月的宝玉</t>
  </si>
  <si>
    <t>用血一般的赤红宝玉制成的首饰。在攻击飞来的瞬间，会显现出血的屏障。</t>
  </si>
  <si>
    <t>[装备]时，1轮中1次，进行[伤害减少]之际，【生命力】[回复]10点。</t>
  </si>
  <si>
    <t>龙帝衣</t>
  </si>
  <si>
    <t>将龙须制成纤维，加工成现代风格的衣服。在受到攻击的同时，龙神的幻影会保护穿着者。</t>
  </si>
  <si>
    <t>[装备]时，付与了与[起源属性C]相同[属性]的[伤害]-10。</t>
  </si>
  <si>
    <t>究极外壳</t>
  </si>
  <si>
    <t>上位版的全身外骨骼，用更加坚固的外壳制成。外观是优美的流线型。</t>
  </si>
  <si>
    <t>念动战斗服</t>
  </si>
  <si>
    <t>可以穿在衣服下面的、超能力者专用的打底衣。通过利用念动力可以暂时让中弹处装甲化。</t>
  </si>
  <si>
    <t>劝请礼装</t>
  </si>
  <si>
    <t>施加了利于守护神降临、凭依的特别的神动术的高级礼装。会为穿着者带来活力。</t>
  </si>
  <si>
    <t>灵气装甲</t>
  </si>
  <si>
    <t>人造神器化的全身用的轻装甲，可以穿在衣服下面。施加了灵气增幅者专用的改造，让气更容易渗透装甲。</t>
  </si>
  <si>
    <t>[装备]时，1战斗中1次，[装甲]和[结界]+10。</t>
  </si>
  <si>
    <t>无态金属</t>
  </si>
  <si>
    <t>消耗了大量愚者黄金而创造出的龙脉保有体专用的防具型人造神器。形状有各种各样的，但都是在展开灵力结界的同时覆盖在持有者的全身，从而发挥出其强大的防御能力。</t>
  </si>
  <si>
    <t>特殊战斗服</t>
  </si>
  <si>
    <t>针对装备者的战斗风格而特化制造的独特的防具型人造神器。有各式各样的款式，但大体都是常服或制服的样式。</t>
  </si>
  <si>
    <t>决斗礼装</t>
  </si>
  <si>
    <t>名门魔术师等人的‘联盟’内规定的，在决斗的情况下应该穿着的特别的长袍。虽然看起来和普通的长袍没什么不同，但是因为灵的强大加护，无论是对物理还是对魔术的防御性能都格外的强。</t>
  </si>
  <si>
    <t>楯无铠</t>
  </si>
  <si>
    <t>模仿清和源氏作为传家宝的八铠——源氏八领之一制造的人造神器。据传其坚固甚至不需要持盾。</t>
  </si>
  <si>
    <t>[装备]时，受到[伤害]-5。</t>
  </si>
  <si>
    <t>龙宫衣</t>
  </si>
  <si>
    <t>用海神的女儿们编织的布料制成的衣物型人造神器。穿上之后不会受到水中的不利效果。</t>
  </si>
  <si>
    <t>[装备]时，无视[水中]带来的惩罚。此外，[行为：游泳]（【体力】。参照基本p154）的达成值+3。</t>
  </si>
  <si>
    <t>蜘蛛神之衣</t>
  </si>
  <si>
    <t>有名的蜘蛛神用自己的灵丝编织成布，再加工为衣物。穿上后可以获得蜘蛛一般的能力。</t>
  </si>
  <si>
    <t>[装备]时，[行为：攀登]（【体力】）和[行为：隐身·轻业]（都是【敏捷】）。参照基本pl55） 的达成值+3。</t>
  </si>
  <si>
    <t>八幡胴钢</t>
  </si>
  <si>
    <t>获得了既是锻造神也是军神的八幡大明神的加护的铁甲的现代版。相当轻便，可以藏在上衣下面。</t>
  </si>
  <si>
    <t>[装备]时，受到[形状：剑·枪]的[物理伤害]-10。</t>
  </si>
  <si>
    <t>人造神兵</t>
  </si>
  <si>
    <t>收纳各种灵药或材料的金属手提箱。</t>
  </si>
  <si>
    <t>[装备]时，[体型]+2。此外，从[种类：混沌]处受到的[伤害]-5。</t>
  </si>
  <si>
    <t>反射装甲X</t>
  </si>
  <si>
    <t>采用最高纯度特殊合金的高端型反射服。</t>
  </si>
  <si>
    <t>[装备]时，1战斗中1次，受到的[伤害]-「【生命力】的最大值-【生命力】的现在值的差值」（最大-15） 。</t>
  </si>
  <si>
    <t>原初甲胄</t>
  </si>
  <si>
    <t>修复的带有灵力的太古甲胄。英魂穿上后可以增幅自身灵力。</t>
  </si>
  <si>
    <t>[装备]时，1战斗中1次，承受的[伤害]-10。</t>
  </si>
  <si>
    <t>破神忍衣</t>
  </si>
  <si>
    <t>上位的退魔忍者穿在衣服下面的全身衣。有优秀的防弹、防刺、防灵效果。</t>
  </si>
  <si>
    <t>咒解装甲</t>
  </si>
  <si>
    <t>由拥有强大的解咒效果的特殊金属制成的胸甲。会对飞来的魔术发生自动的解咒效果，因此拥有极强的对魔术防御能力。</t>
  </si>
  <si>
    <t>神秘链甲</t>
  </si>
  <si>
    <t>蕴含强大的力量的薄型链甲型人造神器。利用特殊的银链编制而成，会逐一闪耀出彩虹色的光芒。具现化的灵力特化了链甲的物理防御能力。</t>
  </si>
  <si>
    <t>光学迷彩服</t>
  </si>
  <si>
    <t>魔术和科学融合生成的超高性能光学迷彩服。</t>
  </si>
  <si>
    <t>[装备]时，1战斗（场景）中1次，即便在邻接1格内不存在[障碍物]的格子（场所），也能变为[状态变化：隐密]（[行为：隐身/达成值：20]）。</t>
  </si>
  <si>
    <t>强化灵力骨骼</t>
  </si>
  <si>
    <t>能够对各种起源发挥耐性的强化服型人造神器。穿上后可以变为全身铠甲的造型。</t>
  </si>
  <si>
    <t>[装备]时，受到的[伤害]-5。此外，获得[解除：猛毒]。</t>
  </si>
  <si>
    <t>避来矢</t>
  </si>
  <si>
    <t>以神秘的技术重现了龙宫之王曾持有的传说中的铠甲。</t>
  </si>
  <si>
    <t>王の黄衣</t>
  </si>
  <si>
    <t>会服从创造者特定的人造人的命令的下级人造人。没有感情，可以按照指令完成日常的杂活。（详细由GM决定）</t>
  </si>
  <si>
    <t>破神装衣</t>
  </si>
  <si>
    <t>熟练的破神传承者偏好的胴衣型人造神器。通过意志力可以获得秘奥所需的灵力。</t>
  </si>
  <si>
    <t>[装备]时，1剧本中1次，任意的2个[灵力]的结果变更为「4」。</t>
  </si>
  <si>
    <t>龙之血</t>
  </si>
  <si>
    <t>只有龙脉保有体可以穿上的全身铠型人造神器。会对龙脉产生反应，强化结晶化的效果。</t>
  </si>
  <si>
    <t>[装备]时，《结晶变身》《结晶装着》任意一个在使用中，[装甲]和[结界]+3。（《结晶变身》《结晶装着》即便两个都在使用，效果也不会重复·累计）。</t>
  </si>
  <si>
    <t>晓之炼衣</t>
  </si>
  <si>
    <t>暗狩人专用的外套型人造神器。只有能抑制黑暗的恐惧的人才能穿上。</t>
  </si>
  <si>
    <t>万象奏</t>
  </si>
  <si>
    <t>只有起源使能穿着的服装型人造神器。通过干涉灵力，可进一步提升起源之力。</t>
  </si>
  <si>
    <t>[装备]时，1轮中1次，赋予了[起源属性A·B]任意一个在[伤害算出]时[等级]+1。</t>
  </si>
  <si>
    <t>阿卡夏长袍</t>
  </si>
  <si>
    <t>以最高级灵毛织成的正统魔术师专用长袍型人造神器。</t>
  </si>
  <si>
    <t>[装备]时，1剧本中1次，任意的2个[灵力]的结果变更为「6」。</t>
  </si>
  <si>
    <t>阿特拉斯之衣</t>
  </si>
  <si>
    <t>蕴含装具魔术师技术精髓的大衣型人造神器。搭载的超小型演算装置能从周围聚集灵力。</t>
  </si>
  <si>
    <t>[装备]时，1剧本中1次，任意的2个[灵力]的结果变更为「1」。</t>
  </si>
  <si>
    <t>无双力带</t>
  </si>
  <si>
    <t>以鬼神的肌肉纤维编织的带型人造神器。只有强力的斗神拳士可以装备。</t>
  </si>
  <si>
    <t>[装备]时，[空手]的[物理伤害]+5。</t>
  </si>
  <si>
    <t>夜行之衣</t>
  </si>
  <si>
    <t>以契约兽或契约神兽的灵毛或鳞片制成的胴衣型人造神器。只有契约者可以装备。</t>
  </si>
  <si>
    <t>[装备]时，标明了[距离：移动n格]的[武器]，或是[契约神兽]的[攻击行动]的[伤害]+5。</t>
  </si>
  <si>
    <t>誓言神衣</t>
  </si>
  <si>
    <t>以自身的誓言作为灵丝编织入内的、圣言奏者专用的服装型人造神器。</t>
  </si>
  <si>
    <t>[装备]时，1剧本中1次，任意的2个[灵力]的结果变更为「3」。</t>
  </si>
  <si>
    <t>至高权能套装</t>
  </si>
  <si>
    <t>具备高性能的战术辅助功能的迷彩服型人造神器。只有身经百战的超越战鬼才能驾驭。</t>
  </si>
  <si>
    <t>[装备]时，1剧本中1次，任意的2个[灵力]的结果变更为「5」。</t>
  </si>
  <si>
    <t>次元力场</t>
  </si>
  <si>
    <t>施加了时空间魔术极意的大衣型人造神器。内部封存庞大的灵力，只有熟练的时空间魔术师才能装备。</t>
  </si>
  <si>
    <t>[装备]时，1剧本中1次，给予[距离：战斗地带/目标：1体]1个[超越灵力]。</t>
  </si>
  <si>
    <t>神格礼装</t>
  </si>
  <si>
    <t>寄宿着对应守护神的灵力的神动术师专用最高级礼装。穿上后身上会带有神圣的光辉，穿着者会感到充满活力。</t>
  </si>
  <si>
    <t>[装备]时，【生命力】的最大值+20。</t>
  </si>
  <si>
    <t>精金人工肌肉</t>
  </si>
  <si>
    <t>更加坚固的升级版精金套装。通过精神感应可以强化全身。</t>
  </si>
  <si>
    <t>呪破重甲</t>
  </si>
  <si>
    <t>使用最新的魔术与科学，大量使用稀少的魔法金属制成的全身铠甲。</t>
  </si>
  <si>
    <t>[装备]时，受到的[魔法伤害]-10。</t>
  </si>
  <si>
    <t>大神灵装</t>
  </si>
  <si>
    <t>守护灵脉的灵脉之主，在做好无法变回的觉悟后化为了防具。之中寄宿着灵脉的力量，可以自主选择持有者。</t>
  </si>
  <si>
    <t>神圣夹克</t>
  </si>
  <si>
    <t>使用沉眠在世界各地的圣遗物制成的衣物型人造神器。由于受到了善神的加护，可以为装备者带来极大的物理防御力。</t>
  </si>
  <si>
    <t>[装备]时，受到的[物理伤害]-10。</t>
  </si>
  <si>
    <t>光辉神衣</t>
  </si>
  <si>
    <t>据说是将众神身穿的神衣制成的神成神器。外观会随装备者的意志自由变化。</t>
  </si>
  <si>
    <t>[装备]时，受到的[伤害]-2。</t>
  </si>
  <si>
    <t>荣光的战铠</t>
  </si>
  <si>
    <t>据说是将众神用来护身的铠甲制成的神成神器。缠绕着不可见的灵威，有着高于外观的防御力。</t>
  </si>
  <si>
    <t>巨大神铠</t>
  </si>
  <si>
    <t>据说是神所穿的全身铠型神成神器。巨大的铠甲可以让装备者在其中驾驶。</t>
  </si>
  <si>
    <t>[装备]时，[体型]+2，受到的[伤害]-2。</t>
  </si>
  <si>
    <t>夹克</t>
  </si>
  <si>
    <t>身体</t>
  </si>
  <si>
    <t>结实的夹克人造神器化后的物品，不算是很流行的朴素的上衣。</t>
  </si>
  <si>
    <t>[装备]时，【精神】判定的达成值获得+1修正。</t>
  </si>
  <si>
    <t>英知的指环</t>
  </si>
  <si>
    <t>手</t>
  </si>
  <si>
    <t>银指环制成的人造神器，戴上后可以提高知性。</t>
  </si>
  <si>
    <t>[装备]时，【知性】判定的达成值获得+1修正。</t>
  </si>
  <si>
    <t>黄金的袖扣</t>
  </si>
  <si>
    <t>衬衫扣上的装饰品制成的人造神器。可以让其他人提高对装备者的印象。</t>
  </si>
  <si>
    <t>勾玉的首饰</t>
  </si>
  <si>
    <t>头</t>
  </si>
  <si>
    <t>不可思议的勾玉，挂在脖子上有提高身体能力的效果。</t>
  </si>
  <si>
    <t>[装备]时，【敏捷】判定的达成值获得+1修正。</t>
  </si>
  <si>
    <t>灵毛腰带</t>
  </si>
  <si>
    <t>腰</t>
  </si>
  <si>
    <t>贵重的灵毛编织成的带子。戴上后可以提高身体能力。</t>
  </si>
  <si>
    <t>[装备]时，【体力】判定的达成值获得+1修正。</t>
  </si>
  <si>
    <t>强化手环</t>
  </si>
  <si>
    <t>漂亮的手环人造神器化后的物品。</t>
  </si>
  <si>
    <t>[装备]时，【生命力】获得+3修正。</t>
  </si>
  <si>
    <t>灵力手环</t>
  </si>
  <si>
    <t>控制[龙脉保有体]的力量的特殊手环型人造神器。看起来像高端腕表。</t>
  </si>
  <si>
    <t>[装备]时，使用《结晶变身》或《结晶装着》时，[结界]获得+2修正（同时使用《结晶变身》《结晶装着》时效果不叠加）。</t>
  </si>
  <si>
    <t>时尚手表</t>
  </si>
  <si>
    <t>手表或怀表人造神器化后的物品。</t>
  </si>
  <si>
    <t>[装备]时，【行动值】获得+1修正。</t>
  </si>
  <si>
    <t>梵字环</t>
  </si>
  <si>
    <t>雕刻了特殊的梵字的戒指或手环。</t>
  </si>
  <si>
    <t>[装备]时，[物理伤害]获得+1的修正。</t>
  </si>
  <si>
    <t>苍玉的手环</t>
  </si>
  <si>
    <t>将封入了众神意志的碎片的蓝宝石安装在手环上。可以辅助神动术的发动。</t>
  </si>
  <si>
    <t>[装备]时，使用《神性降临》《神性凭依》中任意一个时，承受的[魔法伤害]-2（《神性降临》《神性凭依》两者都使用，效果也不会累积）。</t>
  </si>
  <si>
    <t>凯夫拉纤维帽</t>
  </si>
  <si>
    <t>用凯夫拉纤维编制的各式各样的帽子或纤维面具人造神器化后的物品。</t>
  </si>
  <si>
    <t>[装备]时，[结界]获得+1修正。</t>
  </si>
  <si>
    <t>贤者的发夹</t>
  </si>
  <si>
    <t>将曾是&lt;宝物&gt;的稀少的宝石加工为发饰型的人造神器。</t>
  </si>
  <si>
    <t>[装备]时，[魔法伤害]获得+1修正。</t>
  </si>
  <si>
    <t>钱包链</t>
  </si>
  <si>
    <t>挂在钱包上面的特殊的银质链子。</t>
  </si>
  <si>
    <t>[装备]时，魔法伤害]获得+1的修正。</t>
  </si>
  <si>
    <t>魔术运动鞋</t>
  </si>
  <si>
    <t>足</t>
  </si>
  <si>
    <t>针对便于运动而进行过改良的运动鞋人造神器化后的物品。</t>
  </si>
  <si>
    <t>幸运的手绳</t>
  </si>
  <si>
    <t>施加了简单的魔术的手链型人造神器。</t>
  </si>
  <si>
    <t>[装备]时，【幸运】判定的达成值获得+1修正。</t>
  </si>
  <si>
    <t>妖力风衣</t>
  </si>
  <si>
    <t>将时髦的风衣作为人造神器。有着回避危险攻击的妖力。</t>
  </si>
  <si>
    <t>[装备]时，【看破】判定的达成值获得+1修正。</t>
  </si>
  <si>
    <t>勾玉护腕</t>
  </si>
  <si>
    <t>各式各样的镶嵌了勾玉的护腕人造神器化后的物品。</t>
  </si>
  <si>
    <t>[装备]时，在[物理伤害]算出时获得+2修正。</t>
  </si>
  <si>
    <t>魔术指环</t>
  </si>
  <si>
    <t>能当作魔法武器使用的异界的戒指。可以作为发动体使用。</t>
  </si>
  <si>
    <t>[装备]时，视为满足了[正统魔术师A]的《称号才能》的使用条件。</t>
  </si>
  <si>
    <t>圣银的手环</t>
  </si>
  <si>
    <t>将圣别过的银手镯作为人造神器。可以提高持有者的近战能力。</t>
  </si>
  <si>
    <t>[装备]时，【命中】判定的达成值获得+1修正。</t>
  </si>
  <si>
    <t>神通布</t>
  </si>
  <si>
    <t>手·腰·身体</t>
  </si>
  <si>
    <t>对灵力的使用产生反应，化为巨大的手脚形状，辅助行动的神秘之布。</t>
  </si>
  <si>
    <t>[装备]时，【行动值】与[结界]获得+1修正。</t>
  </si>
  <si>
    <t>夜视眼镜</t>
  </si>
  <si>
    <t>施加了夜视魔术的眼镜、太阳镜、隐形眼镜型的人造神器。</t>
  </si>
  <si>
    <t>咏唱耳机</t>
  </si>
  <si>
    <t>安装了魔术程序的耳机型人造神器。</t>
  </si>
  <si>
    <t>[装备]时，视为[装备]了[限制：装具魔术师]的[物品]。</t>
  </si>
  <si>
    <t>外部式ALU</t>
  </si>
  <si>
    <t>通过读取脑电波提升大脑处理速度的演算辅助装置。装备在头部——耳朵上方。</t>
  </si>
  <si>
    <t>[装备]时，用[限制：改造人]的[武器]的[伤害算出]获得+2的修正。</t>
  </si>
  <si>
    <t>异界的王冠</t>
  </si>
  <si>
    <t>用蓝色宝玉和白色羽毛装饰的黄金王冠。</t>
  </si>
  <si>
    <t>单眼显示屏</t>
  </si>
  <si>
    <t>类似单眼眼镜的小型显示器。可以进行战术上的辅助。</t>
  </si>
  <si>
    <t>[装备]时，1轮中1次，[结界]获得+5的修正。</t>
  </si>
  <si>
    <t>圣带</t>
  </si>
  <si>
    <t>驱魔师在弥撒时佩戴的圣银装饰。与十字架、圣水合称为驱魔师的三种神器。</t>
  </si>
  <si>
    <t>[装备]时，对[种类：不死·混沌]的[伤害算出]获得+3修正。</t>
  </si>
  <si>
    <t>魔力之瞳</t>
  </si>
  <si>
    <t>将曾是&lt;宝物&gt;的稀少的宝石加工为挂件型的人造神器。</t>
  </si>
  <si>
    <t>[装备]时，【发动】判定的达成值获得+1修正。</t>
  </si>
  <si>
    <t>装甲领带</t>
  </si>
  <si>
    <t>领带的内部加入了愚者的黄金加工而成的金属板，提高了防御力。</t>
  </si>
  <si>
    <t>[装备]时，[装甲]获得+2的修正。</t>
  </si>
  <si>
    <t>灵毛领带</t>
  </si>
  <si>
    <t>用灵毛制成领带，将其作为人造神器，提高了对魔术的防御力。</t>
  </si>
  <si>
    <t>[装备]时，[结界]获得+2的修正。</t>
  </si>
  <si>
    <t>ESP耳机</t>
  </si>
  <si>
    <t>能够增幅感应力的辅助装置。采用耳机造型。</t>
  </si>
  <si>
    <t>[装备]时，使用[限制：超能力者/物品：武器]的[伤害]获得+2的修正。</t>
  </si>
  <si>
    <t>控制虫</t>
  </si>
  <si>
    <t>以虫神的脑浆制成的人造怪虫。寄生在延髓上，能够强化适合者的战斗能力。</t>
  </si>
  <si>
    <t>[装备]时，使用[限制：适格者/物品：武器]的[伤害]获得+2的修正。</t>
  </si>
  <si>
    <t>穿戴式终端</t>
  </si>
  <si>
    <t>头·手·腰</t>
  </si>
  <si>
    <t>在手臂或腰部装备的小型穿戴式终端。</t>
  </si>
  <si>
    <t>[装备]时，[结界]获得+1修正。此外，1场景中1次，与[登场][未登场][退场]无关，可以和角色1体对话（是否能对话由GM决定）。</t>
  </si>
  <si>
    <t>御守</t>
  </si>
  <si>
    <t>头·腰·身体</t>
  </si>
  <si>
    <t>很灵验（据说）的御守人造神器化后的物品。</t>
  </si>
  <si>
    <t>[装备]时，[装甲]和[结界]获得+1修正。</t>
  </si>
  <si>
    <t>支援型全身衣</t>
  </si>
  <si>
    <t>装备后可以提升全身爆发力的打底衣。</t>
  </si>
  <si>
    <t>[装备]时，用[物品：肉弹武器]的[物理伤害]获得+2修正。</t>
  </si>
  <si>
    <t>勇气之证</t>
  </si>
  <si>
    <t>装饰着散发耀眼光辉的宝玉的黄金首饰。</t>
  </si>
  <si>
    <t>[装备]时，用[限制：异乡人]的[武器]的[伤害算出]获得+2的修正。</t>
  </si>
  <si>
    <t>破邪的银锁</t>
  </si>
  <si>
    <t>用有驱魔效果的圣银编织成的钱包链。</t>
  </si>
  <si>
    <t>[装备]时，【抵抗】判定的达成值获得+1修正。</t>
  </si>
  <si>
    <t>小型召唤器</t>
  </si>
  <si>
    <t>特化于辅助召唤的人造神器。有各种形状，方便携带。</t>
  </si>
  <si>
    <t>[装备]时，[契约神兽]的の[攻击行动]的[伤害算出]获得+1d的修正。</t>
  </si>
  <si>
    <t>神秘的根付</t>
  </si>
  <si>
    <t>人造神器化的和服腰带上的古旧小袋子。可以暂时提高灵药的效果。</t>
  </si>
  <si>
    <t>[装备]时，使用[回复]【生命力】的[物品：消耗]时，[回复]的效果+5。这个效果只在[战斗中]适用。</t>
  </si>
  <si>
    <t>特殊弹匣</t>
  </si>
  <si>
    <t>腰·身体</t>
  </si>
  <si>
    <t>作为人造神器的特殊子弹的弹匣。</t>
  </si>
  <si>
    <t>[装备]时，名称里标明了【※】或【铳】的[武器]的[伤害算出]获得+2修正。</t>
  </si>
  <si>
    <t>飞翔运动鞋</t>
  </si>
  <si>
    <t>运动鞋、皮鞋等的人造神器化。能发挥惊人的跳跃力。</t>
  </si>
  <si>
    <t>[装备]时，[攻击行动]的[距离]可任意变更为[移动1格]。</t>
  </si>
  <si>
    <t>灵威鞋</t>
  </si>
  <si>
    <t>施加了能提高回避能力的咒术的高科技鞋。</t>
  </si>
  <si>
    <t>术式脚链</t>
  </si>
  <si>
    <t>足·腰</t>
  </si>
  <si>
    <t>将豪华的脚链作为人造神器。</t>
  </si>
  <si>
    <t>[装备]时，【行动值】和[装甲]获得+1的修正。</t>
  </si>
  <si>
    <t>滑翔斗篷</t>
  </si>
  <si>
    <t>穿上后可以在空中滑翔移动的神秘的外套。</t>
  </si>
  <si>
    <t>[装备]时，1战斗中1次，[行动顺序]中消耗1次[开始]时机的话，在[准备·攻击]任意一个时机的前后可以无视[接近状态]移动2格。</t>
  </si>
  <si>
    <t>强化斗篷</t>
  </si>
  <si>
    <t>大幅度提升身体能力的特殊外套。</t>
  </si>
  <si>
    <t>[装备]时，[装甲][结界]【行动值】获得+1的修正。</t>
  </si>
  <si>
    <t>灵毛风衣</t>
  </si>
  <si>
    <t>用稀少的灵毛制成的时髦的风衣。与外表相反，防御力极强。</t>
  </si>
  <si>
    <t>[装备]时，[装甲]获得+3的修正。</t>
  </si>
  <si>
    <t>传来胴衣</t>
  </si>
  <si>
    <t>神秘的布料制成的衣物，可以瞬间增幅一定量的黄金生出的防具的灵力。</t>
  </si>
  <si>
    <t>[装备]时，【行动值】获得+1修正。此外，仅限[装备]原[价格]在[800G以上~3000G以下]的[防具：铠甲]时，1剧本中1次，直到该轮[结束]为止，【行动值】可以再+5。</t>
  </si>
  <si>
    <t>灵力手机</t>
  </si>
  <si>
    <t>人造神器化的手机。</t>
  </si>
  <si>
    <t>[装备]时，视为满足了[称号装具魔术师]的《称号才能》的使用条件并且，1场景一次无论是否[登场][未登场][退场]，与一名角色进行对话（是否能对话由GM决定）。</t>
  </si>
  <si>
    <t>召唤卡</t>
  </si>
  <si>
    <t>封印了能强化契约兽或契约神兽的力量的卡片型人造神器。</t>
  </si>
  <si>
    <t>[装备]时，标明了[距离：移动n格]的[武器]的[攻击行动]，以及[契约神兽]的[攻击行动]的[伤害算出]获得+3的修正。</t>
  </si>
  <si>
    <t>龙鳞指环</t>
  </si>
  <si>
    <t>模仿了被称作龙鳞的异界秘宝的宝石，将其嵌入戒指。</t>
  </si>
  <si>
    <t>[装备]时，[结界]获得+3的修正。</t>
  </si>
  <si>
    <t>咒力护腕</t>
  </si>
  <si>
    <t>用异界的秘术制造的神秘的护腕。闪着淡淡的灵光，显得孔武有力。</t>
  </si>
  <si>
    <t>[装备]时，[物理伤害]获得+3修正。</t>
  </si>
  <si>
    <t>玛瑙手环</t>
  </si>
  <si>
    <t>最高级的玛瑙加工成的手环，作为人造神器使用。</t>
  </si>
  <si>
    <t>[装备]时，【行动值】获得+1修正。此外，仅限在[用法：双持][装备]原[价格]在[4000G以下]的[魔法武器]时，【行动值】再+2。</t>
  </si>
  <si>
    <t>黑曜石手环</t>
  </si>
  <si>
    <t>最高级的黑曜石加工成的手环，作为人造神器使用。</t>
  </si>
  <si>
    <t>[装备]时，【行动值】获得+1修正。此外，仅限在[用法：双持][装备]原[价格]在[4000G以下]的[魔法武器]时，[魔法伤害]再+2。</t>
  </si>
  <si>
    <t>灵威灯</t>
  </si>
  <si>
    <t>充填灵力后可以提高魔术效果的手掌大小的走马灯。</t>
  </si>
  <si>
    <t>[装备]时，用[魔法武器]的[魔法伤害]获得+2修正。</t>
  </si>
  <si>
    <t>钠硼解石手环</t>
  </si>
  <si>
    <t>将最上等钠硼解石加工成手环型的人造神器。</t>
  </si>
  <si>
    <t>[装备]时，[识别【知性】]的达成值+2。此外，仅限在[用法：双持][装备]原[价格]在[4000G以下]的[魔法武器]时，【行动值】+2。</t>
  </si>
  <si>
    <t>海蓝宝手环</t>
  </si>
  <si>
    <t>将最上等海蓝宝加工成手环型的人造神器。</t>
  </si>
  <si>
    <t>[装备]时，【行动值】获得+2修正。此外，仅限在[用法：双持][装备]原[价格]在[4000G以下]的[魔法武器]时，【行动值】再+2（合计+4）。</t>
  </si>
  <si>
    <t>面具</t>
  </si>
  <si>
    <t>完全遮住脸部的面具、运动面具、戏用面具人造神器化后的物品。</t>
  </si>
  <si>
    <t>[装备]时，[装甲]获得+3修正。</t>
  </si>
  <si>
    <t>术式眼镜</t>
  </si>
  <si>
    <t>可以作为魔法武器使用的特殊眼镜。可以作为发动体使用。</t>
  </si>
  <si>
    <t>[装备]时，视为满足了[正统魔术师A]的《称号才能》的使用条件。此外，[魔法伤害]获得+1修正。</t>
  </si>
  <si>
    <t>灵毛接发</t>
  </si>
  <si>
    <t>将灵毛加工为接假发。</t>
  </si>
  <si>
    <t>[装备]时，[行为：识别]的达成值和[装甲]获得+2的修正。</t>
  </si>
  <si>
    <t>神秘的浮雕</t>
  </si>
  <si>
    <t>使用[素材]制作的浮雕挂件。有着将持有者的攻击引导向敌人要害的咒术。</t>
  </si>
  <si>
    <t>护身的护符</t>
  </si>
  <si>
    <t>头·腰</t>
  </si>
  <si>
    <t>注入了护身的加护的强力的护身符。</t>
  </si>
  <si>
    <t>战术枪套</t>
  </si>
  <si>
    <t>枪套人造神器化后的物品。</t>
  </si>
  <si>
    <t>[装备]时，名称表内用※记载的[射击武器]在[伤害算出]时+「使用者【战斗值】中的【物D】」作为修正。但因为《才能》或[物品]的效果获得【物D】修正的情况下，[战术枪套]不发挥效果。</t>
  </si>
  <si>
    <t>内着连身装甲</t>
  </si>
  <si>
    <t>穿在衣服下的连身装甲人造神器化后的物品，内部填入了有对灵力防御效果的合金板。</t>
  </si>
  <si>
    <t>[装备]时，[结界]获得+3修正。</t>
  </si>
  <si>
    <t>灵力腰带</t>
  </si>
  <si>
    <t>控制[龙脉保有体]的力量的特殊腰带型人造神器。纽扣部分有着不可思议的形状，并且可以完全藏在衣服下面没有丝毫违和感。</t>
  </si>
  <si>
    <t>[装备]时，使用《结晶变身》或《结晶装着》时，[装甲]获得+4修正（同时使用《结晶变身》《结晶装着》时效果不叠加）。</t>
  </si>
  <si>
    <t>阿修罗帐</t>
  </si>
  <si>
    <t>记载着召唤神兽的身姿和神名的神秘账簿。</t>
  </si>
  <si>
    <t>[装备]时，可以召唤比[世界干涉LV (LV)]高1的[契约神兽](例如，如果是[世界干涉LV: 1]则是[LV: 2])。</t>
  </si>
  <si>
    <t>士道的下绪</t>
  </si>
  <si>
    <t>收刀入鞘时能够充填灵力的特殊的带子——下绪人造神器化。</t>
  </si>
  <si>
    <t>[装备]时，用[肉弹武器]的[物理伤害]获得+3修正。</t>
  </si>
  <si>
    <t>银制香炉</t>
  </si>
  <si>
    <t>辅助神动术行使的银制香炉。会自动地散发神秘的香气。</t>
  </si>
  <si>
    <t>[装备]时，使用《神性降临》《神性凭依》中任意一个时，承受的[物理伤害]-4（《神性降临》《神性凭依》两者都使用，效果也不会累积）。</t>
  </si>
  <si>
    <t>神器之鞘</t>
  </si>
  <si>
    <t>与各种人造神器配套的鞘或枪套。</t>
  </si>
  <si>
    <t>[装备]时，[主动判定]的达成值获得+1的修正。</t>
  </si>
  <si>
    <t>功夫鞋</t>
  </si>
  <si>
    <t>武术练习用的皮鞋人造神器化后的物品。</t>
  </si>
  <si>
    <t>[装备]时，[空手]的[物理伤害]算出获得+3修正。</t>
  </si>
  <si>
    <t>高科技运动鞋</t>
  </si>
  <si>
    <t>拥有极好的运行性能的高科技运动鞋人造神器化后的物品。</t>
  </si>
  <si>
    <t>[装备]时，【行动值】获得+2修正。</t>
  </si>
  <si>
    <t>滚轮靴</t>
  </si>
  <si>
    <t>装备了移动式滚轮的特殊靴子。以灵力驱动，可以高速奔驰。</t>
  </si>
  <si>
    <t>[装备]时，[攻击行动]的[距离]可以任意变为[移动1格]。此外，视为满足了[称号：契约者A]的《称号才能》的使用条件。</t>
  </si>
  <si>
    <t>携行背带</t>
  </si>
  <si>
    <t>人造神器化的悬挂步枪或重火器的吊带。</t>
  </si>
  <si>
    <t>[装备]时，名称里标明了【※】【铳】任意一个的[武器]的[物理伤害]获得+2修正。[用法：双持]的[武器]在[装备]中的话，[物理伤害]再+2（合计+4）。</t>
  </si>
  <si>
    <t>凯夫拉背心</t>
  </si>
  <si>
    <t>用结实的凯夫拉纤维与灵毛制成的薄背心。能够防御各种灵力浸透性弱的攻击。</t>
  </si>
  <si>
    <t>灵力封入球</t>
  </si>
  <si>
    <t>封入了能强化契约兽或契约神兽的力量的球形人造神器。</t>
  </si>
  <si>
    <t>[装备]时，标明了[距离：移动n格]的[武器]的[攻击行动]，以及[契约神兽]的[攻击行动]的[伤害算出]获得+1d的修正。</t>
  </si>
  <si>
    <t>怪力护腕</t>
  </si>
  <si>
    <t>能够发挥强大的怪力的革制护腕。</t>
  </si>
  <si>
    <t>[装备]时，[空手]的[物理伤害]获得+3修正。</t>
  </si>
  <si>
    <t>电脑眼镜</t>
  </si>
  <si>
    <t>连接电脑的智能眼镜。</t>
  </si>
  <si>
    <t>[装备]时，[魔法伤害]获得+2的修正，之后视为[装备]了[限制：装具魔术师]的[物品]。</t>
  </si>
  <si>
    <t>强化型ALU</t>
  </si>
  <si>
    <t>将外部式ALU进一步强化的产物。</t>
  </si>
  <si>
    <t>[装备]时，用[限制：改造人]的[武器]的[伤害算出]获得+4的修正。</t>
  </si>
  <si>
    <t>再多角念珠</t>
  </si>
  <si>
    <t>用退魔的念珠作成的人造神器。可以给予持有者破邪的力量。</t>
  </si>
  <si>
    <t>[装备]时，[伤害算出]获得+2的修正。</t>
  </si>
  <si>
    <t>神威的发夹</t>
  </si>
  <si>
    <t>使用了更加稀少的金属、宝石的发夹，再将其作为人造神器。</t>
  </si>
  <si>
    <t>[装备]时，[魔法伤害]获得+3修正。</t>
  </si>
  <si>
    <t>邪视眼镜</t>
  </si>
  <si>
    <t>强化邪视的眼镜型人造神器。</t>
  </si>
  <si>
    <t>[装备]时，《夜魔的妖眼》《破灭魔眼》《幻惑邪视》的[伤害算出]获得+4的修正。</t>
  </si>
  <si>
    <t>灵威蝴蝶结</t>
  </si>
  <si>
    <t>头·手·足·腰</t>
  </si>
  <si>
    <t>用灵毛编织、稀少的金属丝缝制的蝴蝶结型咒物。</t>
  </si>
  <si>
    <t>[装备]时，【行动值】和[装甲]和[结界]获得+1的修正。</t>
  </si>
  <si>
    <t>强化腰带</t>
  </si>
  <si>
    <t>纽扣部分被施加了特殊魔术的腰带型人造神器。</t>
  </si>
  <si>
    <t>[装备]时，[防具：铠]的[行动]值[减半]。</t>
  </si>
  <si>
    <t>强化弹匣</t>
  </si>
  <si>
    <t>施加了强力的改造的特殊子弹的预备弹匣。</t>
  </si>
  <si>
    <t>[装备]时，名称里标明了【※】【铳】任意一个的[武器]的[伤害算出]获得+3修正。</t>
  </si>
  <si>
    <t>战术长靴</t>
  </si>
  <si>
    <t>军用的高性能长靴人造神器化后的物品。</t>
  </si>
  <si>
    <t>[装备]时，【行动值】获得+3修正。</t>
  </si>
  <si>
    <t>喷射靴</t>
  </si>
  <si>
    <t>装入推进剂的特殊靴子。可以飞行一定距离，但难以操作。</t>
  </si>
  <si>
    <t>[装备]时，【行动值】获得+2的修正。此外，[攻击行动]的[距离]可以变更为任意方向的[移动1格]。</t>
  </si>
  <si>
    <t>供氧装置</t>
  </si>
  <si>
    <t>自动供给氧气的高性能辅助装置。装备在下颚，战斗开始时以钢铁面板覆盖口鼻。</t>
  </si>
  <si>
    <t>[装备]时，【行动值】和[装甲]获得+2的修正。</t>
  </si>
  <si>
    <t>神金属夹克</t>
  </si>
  <si>
    <t>将神之金属加工成线并编织而成的薄胴衣。可以暂时增幅用一定量的黄金生出的防具的灵力。</t>
  </si>
  <si>
    <t>[装备]时，【行动值】+2。此外，仅限[装备]原[价格]在[800G以上~3000G以下]的[防具/形状：铠甲]时，1战斗1次，【行动值】可以再+5。</t>
  </si>
  <si>
    <t>喷气背包</t>
  </si>
  <si>
    <t>通过推进剂暂时进行高速移动的小型喷射背包。</t>
  </si>
  <si>
    <t>[装备]时，1轮中1次，在[攻击行动]后可以将自己[设置]到当前位置开始的2格的范围内。</t>
  </si>
  <si>
    <t>灵力测量仪</t>
  </si>
  <si>
    <t>与隐形眼镜联动，准确地掌握对象的弱点的测量装置。</t>
  </si>
  <si>
    <t>[装备]时，对[目标]造成付与了和[目标]的[弱点]相同的[属性]的[伤害]时，此[伤害]再获得+5的修正。</t>
  </si>
  <si>
    <t>全身人工肌肉</t>
  </si>
  <si>
    <t>用人工肌肉包裹的全身装甲。用芳纶纤维和吸收冲击的凝胶制成，穿上后可以提高力量。</t>
  </si>
  <si>
    <t>[装备]时，使用[物品：近战武器]的[物理伤害]获得+4的修正。</t>
  </si>
  <si>
    <t>变异护腕</t>
  </si>
  <si>
    <t>能够解放龙脉保有体的力量的护腕型人造神器。看起来像近未来的手表。</t>
  </si>
  <si>
    <t>[装备]时，使用《结晶变身》或《结晶装着》时，[结界]获得+4修正（同时使用《结晶变身》《结晶装着》时效果不叠加）。</t>
  </si>
  <si>
    <t>宝玉的手环</t>
  </si>
  <si>
    <t>宝玉制的勾玉的手环型人造神器。</t>
  </si>
  <si>
    <t>[装备]时，[物理伤害]和[装甲]获得+2修正。</t>
  </si>
  <si>
    <t>结晶护腕</t>
  </si>
  <si>
    <t>促进结晶化的特殊灵力护腕。</t>
  </si>
  <si>
    <t>退魔的臂章</t>
  </si>
  <si>
    <t>人造神器化的臂章，绣有独创的刻印或咒文，可强化佩戴者的魔法能力。</t>
  </si>
  <si>
    <t>[装备]时，用[魔法武器]进行[魔法攻击]时，[魔法伤害]+3。</t>
  </si>
  <si>
    <t>绿玉手环</t>
  </si>
  <si>
    <t>将封入了众神意志的碎片的绿宝石安装在手环上。可以提高神动术的效果。</t>
  </si>
  <si>
    <t>[装备]时，使用《神性降临》《神性凭依》中任意一个时，承受的[魔法伤害]-4（《神性降临》《神性凭依》两者都使用，效果也不会累积）。</t>
  </si>
  <si>
    <t>头部饰品</t>
  </si>
  <si>
    <t>凝聚了匠意的金属制头盔、含有魔力的头带、面具、头冠等人造神器化后的物品。</t>
  </si>
  <si>
    <t>幻兽接发</t>
  </si>
  <si>
    <t>用更稀少的幻兽的灵毛制成的接假发。</t>
  </si>
  <si>
    <t>[装备]时，[行为：识别]的达成值和[装甲]获得+3的修正。</t>
  </si>
  <si>
    <t>电子眼镜</t>
  </si>
  <si>
    <t>施加了电脑魔术的特殊眼镜。</t>
  </si>
  <si>
    <t>[装备]时，【行动值】获得+2修正，随后视为满足了[称号：装具魔术师]的《称号才能》的使用条件。</t>
  </si>
  <si>
    <t>增强虫</t>
  </si>
  <si>
    <t>进一步改造的控制虫。能够飞跃性地提高寄生者的战斗能力。</t>
  </si>
  <si>
    <t>[装备]时，使用[限制：适格者/物品：武器]的[伤害]获得+4的修正。</t>
  </si>
  <si>
    <t>PK耳机</t>
  </si>
  <si>
    <t>增幅念动力的辅助装置。可以提升超能力者的破坏冲动。</t>
  </si>
  <si>
    <t>[装备]时，使用[限制：超能力者/物品：武器]的[伤害]获得+4的修正。</t>
  </si>
  <si>
    <t>弹带</t>
  </si>
  <si>
    <t>收纳鎏以圣银的铅弹或有对灵力效果的稀有金属制成的子弹的弹带。备受奔赴激战区域的军人青睐。</t>
  </si>
  <si>
    <t>[装备]时，名称里标明了【※】【铳】任意一个的[武器]的[伤害]+4。</t>
  </si>
  <si>
    <t>追加外壳</t>
  </si>
  <si>
    <t>用魔术植入体内的外壳，可以保护胸部、腹部、背部等的重要器官。</t>
  </si>
  <si>
    <t>喷气靴</t>
  </si>
  <si>
    <t>具备喷射灵力功能的高科技鞋。</t>
  </si>
  <si>
    <t>[装备]时，【行动值】和[战斗移动]的[移动力]获得+2的修正。</t>
  </si>
  <si>
    <t>格斗靴</t>
  </si>
  <si>
    <t>能让踢击的威力飞跃性上升的结实的格斗用靴子。</t>
  </si>
  <si>
    <t>[装备]时，[空手]的[物理伤害]获得+4修正。</t>
  </si>
  <si>
    <t>军用靴</t>
  </si>
  <si>
    <t>神秘的技术制造的军用靴。性能极高，不会对运动能力造成任何阻碍，且极为结实。</t>
  </si>
  <si>
    <t>[装备]时，[物理伤害]和【行动值】获得+2的修正。</t>
  </si>
  <si>
    <t>爆进长靴</t>
  </si>
  <si>
    <t>装备了释放灵力的推进装置的钢铁长靴。</t>
  </si>
  <si>
    <t>[装备]时，[空手]的[物理伤害]和【行动值】获得+2修正。此外，[攻击行动]的[距离]可以任意变更为[移动1格]。</t>
  </si>
  <si>
    <t>腕环念珠</t>
  </si>
  <si>
    <t>人造神器化的念珠戴在手腕上。便于携带，对不死存在有极强的效果。</t>
  </si>
  <si>
    <t>[装备]时，对[种类：不死]进行[攻击行动]时，[等级]+1。</t>
  </si>
  <si>
    <t>战术强化头盔</t>
  </si>
  <si>
    <t>搭载了简易版供氧装置与ALU的头盔。大多设计成会让人联想到骷髅的造型。</t>
  </si>
  <si>
    <t>[装备]时，用[限制：改造人]的[武器]的[伤害算出]和【行动值】、[装甲]各获得+2的修正。</t>
  </si>
  <si>
    <t>灵威腰带</t>
  </si>
  <si>
    <t>能够解放龙脉保有体的力量的腰带型人造神器。</t>
  </si>
  <si>
    <t>[装备]时，使用《结晶变身》或《结晶装着》时，[结界]获得+6修正（同时使用《结晶变身》《结晶装着》时效果不叠加）。</t>
  </si>
  <si>
    <t>结晶腰带</t>
  </si>
  <si>
    <t>强化结晶化的特殊的灵力腰带。</t>
  </si>
  <si>
    <t>[装备]时，使用《结晶变身》或《结晶装着》时，[装甲]获得+6修正（同时使用《结晶变身》《结晶装着》时效果不叠加）。</t>
  </si>
  <si>
    <t>幽世的香炉</t>
  </si>
  <si>
    <t>神域生出的神秘的香炉。散发出神格喜欢的香气。</t>
  </si>
  <si>
    <t>[装备]时，使用《神性降临》《神性凭依》中任意一个时，承受的[物理伤害]-6（《神性降临》《神性凭依》两者都使用，效果也不会累积）。</t>
  </si>
  <si>
    <t>高科技枪套</t>
  </si>
  <si>
    <t>通过内藏装饰可以自由操作收纳火器的最新式枪套。</t>
  </si>
  <si>
    <t>[装备]时，【行动值】+4，名称中有※的[射击武器]的[伤害算出]时+「使用者的【战斗值】的【物D】」的修正。此外，由于《才能》或[物品]的效果追加了【物D】的情况下，[ハイテクホルスター]就不会发挥效果。</t>
  </si>
  <si>
    <t>安全鞋</t>
  </si>
  <si>
    <t>强化到极限的溜冰鞋。</t>
  </si>
  <si>
    <t>[装备]时，1轮中1次，在[攻击行动]后可以将自己[设置]到当前位置开始的2格的范围内。此外，视为满足了[称号：契约者A]的《称号才能》的使用条件。</t>
  </si>
  <si>
    <t>宝石之戒指</t>
  </si>
  <si>
    <t>嵌入了能提升起源之力的宝石的戒指型人造神器。</t>
  </si>
  <si>
    <t>[装备]时，赋予了[属性]的[攻击行动]的[伤害算出]获得+4修正。</t>
  </si>
  <si>
    <t>幻想灯</t>
  </si>
  <si>
    <t>促进魔术的增幅的灵威灯。</t>
  </si>
  <si>
    <t>[装备]时，用[魔法武器]的[魔法伤害]获得+4修正。</t>
  </si>
  <si>
    <t>召唤手表</t>
  </si>
  <si>
    <t>能够过量供给灵力的特殊的手表型人造神器，可以对契约兽、契约神兽、人造神器等供应灵力。</t>
  </si>
  <si>
    <t>[装备]时，标明了[距离：移动n格]的[武器]的[攻击行动]，以及[契约神兽]的[攻击行动]的[伤害算出]获得+5的修正。</t>
  </si>
  <si>
    <t>世界树眼镜</t>
  </si>
  <si>
    <t>施加了更强力的改造的电子眼镜。</t>
  </si>
  <si>
    <t>[装备]时，[伤害算出]获得+2修正，随后视为满足了[称号：正统魔术师A·装具魔术师A]两者的《称号才能》的使用条件。</t>
  </si>
  <si>
    <t>组合念珠</t>
  </si>
  <si>
    <t>将十二重编织的灵毛加上念珠、十字架。是古代祈祷用的祭具，秘藏着强大的加护力量。</t>
  </si>
  <si>
    <t>英雄的浮雕</t>
  </si>
  <si>
    <t>头·手</t>
  </si>
  <si>
    <t>用[素材]制成的浮雕装饰型的人造神器。雕刻着伟人或英雄的图案，可以提高攻击力。</t>
  </si>
  <si>
    <t>[装备]时，[物理伤害]获得+4修正。</t>
  </si>
  <si>
    <t>神秘的黑带</t>
  </si>
  <si>
    <t>只有达人才可以允许佩戴的神秘的黑带。</t>
  </si>
  <si>
    <t>[装备]时，[称号：斗神拳士/时机：攻击]的《称号才能》的[伤害算出]获得+5修正。</t>
  </si>
  <si>
    <t>灵威的下绪</t>
  </si>
  <si>
    <t>经过强化的士道的下绪。可以充填更多灵力。</t>
  </si>
  <si>
    <t>[装备]时，用[肉弹武器]的[物理伤害]获得+5修正。</t>
  </si>
  <si>
    <t>恶魔之肤</t>
  </si>
  <si>
    <t>能够对各种灵力浸透程度低的攻击发挥耐性的打底衣，是用恶魔的皮加工成的。</t>
  </si>
  <si>
    <t>神玉的手环</t>
  </si>
  <si>
    <t>高位的神灵生出的宝玉制成的手环型人造神器。</t>
  </si>
  <si>
    <t>[装备]时，[物理伤害]和[装甲]获得+3修正。</t>
  </si>
  <si>
    <t>魔神护腕</t>
  </si>
  <si>
    <t>秘藏着几乎可以半魔神化的灵威的高位的灵力护腕。</t>
  </si>
  <si>
    <t>[装备]时，使用《结晶变身》或《结晶装着》时，[装甲]和[结界]获得+3修正（同时使用《结晶变身》《结晶装着》时效果不叠加）。</t>
  </si>
  <si>
    <t>红玉的手环</t>
  </si>
  <si>
    <t>将封入了众神意志的碎片的红宝石安装在手环上。可以提高神动术的效果。</t>
  </si>
  <si>
    <t>[装备]时，使用《神性降临》《神性凭依》中任意一个时，承受的[伤害]-3（《神性降临》《神性凭依》两者都使用，效果也不会累积）。</t>
  </si>
  <si>
    <t>神域灯</t>
  </si>
  <si>
    <t>注入了高位的神灵加护的强力的幻想灯。</t>
  </si>
  <si>
    <t>[装备]时，用[魔法武器]的[魔法伤害]获得+5修正。</t>
  </si>
  <si>
    <t>神威的下绪</t>
  </si>
  <si>
    <t>强化过的灵威的下绪。可以将灵力填充到极限。</t>
  </si>
  <si>
    <t>[装备]时，【命中】判定的达成值+1，用[肉弹武器]的[物理伤害]获得+5修正。</t>
  </si>
  <si>
    <t>魔神腰带</t>
  </si>
  <si>
    <t>寄宿着半魔神化的力量的高位的灵力腰带。</t>
  </si>
  <si>
    <t>[装备]时，使用《结晶变身》或《结晶装着》时，[装甲]和[结界]获得+5修正（同时使用《结晶变身》《结晶装着》时效果不叠加）。</t>
  </si>
  <si>
    <t>灼热的香炉</t>
  </si>
  <si>
    <t>作为神动术的媒介的传说中的香炉的复制品。寄宿着被称作“母亲”的古代的神格。</t>
  </si>
  <si>
    <t>[装备]时，使用《神性降临》《神性凭依》中任意一个时，承受的[伤害]-5（《神性降临》《神性凭依》两者都使用，效果也不会累积）。</t>
  </si>
  <si>
    <t>灵力斗篷</t>
  </si>
  <si>
    <t>[装备]时，[攻击行动]的[距离]可任意变更为[1格]。</t>
  </si>
  <si>
    <t>招财猫</t>
  </si>
  <si>
    <t>[装备]时，【幸运】判定的达成值和【行动值】获得+1修正。</t>
  </si>
  <si>
    <t>《四神凶歌谭》</t>
  </si>
  <si>
    <t>提灯</t>
  </si>
  <si>
    <t>[装备]时，[魔法伤害]和【行动值】获得+1的修正。</t>
  </si>
  <si>
    <t>绘马</t>
  </si>
  <si>
    <t>[装备]时，[物理伤害]和【行动值】获得+1的修正。</t>
  </si>
  <si>
    <t>注连绳</t>
  </si>
  <si>
    <t>[装备]时，[结界]和【行动值】获得+1的修正。</t>
  </si>
  <si>
    <t>土器</t>
  </si>
  <si>
    <t>仅限[战斗中]，使用[回复]【生命力】的[消耗]类道具时，[回复]效果+5。</t>
  </si>
  <si>
    <t>护鬼</t>
  </si>
  <si>
    <t>[射击武器：善鬼]的命中判定达成值+1。1战斗1次，[结界]+5。</t>
  </si>
  <si>
    <t>妙童鬼</t>
  </si>
  <si>
    <t>[魔法武器：善童鬼]的发动判定达成值+1。1战斗1次，[装甲]+5。</t>
  </si>
  <si>
    <t>鍔型眼带</t>
  </si>
  <si>
    <t>[装备]时，[物理伤害]获得+2的修正。</t>
  </si>
  <si>
    <t>魔法帽</t>
  </si>
  <si>
    <t>[装备]时，[魔法伤害]获得+2的修正。</t>
  </si>
  <si>
    <t>印笼</t>
  </si>
  <si>
    <t>仅限[战斗中]，使用[回复]【生命力】的[消耗]类道具时，[回复]效果+10。</t>
  </si>
  <si>
    <t>生肖娃娃</t>
  </si>
  <si>
    <t>[装备]时，【生命力】获得+5修正。</t>
  </si>
  <si>
    <t>结缘符</t>
  </si>
  <si>
    <t>1场景1次，[未登场]时可获得1个[感情]。</t>
  </si>
  <si>
    <t>血虫环</t>
  </si>
  <si>
    <t>仅限[战斗外]，[场景结束]时[回复]5点【生命力】。</t>
  </si>
  <si>
    <t>灵纹伪造工具</t>
  </si>
  <si>
    <t>头·手·足·身体·腰</t>
  </si>
  <si>
    <t>[知名度]+2。</t>
  </si>
  <si>
    <t>神秘的护指手套</t>
  </si>
  <si>
    <t>[效果]内有[弓]或[弓箭]表述的[射击武器]，[物理等级]+1。</t>
  </si>
  <si>
    <t>兽耳</t>
  </si>
  <si>
    <t>[被动判定]和[察觉]的达成值+1。</t>
  </si>
  <si>
    <t>所罗门的乐器</t>
  </si>
  <si>
    <t>消耗1次[终了]时机，可以为[战斗地带]存在的使用者的[契约兽][解除]1个不利的[状态变化]。</t>
  </si>
  <si>
    <t>识别护目镜</t>
  </si>
  <si>
    <t>[识别]的达成值+2。</t>
  </si>
  <si>
    <t>黑纹付羽织</t>
  </si>
  <si>
    <t>[装备]时，[装甲]和【行动值】获得+2的修正。</t>
  </si>
  <si>
    <t>纹付访问着</t>
  </si>
  <si>
    <t>[装备]时，[结界]和【行动值】获得+2的修正。</t>
  </si>
  <si>
    <t>宇贺神的护符</t>
  </si>
  <si>
    <t>[装备]时，【体力】判定的达成值、[装甲]和[结界]获得+1修正。</t>
  </si>
  <si>
    <t>白山符</t>
  </si>
  <si>
    <t>[装备]时，【敏捷】判定的达成值、[装甲]和[结界]获得+1修正。</t>
  </si>
  <si>
    <t>天神的加护</t>
  </si>
  <si>
    <t>[装备]时，【知性】判定的达成值、[装甲]和[结界]获得+1修正。</t>
  </si>
  <si>
    <t>大黑天的小锤</t>
  </si>
  <si>
    <t>[装备]时，【精神】判定的达成值、[装甲]和[结界]获得+1修正。</t>
  </si>
  <si>
    <t>九头龙之珠</t>
  </si>
  <si>
    <t>[装备]时，【幸运】判定的达成值、[装甲]和[结界]获得+1修正。</t>
  </si>
  <si>
    <t>御陵护符</t>
  </si>
  <si>
    <t>保食的稻穗</t>
  </si>
  <si>
    <t>1剧本1次，从[物怪]处获取[素材]时，2d的出目+1。</t>
  </si>
  <si>
    <t>八幡神符</t>
  </si>
  <si>
    <t>1剧本1次，[魔镜讨伐]时，[时限（limit）]推进的出目总计-3（最低1）。</t>
  </si>
  <si>
    <t>宝船</t>
  </si>
  <si>
    <t>[装备]时，1战斗中1次，消耗1次[开始]时机，可变为[飞行]，持续至本轮[终了]。</t>
  </si>
  <si>
    <t>灵力偏转眼镜</t>
  </si>
  <si>
    <t>无效《凝视：○○》的效果。</t>
  </si>
  <si>
    <t>唐草之衣</t>
  </si>
  <si>
    <t>神威的秘宝</t>
  </si>
  <si>
    <t>众神爱用的头盔与头冠、首饰或宝石型的神成神器。据说会给予持有者强大的灵力与智慧。</t>
  </si>
  <si>
    <t>[装备]时，[物D][魔D][装甲][结界]各获得+2修正。</t>
  </si>
  <si>
    <t>白银的秘宝</t>
  </si>
  <si>
    <t>众神护身用的笼手、义手、手镯或戒指型神成神器。据说有着保护身体、提高生命力的加护。</t>
  </si>
  <si>
    <t>[装备]时，【生命力】的最大值获得+10修正。</t>
  </si>
  <si>
    <t>黄金的秘宝</t>
  </si>
  <si>
    <t>众神的鞋子、凉鞋、腿饰或护膝型的神成神器。形状可以随持有者的意志自由变化。</t>
  </si>
  <si>
    <t>[装备]时，【行动值】的最大值获得+5修正。</t>
  </si>
  <si>
    <t>传说的秘宝</t>
  </si>
  <si>
    <t>可以给予持有者强力的灵威的传说中的宝物。形状多种多样。</t>
  </si>
  <si>
    <t>[装备]时，[伤害算出]的最大值获得+5修正。</t>
  </si>
  <si>
    <t>天衣的秘宝</t>
  </si>
  <si>
    <t>神穿着的外套、锁子甲、羽衣或羽织型的神成神器。可以提高穿着者的身体能力，发挥铠甲一般的效果。</t>
  </si>
  <si>
    <t>[装备]时，[装甲][结界]各获得+2修正。此外，可视为装备了[铠甲]。</t>
  </si>
  <si>
    <t>转移符</t>
  </si>
  <si>
    <t>可将自身瞬间传送至曾到过地点的灵符。需在符纸上写明目的地。</t>
  </si>
  <si>
    <t>仅能在[战斗外]使用。目标可以瞬间移动去往在30km自己曾经去过的某个场所（详细和GM商谈决定）。[转移符]1个角色在1剧本中只能发挥1次效果。</t>
  </si>
  <si>
    <t>放入了各种各样的香草的小御守。</t>
  </si>
  <si>
    <t>无效目标[登场判定]的失败或是[大失败]效果，使之在[场景]内登场。</t>
  </si>
  <si>
    <t>转化丹</t>
  </si>
  <si>
    <t>实现伪装用性别转换的灵药。由住塚制药垄断销售，各国情报人员等会购买。</t>
  </si>
  <si>
    <t>仅能在[战斗外]使用。目标在1剧本中，可以逆转自身性别。想要看破性别逆转的场合，目标值为[伪装【知性】/达成值：15]。</t>
  </si>
  <si>
    <t>防灵剂</t>
  </si>
  <si>
    <t>能让物怪的尸体不会化为灵肉的药粉。撒上后，一周内物怪的尸体都能保持原样，在需要剥下灵毛或皮革时使用。</t>
  </si>
  <si>
    <t>仅在[战斗外]能使用。</t>
  </si>
  <si>
    <t>灵化剂</t>
  </si>
  <si>
    <t>能够抵消防灵剂的效果的药粉，可以将物怪的尸体变成灵肉。对加工成人造神器的材料没有效果。</t>
  </si>
  <si>
    <t>附有圣别的清水。</t>
  </si>
  <si>
    <t>目标直到这个回合的[时机：结束]前，对[类别：不死]的[伤害算出]时[等级]+1。</t>
  </si>
  <si>
    <t>清浄药</t>
  </si>
  <si>
    <t>施以圣别的盐。撒盐可以抑制或者感知异常化的灵力。</t>
  </si>
  <si>
    <t>[察觉]的达成值获得+2修正。</t>
  </si>
  <si>
    <t>火之精*5</t>
  </si>
  <si>
    <t>施加灵力之后会燃烧并发出亮光的药丸。遇水也可以点燃。</t>
  </si>
  <si>
    <t>1场景中，[距离：战斗地带/目标：战斗地道]的「极度黑暗的场所」的惩罚（→基本p152）无效化。</t>
  </si>
  <si>
    <t>魔药*5</t>
  </si>
  <si>
    <t>特殊的药草精制成的灵药。喝下或者涂抹，能治疗伤势。</t>
  </si>
  <si>
    <t>目标的【生命力】[回复]5。</t>
  </si>
  <si>
    <t>黄金の蜂蜜酒*5</t>
  </si>
  <si>
    <t>魔術によって醸造された黄金の蜂蜜酒。すばらしく美味。</t>
  </si>
  <si>
    <t>目标在利用[物怪]的《时空飞行》移动时，不会消耗【灵纹】。</t>
  </si>
  <si>
    <t>法则障害</t>
  </si>
  <si>
    <t>利用魔术知识造出的寄生木的楔子，打入超常现象的物品内可以修正歪曲的物理法则。</t>
  </si>
  <si>
    <t>[消去]时使用的话，【体力】判定的达成值获得+1修正。</t>
  </si>
  <si>
    <t>寄宿了灵力的符咒，可以呼唤出式神这样的生物出来。</t>
  </si>
  <si>
    <t>[消去]时使用的话，【敏捷】判定的达成值获得+1修正。</t>
  </si>
  <si>
    <t>含有灵力的乳白色蜡烛，点火后明亮的火焰可以吸收周围滞留的灵力。</t>
  </si>
  <si>
    <t>[消去]时使用的话，【知性】判定的达成值获得+1修正。</t>
  </si>
  <si>
    <t>混合特殊的植物的树脂和生物的油脂做成的香，点燃后的烟可以中和歪曲的物理法则。</t>
  </si>
  <si>
    <t>[消去]时使用的话，【精神】判定的达成值获得+1修正。</t>
  </si>
  <si>
    <t>小休息</t>
  </si>
  <si>
    <t>使用和圣饼一类的食物的原理做成的块状食物五人份。</t>
  </si>
  <si>
    <t>[小休息]时[休息回复量]+5。</t>
  </si>
  <si>
    <t>能临时提升术技威力的一次性咒物。</t>
  </si>
  <si>
    <t>[伤害算出]1次只能使用1个。[伤害]获得+1D的修正。</t>
  </si>
  <si>
    <t>希腊之火</t>
  </si>
  <si>
    <t>用遗失的制作法做出的魔术油。</t>
  </si>
  <si>
    <t>作为[射击武器/距离：4格/目标：1体]的[武器攻击]使用。【回避】失败的目标每次迎来[结束]时机的时候， 【生命力】消耗5点。目标可以消耗1次[准备]时机，消除这个效果。</t>
  </si>
  <si>
    <t>黑之章</t>
  </si>
  <si>
    <t>其他·法则障害</t>
  </si>
  <si>
    <t>记载着魔术书的一小节的特殊的纸片或者卡片。</t>
  </si>
  <si>
    <t>作为[射击武器/距离：【体力】格/目标：范围]的[武器攻击]使用。对【回避】失败的目标造成[等级：1]的[魔法伤害]。在[消去]时使用的场合，[接近状态/1体]的【体力】判定的达成值获得+2的修正。</t>
  </si>
  <si>
    <t>白之章</t>
  </si>
  <si>
    <t>记载着圣书的一小节的特殊的纸片或者卡片。</t>
  </si>
  <si>
    <t>作为[射击武器/距离：【体力】格/目标：范围]的[武器攻击]使用。对【回避】失败的目标造成[状态变化：黑暗]。在[消去]时使用的场合，[接近状态/1体]的【敏捷】判定的达成值获得+2的修正。</t>
  </si>
  <si>
    <t>紅之章</t>
  </si>
  <si>
    <t>记载着真言的一小节的特殊的纸片或者卡片。</t>
  </si>
  <si>
    <t>作为[射击武器/距离：【体力】格/目标：范围]的[武器攻击]使用。对【回避】失败的目标造成[状态变化：摔倒]。在[消去]时使用的场合，[接近状态/1体]的【知性】判定的达成值获得+2的修正。</t>
  </si>
  <si>
    <t>青之章</t>
  </si>
  <si>
    <t>记载着未知语言的一小节的特殊的纸片或者卡片。</t>
  </si>
  <si>
    <t>作为[射击武器/距离：【体力】格/目标：范围]的[武器攻击]使用。对【回避】失败的目标造成[状态变化：猛毒]（强度表→参照基本p152）。在[消去]时使用的场合，[接近状态/1体]的【精神】判定的达成值获得+2的修正。</t>
  </si>
  <si>
    <t>维护</t>
  </si>
  <si>
    <t>机器人或改造人的维护服务。</t>
  </si>
  <si>
    <t>这个[物品]只要GM允许，仅可以在[登场]时购入1次。但是，只能在[战斗外]且[种类：机械]的角色使用。目标的【生命力】[回复]10点。</t>
  </si>
  <si>
    <t>伪造户籍</t>
  </si>
  <si>
    <t>各种组织提供的伪造户籍。大多数情况下用来让生活在黑暗世界的人隐藏自己的经历，也有人神或妖怪用它来作为人类生活。详细和GM商谈后决定。</t>
  </si>
  <si>
    <t>好状态A</t>
  </si>
  <si>
    <t>住塚制药的营养剂。服用后可以立刻缓解疲劳。</t>
  </si>
  <si>
    <t>目标【生命力】[回复]10点。</t>
  </si>
  <si>
    <t>营养胶囊</t>
  </si>
  <si>
    <t>特殊的灵药调配成的神秘的营养胶囊。</t>
  </si>
  <si>
    <t>神具假发</t>
  </si>
  <si>
    <t>由灵木化的藤蔓施加诅咒制成。可以作为临时的发夹使用。设置在[魔境]或[神域]内可以延迟[魔境临界]的发生。</t>
  </si>
  <si>
    <t>投掷[limit进行]的骰子前使用。目标出目的结果-1（最低1）。[神具○○]1场景中1次，只能使用1个。</t>
  </si>
  <si>
    <t>人鱼肉片</t>
  </si>
  <si>
    <t>干燥处理后的人鱼肉。</t>
  </si>
  <si>
    <t>吃下后的那个场景中变得能在水中呼吸，[游泳]的达成值获得+3修正。</t>
  </si>
  <si>
    <t>使用灵脉内涌动的水精制成的万能药。</t>
  </si>
  <si>
    <t>赋予目标[解除：黑暗·猛毒]。</t>
  </si>
  <si>
    <t>使用五种矿石混合制成的万能药。</t>
  </si>
  <si>
    <t>赋予目标[解除：痛苦·麻痹·不动]。</t>
  </si>
  <si>
    <t>以前的神们搅动海洋而产生的灵药。</t>
  </si>
  <si>
    <t>赋予目标[解除：气绝]后，目标的【生命力】变为1。目标可以拒绝这个效果。</t>
  </si>
  <si>
    <t>追尾香</t>
  </si>
  <si>
    <t>能够追踪超常事件的痕迹的不可思议的香。只能在[战斗外]使用。</t>
  </si>
  <si>
    <t>只能在[战斗外]使用。视为[时机：特殊/距离：使用者/目标：使用者]使用。每1次【主能力值】判定，都只能使用1个，目标任意的【主能力值】判定的达成值获得+1修正。</t>
  </si>
  <si>
    <t>神名纸</t>
  </si>
  <si>
    <t>灌注灵力后挥动可判别敌对超常存在神名的灵符。</t>
  </si>
  <si>
    <t>作为[时机：准备/距离：战斗地带/目标：1体]使用。使用者对目标进行[识别【知性】]判定。</t>
  </si>
  <si>
    <t>数据卡</t>
  </si>
  <si>
    <t>用于增幅魔术程序效果的一次性微型磁盘。</t>
  </si>
  <si>
    <t>作为[时机：特殊/距离：使用者/目标：使用者]使用。1轮中1次，使用存在标明了[限制：装具魔术师]的[武器]的[伤害算出]+2d。</t>
  </si>
  <si>
    <t>地址</t>
  </si>
  <si>
    <t>写有特定联系人信息的便条或数据。使用一次后便会消失。</t>
  </si>
  <si>
    <t>仅能在[战斗外]使用。[目标：1体]立刻取得对任意NPC的1个[感情]。[アドレス]1个角色在1剧本中只能发挥1次效果。</t>
  </si>
  <si>
    <t>情报贩子</t>
  </si>
  <si>
    <t>从情报商处打听知晓超常事件详情的联系人信息。</t>
  </si>
  <si>
    <t>仅限能在[ストラグル规则]的[战斗外]使用。[目标：使用者][事件表1]投掷+1次，可以选择任意的1个结果。 [情报屋]1个角色在1剧本中只能发挥1次效果。</t>
  </si>
  <si>
    <t>灵水</t>
  </si>
  <si>
    <t>溶入了庞大的灵力的不可思议的药水，洒在伤口上或者喝下立刻能治疗伤势。</t>
  </si>
  <si>
    <t>修复素材</t>
  </si>
  <si>
    <t>涂在伤口就可以修复伤势的纳米机器人。</t>
  </si>
  <si>
    <t>目标【生命力】[回复]10点。目标为[种类：机械]的情况下，【生命力】再[回复]5（合计15）。</t>
  </si>
  <si>
    <t>比礼</t>
  </si>
  <si>
    <t>小型的平型手里剑。退魔忍者常用。</t>
  </si>
  <si>
    <t>作为[射击武器/距离：【体力】格/目标：1体]的[武器攻击]使用。对【回避】判定失败的目标造成[物理等级]+1的[物理伤害]。这个[消耗品]不会追加[装备]中的[武器]的[物D]。</t>
  </si>
  <si>
    <t>怪力的秘药</t>
  </si>
  <si>
    <t>可激发超常怪力的魔法秘药。</t>
  </si>
  <si>
    <t>1次【主能力值】判定只能使用1个，目标【体力】判定的达成值获得+2的修正。</t>
  </si>
  <si>
    <t>机敏的秘药</t>
  </si>
  <si>
    <t>能展现异常敏捷的魔法秘药。</t>
  </si>
  <si>
    <t>1次【主能力值】判定只能使用1个，目标【敏捷】判定的达成值获得+2的修正。</t>
  </si>
  <si>
    <t>英知的秘药</t>
  </si>
  <si>
    <t>可发挥惊人智力的魔法秘药。</t>
  </si>
  <si>
    <t>1次【主能力值】判定只能使用1个，目标【知性】判定的达成值获得+2的修正。</t>
  </si>
  <si>
    <t>冥想的秘药</t>
  </si>
  <si>
    <t>能激发卓越精神力与专注力的魔法秘药。</t>
  </si>
  <si>
    <t>1次【主能力值】判定只能使用1个，目标【精神】判定的达成值获得+2的修正。</t>
  </si>
  <si>
    <t>运气的秘药</t>
  </si>
  <si>
    <t>可带来恐怖强运的魔法秘药。</t>
  </si>
  <si>
    <t>1次【主能力值】判定只能使用1个，目标【幸运】判定的达成值获得+1的修正。</t>
  </si>
  <si>
    <t>以太药片</t>
  </si>
  <si>
    <t>从灵药中提纯的精神安定剂。</t>
  </si>
  <si>
    <t>目标1个[灵力]的结果±2（不能为0或0以下，7或7以上）。[エーテル錠剤]1个角色在1剧本中只能发挥1次效果。</t>
  </si>
  <si>
    <t>劣化苏摩</t>
  </si>
  <si>
    <t>神灵的饮料——苏摩的仿制品，喝下后可以兴奋情绪获得勇气。</t>
  </si>
  <si>
    <t>目标直到下个回合的[结束]之前，【命中】判定的达成值都获得+1修正。</t>
  </si>
  <si>
    <t>简易豪麻酒</t>
  </si>
  <si>
    <t>神灵的饮料——豪麻的仿制品，使用被称为呼玛草的传说中的植物作成的酒。</t>
  </si>
  <si>
    <t>目标直到下个回合的[结束]之前，【回避】判定的达成值都获得+1修正。</t>
  </si>
  <si>
    <t>银丹</t>
  </si>
  <si>
    <t>能变成仙人的灵药——仙丹炼制过程中的副产物。</t>
  </si>
  <si>
    <t>目标直到下个回合的[结束]之前，【发动】判定的达成值都获得+1修正。</t>
  </si>
  <si>
    <t>泛用龙血</t>
  </si>
  <si>
    <t>镇痛止血用的灵药，龙血的量产品。</t>
  </si>
  <si>
    <t>目标直到下个回合的[结束]之前，【抵抗】判定的达成值都获得+1修正。</t>
  </si>
  <si>
    <t>灵威榴弹</t>
  </si>
  <si>
    <t>以神秘的技术制造的手榴弹。</t>
  </si>
  <si>
    <t>作为[射击武器/距离：【体力】格/目标：范围]的[武器攻击]使用。使用者在[物理伤害]时，[物理等级]+1。此外，这个[消耗品]不会追加[装备]中的[武器]的[物D]。</t>
  </si>
  <si>
    <t>好状态D</t>
  </si>
  <si>
    <t>住塚制药的超强力营养剂。服用后可以以不自然的速度缓解疲劳。</t>
  </si>
  <si>
    <t>目标的【生命力】[回复]20。</t>
  </si>
  <si>
    <t>加速符</t>
  </si>
  <si>
    <t>暂时提升运动能力的符纸或卡片。</t>
  </si>
  <si>
    <t>目标由[移动行为]的可移动[距离]+1格。[加速符]1个角色在1剧本中只能发挥1次效果。</t>
  </si>
  <si>
    <t>C4</t>
  </si>
  <si>
    <t>被人造神器化的特殊塑料炸弹。</t>
  </si>
  <si>
    <t>使用者立刻消灭指定的[障碍物]。此外，消灭了的[障碍物]邻接1格内存在的[目标]变为[状态变化：摔倒]。</t>
  </si>
  <si>
    <t>治愈安瓿</t>
  </si>
  <si>
    <t>住塚制药等贩卖的人类、魔兽专用的治疗药。是无针注射器型，注入的同时就能修复伤口。</t>
  </si>
  <si>
    <t>仅限[种类：人型·魔兽]的角色【生命力】[回复]20点。</t>
  </si>
  <si>
    <t>补强硅脂</t>
  </si>
  <si>
    <t>极东重工贩卖的机械化兵或魔法生物专用的修复剂。涂上就可以瞬间补强受伤的位置。</t>
  </si>
  <si>
    <t>仅限[种类：机械·植物]的角色【生命力】[回复]20点。</t>
  </si>
  <si>
    <t>精魂</t>
  </si>
  <si>
    <t>黑市买到的干净的灵魂。是被装入人造神器瓶子中的液体，释放着青白色的光。喝下后可以提高灵体的密度。</t>
  </si>
  <si>
    <t>仅限[种类：不死·幻兽]的角色【生命力】[回复]20点。</t>
  </si>
  <si>
    <t>奥多的灵药</t>
  </si>
  <si>
    <t>黑市买到的混沌的生命能量。是被装入人造神器瓶子中的液体，释放着红黑色的光。喝下后可以激发秘藏着原初的混沌的生命力。</t>
  </si>
  <si>
    <t>仅限[种类：怪虫·混沌]的角色【生命力】[回复]20点。</t>
  </si>
  <si>
    <t>月神所持有的能返老还童的灵药的再现物，喝下后能将受伤的部分回复到受伤之前的状态。</t>
  </si>
  <si>
    <t>神具木梳</t>
  </si>
  <si>
    <t>神木削成的木制梳子。设置在[魔境]或[神域]内可以延迟[魔境临界]的发生。</t>
  </si>
  <si>
    <t>投掷[limit进行]的骰子前使用。目标出目的结果-2（最低1）。[神具○○]1场景中1次，只能使用1个。</t>
  </si>
  <si>
    <t>万能药</t>
  </si>
  <si>
    <t>使用炼金术精制的灵药。</t>
  </si>
  <si>
    <t>赋予目标[解除：气绝]后，目标的【生命力】变为10。目标可以拒绝这个效果。</t>
  </si>
  <si>
    <t>属性强化药</t>
  </si>
  <si>
    <t>洒在武器上可以强化武器附加的[属性]的药剂。</t>
  </si>
  <si>
    <t>1战斗中，赋予了[装备]中的1把[武器][属性]之际，[目标：1体]的[等级]+1。</t>
  </si>
  <si>
    <t>星屑沙漏</t>
  </si>
  <si>
    <t>将陨石的粉末制成灵药，封入沙漏中。打碎时可以发挥效果</t>
  </si>
  <si>
    <t>目标到使用的该轮的[结束]为止，【行动值】+1d。</t>
  </si>
  <si>
    <t>结界石</t>
  </si>
  <si>
    <t>可在周围展开结界的灵石。</t>
  </si>
  <si>
    <t>目标受到的[目标：2体以上（包含范围·战斗地带）]的[攻击行动]的[伤害]-2d。[结界石]1个角色在1剧本中只能发挥1次效果。</t>
  </si>
  <si>
    <t>神眼的隐形眼镜</t>
  </si>
  <si>
    <t>能够判别对象的神名的一次性隐形眼镜。使用时会散发光芒并自行消失。</t>
  </si>
  <si>
    <t>以[时机：开始/距离：战斗地带/目标：1体]为目标使用。使用者对目标进行[识别【知性】]，随后可以以[评价【体力】]代替[识别【知性】]。</t>
  </si>
  <si>
    <t>卢恩符文石</t>
  </si>
  <si>
    <t>铭刻着复数的卢恩符文的矿石。在使用魔术的瞬间消耗，可以让魔术的射程极大扩大。</t>
  </si>
  <si>
    <t>[时机：准备/距离：使用者/目标：使用者]。直到该轮结束为止，[魔法攻击]的[距离]获得+3格的修正（[接近状态]的情况变为4格，[移动2格]的情况变为[移动5格]）。</t>
  </si>
  <si>
    <t>火箭发射器</t>
  </si>
  <si>
    <t>便携式对无人机用火箭筒。</t>
  </si>
  <si>
    <t>作为[射击武器/距离：【体力】格/目标：范围]的[武器攻击]使用。使用者在[物理伤害]时，[物理等级]+3。这个[消耗品]只能在[时机：攻击]使用。此外，这个[消耗品]不会追加【战斗值】和[装备]中的[武器]的[物D]。</t>
  </si>
  <si>
    <t>攻式符</t>
  </si>
  <si>
    <t>作为攻击魔术使用的贵重的式神符或护符。注入灵力后投掷可以贯穿敌人。</t>
  </si>
  <si>
    <t>作为[魔法武器/距离：7格/目标：1体/抵抗：消灭]的[武器攻击]使用。对【抵抗】判定失败的目标造成[魔法等级：1]的[魔法伤害]。</t>
  </si>
  <si>
    <t>イブン=ハジの粉末</t>
  </si>
  <si>
    <t>不可視化状態の超常存在を可視化させる魔法の粉末。対象の隠密状態を自動的に看破できる。</t>
  </si>
  <si>
    <t>给予目标[解除：隐密]（目标不进行被动判定）。</t>
  </si>
  <si>
    <t>支配血清</t>
  </si>
  <si>
    <t>ほのかにラズベリーのような味がする無色の血清。従来は爬虫類種族にしか扱えないが、最近、改良されたものが出回っている。</t>
  </si>
  <si>
    <t>使用者可以操控摄取了血清的一般人的记忆和行动约两周（详细和GM商谈）。</t>
  </si>
  <si>
    <t>神殺しの塵</t>
  </si>
  <si>
    <t>スレイマンの塵とヘルメスの毒塵を調合した秘薬。 投げつけることで、霊力放出中の［カミガカリ］［モノノケ］ ［アラミ夕マ］のみを殺傷する。</t>
  </si>
  <si>
    <t>作为[魔法攻击/距离：4格/目标：范围/抵抗：消灭/属性：魔毒/等级：1］の的[武器攻击]使用。</t>
  </si>
  <si>
    <t>属性附加剂</t>
  </si>
  <si>
    <t>封入了使用炼金秘奥的特定元素的魔法药。</t>
  </si>
  <si>
    <t>购入时选择1种[属性]。以[距离：接近状态/目标：1体]为目标使用。目标在1战斗（场景）中，付与[装备]中的1把[武器]「[属性：○○]（○○是购入时选择的[属性]）」。</t>
  </si>
  <si>
    <t>万溶炼金药</t>
  </si>
  <si>
    <t>炼金术用的药物，能够溶解一切物质。</t>
  </si>
  <si>
    <t>作为[射击武器/距离：【体力】格/目标：范围]的[武器攻击]使用。【回避】判定失败的目标，直到该轮[结束]为止，[装甲][减半]。这个效果不会累积。</t>
  </si>
  <si>
    <t>莱姆之毒</t>
  </si>
  <si>
    <t>只能用魔术精炼的剧毒，没有解毒剂。</t>
  </si>
  <si>
    <t>作为[魔法武器/距离：【知性】格/目标：范围]的[武器攻击]使用。【抵抗】判定失败的目标，直到该轮[结束]为止，[结界][减半]。这个效果不会累积。</t>
  </si>
  <si>
    <t>【知性】格</t>
  </si>
  <si>
    <t>营养液</t>
  </si>
  <si>
    <t>金枝制造的最高级万能药。</t>
  </si>
  <si>
    <t>目标获得[解除：黑暗·猛毒·痛苦·麻痹]全部效果。</t>
  </si>
  <si>
    <t>魔女调制的高性能的灵药。</t>
  </si>
  <si>
    <t>目标的【生命力】[回复]25。</t>
  </si>
  <si>
    <t>天狗的饭团</t>
  </si>
  <si>
    <t>灵力结晶浓缩后生成的东西。能吃。</t>
  </si>
  <si>
    <t>目标获得[解除：黑暗·猛毒]，再[回复]20点【生命力】。</t>
  </si>
  <si>
    <t>镇静剂</t>
  </si>
  <si>
    <t>从灵药中精制而成的强效精神安定剂。</t>
  </si>
  <si>
    <t>目标1个[灵力]的结果±2（不能为0或0以下，7或7以上）。[トランキライザー]1个角色在1剧本中只能发挥1次效果。</t>
  </si>
  <si>
    <t>携带式AED</t>
  </si>
  <si>
    <t>一次性便携式AED。通过电击使昏迷者复苏。</t>
  </si>
  <si>
    <t>对自己以外的[距离：接近状态/目标：1体]使用。给予目标[解除：气绝]后，目标的【生命力】变更为15。目标可以拒绝这个效果。</t>
  </si>
  <si>
    <t>苏摩酒</t>
  </si>
  <si>
    <t>重现出的众神的灵酒。喝下后能够让动态视力获得飞跃性的提升。</t>
  </si>
  <si>
    <t>以[距离：接近状态/目标：1体]为目标使用。目标在下一轮的[结束]为止，【命中】达成值获得+2的修正。[ソーマ]对于1个角色来说，在1轮中只能发挥1次效果。</t>
  </si>
  <si>
    <t>豪魔酒</t>
  </si>
  <si>
    <t>灵草、灵水、传说中的果实混合成的众神的饮料。喝下后能够大大提升直觉。</t>
  </si>
  <si>
    <t>以[距离：接近状态/目标：1体]为目标使用。目标在下一轮的[结束]为止，【回避】达成值获得+2的修正。[フーム]对于1个角色来说，在1轮中只能发挥1次效果。</t>
  </si>
  <si>
    <t>金丹</t>
  </si>
  <si>
    <t>道教传承中的究极秘药，也叫仙丹。能够提升对魔术的适性，但一般人吃下后会死亡或变为物怪。</t>
  </si>
  <si>
    <t>以[距离：接近状态/目标：1体]为目标使用。目标在下一轮的[结束]为止，【发动】达成值获得+2的修正。[金丹]对于1个角色来说，在1轮中只能发挥1次效果。</t>
  </si>
  <si>
    <t>龙血</t>
  </si>
  <si>
    <t>纯度极高的龙血。不是龙血树的汁液，而是真正的龙血。喝下后可以获得对魔术的抵抗力。</t>
  </si>
  <si>
    <t>以[距离：接近状态/目标：1体]为目标使用。目标在下一轮的[结束]为止，【抵抗】达成值获得+2的修正。[龙血]对于1个角色来说，在1轮中只能发挥1次效果。</t>
  </si>
  <si>
    <t>狂化以太</t>
  </si>
  <si>
    <t>让肉体与精神进入无痛状态的灵药。</t>
  </si>
  <si>
    <t>[距离：使用者/目标：使用者]在1战斗中，获得[解除：摔倒·痛苦·麻痹]，每次迎来[时机：结束]时，消耗5点【生命力】。这个效果可以消耗1次[准备]时机消除。</t>
  </si>
  <si>
    <t>圣饼</t>
  </si>
  <si>
    <t>据说是强大的英魂生出的一种灵药。</t>
  </si>
  <si>
    <t>目标【生命力】[回复]35点。</t>
  </si>
  <si>
    <t>神具仙桃</t>
  </si>
  <si>
    <t>将大神的灵威注入神木化的桃子制成的果实。设置在[魔境]或[神域]内可以延迟[魔境临界]的发生。</t>
  </si>
  <si>
    <t>投掷[limit进行]的骰子前使用。目标出目的结果-3（最低1）。[神具○○]1场景中1次，只能使用1个。</t>
  </si>
  <si>
    <t>加速胶囊</t>
  </si>
  <si>
    <t>住塚制药生产的灵药。过量服用会产生副作用。</t>
  </si>
  <si>
    <t>目标在使用后的那一轮的[结束]为止，【行动值】+2d。[加速カプセル]1个角色在1剧本中只能发挥1次效果。</t>
  </si>
  <si>
    <t>ムミア</t>
  </si>
  <si>
    <t>ミイラから採取できる瀝青に似た青色の粉末。大変希少な万能薬であり、服用や塗布することで瞬時に負 傷を癒せる。</t>
  </si>
  <si>
    <t>目标的【生命力】[回复]40。</t>
  </si>
  <si>
    <t>神秘的介绍信</t>
  </si>
  <si>
    <t>转投特定超常存在组织所需的介绍信。</t>
  </si>
  <si>
    <t>仅能在[剧本尾声]时使用。1剧本中1次，[目标：1体]可以将自己的[所属组织]变更为1个任意的[所属组织]。这时候，[目标：1体][持有·装备]的[限制：所属组织]的[物品]会自动被出售。</t>
  </si>
  <si>
    <t>哲学者之石</t>
  </si>
  <si>
    <t>能够将卑金属变化为贵金属的灵石。只能用炼金术的奥秘精制。</t>
  </si>
  <si>
    <t>以[距离：接近状态/目标：1体]为目标使用。目标的【生命力】[回复]50点。</t>
  </si>
  <si>
    <t>复活的秘药</t>
  </si>
  <si>
    <t>古代埃及传承的究极的复活药。</t>
  </si>
  <si>
    <t>以[距离：接近状态/目标：1体]为目标使用。给予目标[解除：气绝]后，目标的【生命力】变更为40。目标可以拒绝这个效果。</t>
  </si>
  <si>
    <t>脉轮安定剂</t>
  </si>
  <si>
    <t>住塚制药为适格者开发的安定剂，用灵药精制而成。免费提供，但由于需要进行个人用的调整，需要花三天才能收到。弹珠汽水味。</t>
  </si>
  <si>
    <t>影人形</t>
  </si>
  <si>
    <t>制作出一个替身人偶。</t>
  </si>
  <si>
    <t>影符</t>
  </si>
  <si>
    <t>1轮中，即使没有[障碍物]，也可以变为[隐匿（视为[隐身/达成值：15]）]。1个角色在1战斗中只能使用1次。</t>
  </si>
  <si>
    <t>力饼</t>
  </si>
  <si>
    <t>目标【生命力】[回复]7点。</t>
  </si>
  <si>
    <t>御神签</t>
  </si>
  <si>
    <t>1轮1次，掷骰1d，骰出偶数则无效果，骰出奇数则可让一个1灵力的出目±1。</t>
  </si>
  <si>
    <t>结界符</t>
  </si>
  <si>
    <t>可以清场（让无关人员离开）。</t>
  </si>
  <si>
    <t>弹灵符</t>
  </si>
  <si>
    <t>以[攻击时机/接近状态/1体]使用。使用者进行[肉搏攻击]，可让【回避】失败的[目标]无视[接近状态]移动2格。</t>
  </si>
  <si>
    <t>打火石</t>
  </si>
  <si>
    <t>可以[消除]1个持续造成效果的“对[达成值]的减值”。</t>
  </si>
  <si>
    <t>变身甘露</t>
  </si>
  <si>
    <t>1场景1次，可以变身为任意人物的样子（视为[伪装/达成值：15]，持续1场景）。</t>
  </si>
  <si>
    <t>陀螺</t>
  </si>
  <si>
    <t>以[特殊时机/使用者/使用者]使用。进行[目标值：10]的【幸运】判定，成功时[解除：摔倒]。</t>
  </si>
  <si>
    <t>神便鬼毒酒</t>
  </si>
  <si>
    <t>对[类别：不死]的[伤害算出]时[等级]+1，持续至本轮[时机：终了]之后。</t>
  </si>
  <si>
    <t>黍团子</t>
  </si>
  <si>
    <t>目标【生命力】[回复]10点。[主动判定]的达成值+1，持续至本轮[时机：终了]之后。</t>
  </si>
  <si>
    <t>河童的妙药</t>
  </si>
  <si>
    <t>目标【生命力】[回复]15点。</t>
  </si>
  <si>
    <t>便当</t>
  </si>
  <si>
    <t>小休息（进餐）</t>
  </si>
  <si>
    <t>[小休息]时[休息回复量]+20，且可以变更任意1个[灵力]的出目。[小休息]时只可使用1次。</t>
  </si>
  <si>
    <t>福袋</t>
  </si>
  <si>
    <t>掷骰1d，骰出偶数则【生命力】[回复]5点，骰出奇数则【生命力】[回复]15点。</t>
  </si>
  <si>
    <t>替身符</t>
  </si>
  <si>
    <t>[特殊时机/使用者/使用者/伤害减少时使用]：1次[伤害算出]只能使用1个。使目标所受[伤害]-1d。</t>
  </si>
  <si>
    <t>七草散</t>
  </si>
  <si>
    <t>目标获得[解除：黑暗]，再[回复]10点【生命力】。</t>
  </si>
  <si>
    <t>屠苏散</t>
  </si>
  <si>
    <t>目标获得[解除：猛毒]，再[回复]10点【生命力】。</t>
  </si>
  <si>
    <t>忘却香</t>
  </si>
  <si>
    <t>操纵普通人的记忆。</t>
  </si>
  <si>
    <t>御神酒</t>
  </si>
  <si>
    <t>灵力珠</t>
  </si>
  <si>
    <t>[特殊时机/使用者/使用者/伤害算出时使用]：1次[伤害算出]只能使用1个。目标的[伤害算出]+2d。</t>
  </si>
  <si>
    <t>好状态Z</t>
  </si>
  <si>
    <t>[开始/使用者/使用者]：[伤害算出]+5，持续到本轮[终了]。[终了]后，【生命力】-2d。</t>
  </si>
  <si>
    <t>护符</t>
  </si>
  <si>
    <t>[装甲]+5，持续至下轮[终了]之后。</t>
  </si>
  <si>
    <t>神镜</t>
  </si>
  <si>
    <t>[结界]+5，持续至下轮[终了]之后。</t>
  </si>
  <si>
    <t>半身替身人偶</t>
  </si>
  <si>
    <t>[特殊时机/使用者/使用者/伤害减少时使用]：1次[伤害算出]只能使用1个。使目标所受[伤害]-2d。</t>
  </si>
  <si>
    <t>七福神符</t>
  </si>
  <si>
    <t>【命中】【回避】【发动】【抵抗】的判定达成值+1，持续至下轮[终了]之后。</t>
  </si>
  <si>
    <t>随神</t>
  </si>
  <si>
    <t>[伤害算出]+1d，持续至下轮[终了]之后。</t>
  </si>
  <si>
    <t>破神符</t>
  </si>
  <si>
    <t>作为[魔法武器/距离：7格/目标：1体/抵抗：消灭］の的[武器攻击]使用。对【抵抗】判定失败的目标造成[魔法等级：2]的[魔法伤害]。</t>
  </si>
  <si>
    <t>笔记本或手机等。</t>
  </si>
  <si>
    <t>1场景中1次，能与[登场][未登场][退场]的1名角色进行对话（是否能进行对话由GM决定）。</t>
  </si>
  <si>
    <t>干净的上衣和下衣5套。可以当做绷带使用。</t>
  </si>
  <si>
    <t>最近流行着的衣服。</t>
  </si>
  <si>
    <t>[交涉]的达成值获得+1修正。</t>
  </si>
  <si>
    <t>高性能的照相机，也有数码相机。</t>
  </si>
  <si>
    <t>各种各样的包。</t>
  </si>
  <si>
    <t>专门用于录音的机器。</t>
  </si>
  <si>
    <t>饰品</t>
  </si>
  <si>
    <t>项链、戒指、耳环等没有人造神器功能的装饰品。大多由贵金属和宝石制成。</t>
  </si>
  <si>
    <t>防寒衣</t>
  </si>
  <si>
    <t>在寒冷地区活动用的厚衣服。</t>
  </si>
  <si>
    <t>掌机</t>
  </si>
  <si>
    <t>最新的掌机。可以是数字版或者实体卡带。种类丰富，适合打发时间。</t>
  </si>
  <si>
    <t>礼服</t>
  </si>
  <si>
    <t>在正式场合的礼服。</t>
  </si>
  <si>
    <t>[礼仪]的达成值获得+1修正。</t>
  </si>
  <si>
    <t>水着</t>
  </si>
  <si>
    <t>游泳时穿的正规泳装。</t>
  </si>
  <si>
    <t>[游泳]的达成值获得+1修正。</t>
  </si>
  <si>
    <t>钩索</t>
  </si>
  <si>
    <t>攀爬时使用的结实的绳子，附带冰爪。</t>
  </si>
  <si>
    <t>[攀登]的达成值获得+1修正。</t>
  </si>
  <si>
    <t>蕴含神秘力量的特殊化妆道具。</t>
  </si>
  <si>
    <t>[伪装]的达成值获得+1修正。</t>
  </si>
  <si>
    <t>在[战斗外]进行移动使用的摩托车，形状样式各种各样。</t>
  </si>
  <si>
    <t>因为是使用灵力具现化的超常存在，所以不会因为通常的物理法则而受到损伤。但是不能当做[武器]来使用。</t>
  </si>
  <si>
    <t>在[战斗外]进行移动使用的四轮机动车，形状样式各种各样。</t>
  </si>
  <si>
    <t>小休息（准备）</t>
  </si>
  <si>
    <t>视为隐居之地的旅馆或者伪装的住所。可以短时间的隐藏自己的行踪并进行短暂的休息。</t>
  </si>
  <si>
    <t>[休息回复量]+1。</t>
  </si>
  <si>
    <t>念话宝石</t>
  </si>
  <si>
    <t>调药套装</t>
  </si>
  <si>
    <t>中了神秘的毒素时，可以调配解毒药的工具。</t>
  </si>
  <si>
    <t>[耐性]的达成值获得+1修正。</t>
  </si>
  <si>
    <t>露营车</t>
  </si>
  <si>
    <t>其他·小休息（进餐）</t>
  </si>
  <si>
    <t>有丰富的生活设施的高级露营车。</t>
  </si>
  <si>
    <t>[战斗外]可以用来移动以外，[小休息]时[休息回复量]还能+1。此外，和［机动车］一样不能作为[武器]使用。</t>
  </si>
  <si>
    <t>隐匿工作、变装、设置陷阱、开锁等要用到的道具。</t>
  </si>
  <si>
    <t>【敏捷】的[行为]的达成值获得+1修正。</t>
  </si>
  <si>
    <t>各种各样的对于伤口的应急处理道具套装。</t>
  </si>
  <si>
    <t>[休息回复量]+3。</t>
  </si>
  <si>
    <t>事务所、研究所、工房这样的建筑物。可以在内进行短时间的休息和营养的补充。</t>
  </si>
  <si>
    <t>视为自宅的住居。可以在内进行短时间的休息和营养的补充。</t>
  </si>
  <si>
    <t>百鬼夜行图</t>
  </si>
  <si>
    <t>记载着物怪相关知识的卷轴。</t>
  </si>
  <si>
    <t>[识别]的达成值获得+1修正。</t>
  </si>
  <si>
    <t>水晶球</t>
  </si>
  <si>
    <t>有通灵之力的神秘的水晶球。</t>
  </si>
  <si>
    <t>[直觉]的达成值获得+1修正。</t>
  </si>
  <si>
    <t>成像仪</t>
  </si>
  <si>
    <t>能用不可见的灵光感知周围的特殊装置。有各种形状。</t>
  </si>
  <si>
    <t>使用的时候在[战斗外]无效化「极度黑暗的场所」带来的惩罚（→基本p152）。</t>
  </si>
  <si>
    <t>无力化兵器</t>
  </si>
  <si>
    <t>用神秘的技术制作的，能一击将普通人无力化的兵器。被打中的普通人只会昏倒，不会失去记忆。</t>
  </si>
  <si>
    <t>职员</t>
  </si>
  <si>
    <t>持有者雇佣的优秀的雇员。连络他们可以让他们代替完成日常的杂活等（详细由GM决定）。</t>
  </si>
  <si>
    <t>电子复制品</t>
  </si>
  <si>
    <t>[战斗外]用以移动的摩托车，仿赛型。为了适应改造人和机械人，非常坚固而有力。因为是使用灵力具现化的超常存在，所以不会因为通常的物理法则而受到损伤。但是不能当做[武器]来使用。</t>
  </si>
  <si>
    <t>[种类：机械]的角色的[休息回复量]+5。</t>
  </si>
  <si>
    <t>[种类：魔术师·人造人]的角色的[休息回复量]+5。</t>
  </si>
  <si>
    <t>始终在保护主人，仅限在[战斗外]，受到[法则障碍]的[特殊伤害]-10。</t>
  </si>
  <si>
    <t>[种类：魔术师·改造人·机械人·人造人]的角色的[休息回复量]+5。</t>
  </si>
  <si>
    <t>小休息（睡眠）</t>
  </si>
  <si>
    <t>使用特殊的异怪的毛编制成的睡袋。因为灵力的关系，当做床进行睡眠的时候可以回复体力。</t>
  </si>
  <si>
    <t>[休息回复量]+4。</t>
  </si>
  <si>
    <t>灵木床</t>
  </si>
  <si>
    <t>在自宅或者隐居地设置的灵木制的床，在上面休息的话体力会大量恢复。</t>
  </si>
  <si>
    <t>[休息回复量]+8。</t>
  </si>
  <si>
    <t>视为自宅的高级住居。</t>
  </si>
  <si>
    <t>[休息回复量]+5。</t>
  </si>
  <si>
    <t>灵药套装</t>
  </si>
  <si>
    <t>可以恢复和超常存在进行战斗而受到的伤的贵重灵药的套装。</t>
  </si>
  <si>
    <t>可以接触超常现象的特殊手套。手套的手背部分描绘着五芒星。</t>
  </si>
  <si>
    <t>[消去]时使用，【体力】判定的达成值获得+1修正。</t>
  </si>
  <si>
    <t>因为寄宿着灵力而能发挥各种各样效果的灵鸟羽毛。</t>
  </si>
  <si>
    <t>[消去]时使用，【敏捷】判定的达成值获得+1修正。</t>
  </si>
  <si>
    <t>能够观测到灵力的流动并进行拍摄的特殊相机，形状各种各样。</t>
  </si>
  <si>
    <t>[消去]时使用，【知性】判定的达成值获得+1修正。</t>
  </si>
  <si>
    <t>记有真言或者圣言的符或者徽记。由魔术或宗教用具进行了法则障害针对改造而得到的物品。</t>
  </si>
  <si>
    <t>[消去]时使用，【精神】判定的达成值获得+1修正。</t>
  </si>
  <si>
    <t>让人联想到虎瞳的美丽宝石。</t>
  </si>
  <si>
    <t>[消去]时使用，【幸运】判定的达成值获得+1修正。</t>
  </si>
  <si>
    <t>直升机</t>
  </si>
  <si>
    <t>自家用的直升机。可以在[战斗外]用于移动，[登场判定]的达成值+1。与[机动车]相同，无法用作[武器]。</t>
  </si>
  <si>
    <t>可以用于[战斗外]移动，[登场判定]的达成值获得+1修正。此外，和[机动车]一样不能作为[武器] 。</t>
  </si>
  <si>
    <t>后援团</t>
  </si>
  <si>
    <t>会作为持有者的后援的团体。后援团、信徒、粉丝会或友好的社团成员等等。连络他们可以让他们代替完成日常的杂活等（详细由GM决定）</t>
  </si>
  <si>
    <t>灵丝之茧</t>
  </si>
  <si>
    <t>神灵生出的特殊的灵丝。覆盖全身休息的话可以消除疲劳。</t>
  </si>
  <si>
    <t>[休息回复量]+10。</t>
  </si>
  <si>
    <t>エルダーサイン</t>
  </si>
  <si>
    <t>五芒星の内側に燃える目を描いた灰白色の石。</t>
  </si>
  <si>
    <t>普通人[持有]这个[物品]时，可以无效化《魔术暗示》等《才能》，由[物品]和[追加效果]产生的影响，这些影响普通人的效果（详情由GM决定）。</t>
  </si>
  <si>
    <t>小妖精</t>
  </si>
  <si>
    <t>魔术等生出的精灵或妖精。有着相当的灵力，可以支援持有者。</t>
  </si>
  <si>
    <t>1剧本中1次，[战斗外]的[行为]的达成值获得+1修正。</t>
  </si>
  <si>
    <t>船舶</t>
  </si>
  <si>
    <t>游艇或大型帆船等船舶，有着充足的生活设备。</t>
  </si>
  <si>
    <t>[战斗外]可以用来移动以外，[小休息]时[休息回复量]还能+8。此外，和［机动车］一样不能作为[武器]使用。</t>
  </si>
  <si>
    <t>灵力计</t>
  </si>
  <si>
    <t>将神秘与科学融合而成的灵力计量装置。</t>
  </si>
  <si>
    <t>[察觉]的达成值获得+1修正。</t>
  </si>
  <si>
    <t>神社</t>
  </si>
  <si>
    <t>祭祀神灵或英魂的大型神社，充满了清净的空气。</t>
  </si>
  <si>
    <t>[休息回复量]+20。</t>
  </si>
  <si>
    <t>心灵手术用具</t>
  </si>
  <si>
    <t>使用灵力的心灵手术必要的稀有咒具。</t>
  </si>
  <si>
    <t>神鸟之瞳</t>
  </si>
  <si>
    <t>放大性能远超一般的电子设备，能够放大远处景色并目视的特殊望远镜。</t>
  </si>
  <si>
    <t>[识别]和[察觉]的达成值获得+1修正。</t>
  </si>
  <si>
    <t>基地</t>
  </si>
  <si>
    <t>藏着载具或人造神器的巨大秘密设施。生活设施等也很完善。</t>
  </si>
  <si>
    <t>[休息回复量]+25。</t>
  </si>
  <si>
    <t>绿宝石之玄武</t>
  </si>
  <si>
    <t>持有就能让身体能力获得增强的绿宝石玄武像。</t>
  </si>
  <si>
    <t>【体力】判定的达成值获得+1修正。</t>
  </si>
  <si>
    <t>太阳石之朱雀</t>
  </si>
  <si>
    <t>持有就能让追踪能力与反射神经获得增强的太阳石朱雀像。</t>
  </si>
  <si>
    <t>【敏捷】判定的达成值获得+1修正。</t>
  </si>
  <si>
    <t>月长石之青龙</t>
  </si>
  <si>
    <t>持有就能让智力合计记忆力获得增强的月长石青龙像。</t>
  </si>
  <si>
    <t>【知性】判定的达成值获得+1修正。</t>
  </si>
  <si>
    <t>钟乳石之白虎</t>
  </si>
  <si>
    <t>持有就能让交涉能力获得增强、给人留下好印象的钟乳石白虎像。</t>
  </si>
  <si>
    <t>【精神】判定的达成值获得+1修正。</t>
  </si>
  <si>
    <t>深苍石之黄龙</t>
  </si>
  <si>
    <t>持有就能让运气获得增强的深苍石黄龙像。</t>
  </si>
  <si>
    <t>【幸运】判定的达成值获得+1修正。</t>
  </si>
  <si>
    <t>高性能灵力计</t>
  </si>
  <si>
    <t>更高级的超高性能的灵力计量装置。</t>
  </si>
  <si>
    <t>停滞キューブ</t>
  </si>
  <si>
    <t>内部に入れたものの時間を停滞させる小さなプラ スチック製の箱。多くの場合、貴重な古書や霊薬の劣化 を防ぐために用いられる（詳細はGMと相談せよ）。</t>
  </si>
  <si>
    <t>アルハザードのランプ</t>
  </si>
  <si>
    <t>小休止（睡眠）</t>
  </si>
  <si>
    <t>自らの思考を周囲に幻影として出現させる魔法の ランプ。極めて希少なアイテムで、非常に高価。</t>
  </si>
  <si>
    <t>[休息回复量]+40。</t>
  </si>
  <si>
    <t>从全身释放出灵光。</t>
  </si>
  <si>
    <t>无效化「极度黑暗的场所」带来的惩罚（→基本p152）。</t>
  </si>
  <si>
    <t>作为半灵体的存在，对灵力的流动十分敏感。</t>
  </si>
  <si>
    <t>以独创的方法释放出灵威，一击就能让普通人倒下。受到这一效果的普通人只会昏倒，不会失去记忆。</t>
  </si>
  <si>
    <t>成为灵体，在灵力结界内休息。</t>
  </si>
  <si>
    <t>成为灵体，在灵力结界内自由来往，无法被普通人看到。此外在空间夹缝间穿梭时最多可以让6个人以相当于机动车的速度移动。</t>
  </si>
  <si>
    <t>企业间谍用的特殊车辆。</t>
  </si>
  <si>
    <t>用于[战斗外]的移动。有普通客车、厢式车、卡车等多种类型。内部有休息空间，[小休息]时[休息回复量]+3。这个车辆和[机动车]一样不能作为[武器]。</t>
  </si>
  <si>
    <t>使用独特的魔法或特殊能力，将自己的服装变化为任意的样子（[行为：伪装/达成值：12]）。</t>
  </si>
  <si>
    <t>使用独特的魔法或特殊能力在空中漂浮。</t>
  </si>
  <si>
    <t>仅限[战斗外]能使用。无效化「极度黑暗的场所」带来的惩罚（→基本p152）。</t>
  </si>
  <si>
    <t>使用独特的魔法和特殊能力进行空间转移。最多可以六个人以相当于机动车的速度移动。</t>
  </si>
  <si>
    <t>拥有用来休息的房屋、城堡、研究设施、魔术结界等。</t>
  </si>
  <si>
    <t>动物化身</t>
  </si>
  <si>
    <t>可以以[伪装/达成值：15]变身为指定动物的样子。可变为的动物在取得[动物化身]时指定1个（例：「狐」「猫」等）。这时候，记为[动物化身：○○（○○为动物的名称）]。此外[气绝·战斗不能·死亡]时，自动变为指定的样子。此外，取得[动物化身]后不能取得[神器化身]。</t>
  </si>
  <si>
    <t>神器化身</t>
  </si>
  <si>
    <t>可以以[伪装/达成值15]变身为[装备]中的[武器·铠甲·盾牌·饰品]中任意1个的样子。可变为的[物品]在取得[神器化身]时指定1个（例：（例:「双手剑」「神职礼装」等）。此外[气绝·战斗不能·死亡]时，自动变为指定的样子。此外，取得[神器化身]后不能取得[动物化身]。</t>
  </si>
  <si>
    <t>体色変化</t>
  </si>
  <si>
    <t>变化全身的颜色，融入周围的景色之中。</t>
  </si>
  <si>
    <t>仅在[战斗外]可以适用。周围没有[障碍物]的时候也可以[行为：隐身]。这时候，视为[达成值：10]，或[行为：隐密]的达成值+3这两个效果任选其一。</t>
  </si>
  <si>
    <t>追加部位</t>
  </si>
  <si>
    <t>表示你有着复数的手脚、口眼、或者尾巴和翅膀。追加的部位数量可以在取得时任意决定。</t>
  </si>
  <si>
    <t>无效化「难以立足的场所」带来的惩罚（→基本p152）。需要注意的是，增加了部位也不能使可[装备]的[物品]数增加等。</t>
  </si>
  <si>
    <t>伸缩部位</t>
  </si>
  <si>
    <t>头或者手腕等可以自由自在地伸缩。</t>
  </si>
  <si>
    <t>[行为：攀登【体力】]的达成值获得+2修正。</t>
  </si>
  <si>
    <t>高速移动</t>
  </si>
  <si>
    <t>可以用高速奔驰、在空中飞行等方法，进行高速的移动。</t>
  </si>
  <si>
    <t>可以带上自己的[体型]体（[体型：0]的情况视为1体），以机动车程度的速度移动。</t>
  </si>
  <si>
    <t>分离可能</t>
  </si>
  <si>
    <t>手或头可以分离，在空中漂浮。</t>
  </si>
  <si>
    <t>[行为：追踪·开锁（都是【敏捷】）]的达成值获得+1修正。</t>
  </si>
  <si>
    <t>异食体质</t>
  </si>
  <si>
    <t>可以食用金属、玻璃等人类不能吃的东西，从中获得营养。</t>
  </si>
  <si>
    <t>1场景中1次，消耗1个没有[回复]效果的[物品：消耗]，【生命力】[回复]5点。</t>
  </si>
  <si>
    <t>梦境操控</t>
  </si>
  <si>
    <t>可以让认识的人做特定的梦或睡个好觉。</t>
  </si>
  <si>
    <t>1剧本中1次，[小休息]时的[休息回复量]+20。</t>
  </si>
  <si>
    <t>灵力分体</t>
  </si>
  <si>
    <t>生出自己的分身，自由操纵。</t>
  </si>
  <si>
    <t>仅能在[战斗外]使用。可以无视[行为：谍报【幸运】]的[限制]。此外，[行为：谍报]的达成值获得+1修正。</t>
  </si>
  <si>
    <t>下属妖怪</t>
  </si>
  <si>
    <t>跟随持有者的下属的妖怪们。连络他们可以让他们代替完成日常的杂活等（详细由GM决定）。</t>
  </si>
  <si>
    <t>详细由GM决定。</t>
  </si>
  <si>
    <t>搭载可能</t>
  </si>
  <si>
    <t>例如搭乘在背上，收纳在体内等，仅能将自己的[体型]体（[体型：0]的情况下视为1体）的普通人的[NPC][持有]并移动。这个效果只能在[战斗外]起效。</t>
  </si>
  <si>
    <t>预知异能</t>
  </si>
  <si>
    <t>可以无意中得知一定的未来，并告知他人或回避危机。</t>
  </si>
  <si>
    <t>1剧本中1次，【主能力值】判定的[目标值]-1。</t>
  </si>
  <si>
    <t>幻觉能力</t>
  </si>
  <si>
    <t>通过操作声音、光、灵力等，让别人产生幻觉、幻听，制造幻影等。</t>
  </si>
  <si>
    <t>1剧本中1次，使普通人无力化，记忆更容易改写。（详细由GM决定）。</t>
  </si>
  <si>
    <t>壁面行走</t>
  </si>
  <si>
    <t>通过操作灵力可以在墙壁、天花板上移动。</t>
  </si>
  <si>
    <t>1场景中1次，[行为：攀登【体力】或是轻业【敏捷】]的达成值获得+1修正。</t>
  </si>
  <si>
    <t>超软体</t>
  </si>
  <si>
    <t>自己的身体可以像软体生物一样弯曲，移动到各种闭锁空间内。</t>
  </si>
  <si>
    <t>1场景中1次，[行为：开锁【敏捷】或是伪装【知性】]的达成值获得+1修正。</t>
  </si>
  <si>
    <t>神性美貌</t>
  </si>
  <si>
    <t>表示你的容貌或气质美貌到可以直达生物的灵魂。</t>
  </si>
  <si>
    <t>解除《人类形态》或[伪装]，即使普通人看到本体，也不会觉得恐怖（详细由GM决定）。[神々しい美貌]取得后，不能取得[根源的恐怖]。</t>
  </si>
  <si>
    <t>根源的恐怖</t>
  </si>
  <si>
    <t>表示你的容貌或气质会激发生物的恐惧本能。</t>
  </si>
  <si>
    <t>1场景中1次，使普通人[气绝]。受这个效果影响的普通人不会失去记忆（详细由GM决定）。[根源的恐怖]取得后，不能取得[神々しい美貌]。</t>
  </si>
  <si>
    <t>丰获媒介</t>
  </si>
  <si>
    <t>只是存在于这片土地上，就会带来丰收。如果住在人家里，可以为这家人带来繁荣和幸福。</t>
  </si>
  <si>
    <t>1剧本中1次，【幸运】判定的达成值获得+1修正。</t>
  </si>
  <si>
    <t>凭依异能</t>
  </si>
  <si>
    <t>将自身的肉体灵力化，在一定时间内凭依在普通人身上。</t>
  </si>
  <si>
    <t>[凭依]中，可以使普通人进入如同睡眠的状态。1剧本中1次，在1个场景中自由地操纵普通人（详情由GM决定）。</t>
  </si>
  <si>
    <t>灵药作用</t>
  </si>
  <si>
    <t>你的肉体或血液（尸体也可以）有着灵药一般的性能。普通人摄入后可以治好疾病、延长寿命等（详细由GM决定）</t>
  </si>
  <si>
    <t>仅限[战斗外]能使用。1剧本中1次，[目标：1体]的【生命力】[回复]10点。</t>
  </si>
  <si>
    <t>美味礼赞</t>
  </si>
  <si>
    <t>你的肉体或血液（尸体也可以）非常美味。普通人摄入后会因其美味而感动到忘我（详细由GM决定）</t>
  </si>
  <si>
    <t>特殊毒素</t>
  </si>
  <si>
    <t>你的肉体或血液（尸体也可以）含有特殊的毒素。普通人摄入后会陷入假死状态。解除毒素需要从毒素主人那里精制解毒剂，或者使用[解除：猛毒]效果的道具。（详细由GM决定）</t>
  </si>
  <si>
    <t>价值千金</t>
  </si>
  <si>
    <t>用固有的灵力生出织物、宝石、金银——相当于一块愚者黄金（价值几十万日元）的东西。</t>
  </si>
  <si>
    <t>1剧本中1次，获得[1G]。</t>
  </si>
  <si>
    <t>天上之音</t>
  </si>
  <si>
    <t>用固有的灵力唱出美妙的歌声或演奏乐器。</t>
  </si>
  <si>
    <t>1场景中1次，[行为：统帅·魅惑（都是【精神】）]的达成值获得+1修正。</t>
  </si>
  <si>
    <t>电磁干涉</t>
  </si>
  <si>
    <t>可以干涉电子产品、电脑、手机等。</t>
  </si>
  <si>
    <t>1剧本中1次，[距离：战斗地带/目标：1体]的[手机]和[机动车]等在1场景中不可使用（详情由GM决定）。</t>
  </si>
  <si>
    <t>妖力念话</t>
  </si>
  <si>
    <t>操纵妖力，只靠意念就可以与对象对话。</t>
  </si>
  <si>
    <t>天候变化</t>
  </si>
  <si>
    <t>吹起风雪、下雨等，一瞬间就能让周围的天气剧变。</t>
  </si>
  <si>
    <t>共存者</t>
  </si>
  <si>
    <t>需要取得[动物的化身]。在取得[共存者]时，可以任意设定一个普通人（或动物）。[共存者]的持有者被这个NPC饲养或共同生活（详细由GM决定）</t>
  </si>
  <si>
    <t>需要取得[动物化身]。取得[共存者]的阶段可以设定1体普通人（动物也可以）的[NPC]。[共存者]的持有者可以饲养那个[NPC]或者一同生活（详情由GM决定）。</t>
  </si>
  <si>
    <t>社庙</t>
  </si>
  <si>
    <t>宅邸</t>
  </si>
  <si>
    <t>豪宅别墅·日式大宅院·洋馆之类的占地面积广阔的高档住所。</t>
  </si>
  <si>
    <t>[休息回复量]+15。</t>
  </si>
  <si>
    <t>自行车</t>
  </si>
  <si>
    <t>在[战斗外]用于移动的普通自行车。</t>
  </si>
  <si>
    <t>玩家和GM商谈后设定原创的效果。GM也可以根据剧本情况设定NPC用的效果。</t>
  </si>
  <si>
    <t>《无》</t>
  </si>
  <si>
    <t>条件10</t>
  </si>
  <si>
    <t>条件1</t>
  </si>
  <si>
    <t>条件11</t>
  </si>
  <si>
    <t>条件2</t>
  </si>
  <si>
    <t>条件3</t>
  </si>
  <si>
    <t>条件12</t>
  </si>
  <si>
    <t>条件4</t>
  </si>
  <si>
    <t>条件5</t>
  </si>
  <si>
    <t>条件6</t>
  </si>
  <si>
    <t>条件7</t>
  </si>
  <si>
    <t>条件8</t>
  </si>
  <si>
    <t>装饰1</t>
  </si>
  <si>
    <t>装饰2</t>
  </si>
  <si>
    <t>传承的神斧</t>
  </si>
</sst>
</file>

<file path=xl/styles.xml><?xml version="1.0" encoding="utf-8"?>
<styleSheet xmlns="http://schemas.openxmlformats.org/spreadsheetml/2006/main">
  <numFmts count="8">
    <numFmt numFmtId="176" formatCode="&quot;「&quot;@&quot;」&quot;"/>
    <numFmt numFmtId="177" formatCode="[=0]\ &quot;&quot;;General"/>
    <numFmt numFmtId="178" formatCode="&quot;◇&quot;@"/>
    <numFmt numFmtId="179" formatCode="_ &quot;￥&quot;* #,##0_ ;_ &quot;￥&quot;* \-#,##0_ ;_ &quot;￥&quot;* &quot;-&quot;_ ;_ @_ "/>
    <numFmt numFmtId="180" formatCode="0.0_ "/>
    <numFmt numFmtId="181" formatCode="_ * #,##0.00_ ;_ * \-#,##0.00_ ;_ * &quot;-&quot;??_ ;_ @_ "/>
    <numFmt numFmtId="182" formatCode="_ * #,##0_ ;_ * \-#,##0_ ;_ * &quot;-&quot;_ ;_ @_ "/>
    <numFmt numFmtId="183" formatCode="_ &quot;￥&quot;* #,##0.00_ ;_ &quot;￥&quot;* \-#,##0.00_ ;_ &quot;￥&quot;* &quot;-&quot;??_ ;_ @_ "/>
  </numFmts>
  <fonts count="98">
    <font>
      <sz val="11"/>
      <name val="等线"/>
      <charset val="134"/>
    </font>
    <font>
      <sz val="11"/>
      <color rgb="FF000000"/>
      <name val="等线"/>
      <charset val="134"/>
    </font>
    <font>
      <sz val="10"/>
      <color rgb="FF000000"/>
      <name val="宋体"/>
      <charset val="134"/>
    </font>
    <font>
      <sz val="11"/>
      <color rgb="FFFF0000"/>
      <name val="等线"/>
      <charset val="134"/>
    </font>
    <font>
      <sz val="11"/>
      <color rgb="FF333333"/>
      <name val="等线"/>
      <charset val="134"/>
    </font>
    <font>
      <sz val="12"/>
      <color rgb="FF000000"/>
      <name val="宋体"/>
      <charset val="134"/>
    </font>
    <font>
      <b/>
      <sz val="11"/>
      <color rgb="FF000000"/>
      <name val="等线"/>
      <charset val="134"/>
    </font>
    <font>
      <b/>
      <sz val="10"/>
      <color rgb="FFFF0000"/>
      <name val="等线"/>
      <charset val="134"/>
    </font>
    <font>
      <sz val="10"/>
      <color rgb="FF000000"/>
      <name val="等线"/>
      <charset val="134"/>
    </font>
    <font>
      <sz val="11"/>
      <color rgb="FF000000"/>
      <name val="Microsoft JhengHei"/>
      <charset val="134"/>
    </font>
    <font>
      <sz val="11.25"/>
      <color rgb="FF0F1115"/>
      <name val="Segoe UI"/>
      <charset val="134"/>
    </font>
    <font>
      <sz val="11.5"/>
      <color rgb="FF0F1115"/>
      <name val="宋体"/>
      <charset val="134"/>
    </font>
    <font>
      <sz val="10"/>
      <color rgb="FF000000"/>
      <name val="Calibri"/>
      <charset val="134"/>
    </font>
    <font>
      <b/>
      <sz val="14"/>
      <color rgb="FFFFFFFF"/>
      <name val="仿宋"/>
      <charset val="134"/>
    </font>
    <font>
      <b/>
      <sz val="14"/>
      <color rgb="FF000000"/>
      <name val="仿宋"/>
      <charset val="134"/>
    </font>
    <font>
      <b/>
      <sz val="16"/>
      <color rgb="FF000000"/>
      <name val="黑体"/>
      <charset val="134"/>
    </font>
    <font>
      <b/>
      <sz val="14"/>
      <name val="仿宋"/>
      <charset val="134"/>
    </font>
    <font>
      <sz val="16"/>
      <color rgb="FF000000"/>
      <name val="黑体"/>
      <charset val="134"/>
    </font>
    <font>
      <sz val="12"/>
      <color rgb="FF000000"/>
      <name val="等线"/>
      <charset val="134"/>
    </font>
    <font>
      <b/>
      <sz val="16"/>
      <name val="黑体"/>
      <charset val="134"/>
    </font>
    <font>
      <b/>
      <sz val="12"/>
      <color rgb="FF000000"/>
      <name val="黑体"/>
      <charset val="134"/>
    </font>
    <font>
      <b/>
      <sz val="18"/>
      <color rgb="FF000000"/>
      <name val="黑体"/>
      <charset val="134"/>
    </font>
    <font>
      <b/>
      <sz val="18"/>
      <name val="黑体"/>
      <charset val="134"/>
    </font>
    <font>
      <sz val="11"/>
      <color rgb="FF000000"/>
      <name val="黑体"/>
      <charset val="134"/>
    </font>
    <font>
      <sz val="10"/>
      <name val="等线"/>
      <charset val="134"/>
    </font>
    <font>
      <sz val="9"/>
      <name val="等线"/>
      <charset val="134"/>
    </font>
    <font>
      <sz val="14"/>
      <color rgb="FF000000"/>
      <name val="黑体"/>
      <charset val="134"/>
    </font>
    <font>
      <b/>
      <sz val="14"/>
      <color rgb="FF000000"/>
      <name val="黑体"/>
      <charset val="134"/>
    </font>
    <font>
      <b/>
      <sz val="11"/>
      <color rgb="FF000000"/>
      <name val="Adobe 黑体 Std R"/>
      <charset val="134"/>
    </font>
    <font>
      <b/>
      <sz val="11"/>
      <color rgb="FFFFFFFF"/>
      <name val="Adobe 仿宋 Std R"/>
      <charset val="134"/>
    </font>
    <font>
      <sz val="12"/>
      <color rgb="FF000000"/>
      <name val="Adobe 黑体 Std R"/>
      <charset val="134"/>
    </font>
    <font>
      <sz val="16"/>
      <name val="等线"/>
      <charset val="134"/>
    </font>
    <font>
      <b/>
      <sz val="12"/>
      <color rgb="FF000000"/>
      <name val="Adobe 黑体 Std R"/>
      <charset val="134"/>
    </font>
    <font>
      <b/>
      <sz val="10"/>
      <color rgb="FF000000"/>
      <name val="Adobe 黑体 Std R"/>
      <charset val="134"/>
    </font>
    <font>
      <b/>
      <sz val="12"/>
      <name val="Adobe 黑体 Std R"/>
      <charset val="134"/>
    </font>
    <font>
      <b/>
      <sz val="12"/>
      <color theme="0"/>
      <name val="Adobe 黑体 Std R"/>
      <charset val="134"/>
    </font>
    <font>
      <b/>
      <sz val="10"/>
      <color theme="0"/>
      <name val="Adobe 黑体 Std R"/>
      <charset val="134"/>
    </font>
    <font>
      <sz val="10"/>
      <color rgb="FF000000"/>
      <name val="Adobe 黑体 Std R"/>
      <charset val="134"/>
    </font>
    <font>
      <sz val="10"/>
      <color theme="0"/>
      <name val="等线"/>
      <charset val="134"/>
    </font>
    <font>
      <sz val="11"/>
      <color theme="0"/>
      <name val="等线"/>
      <charset val="134"/>
    </font>
    <font>
      <b/>
      <sz val="14"/>
      <color rgb="FFFFFFFF"/>
      <name val="楷体"/>
      <charset val="134"/>
    </font>
    <font>
      <b/>
      <sz val="28"/>
      <color rgb="FFFFFFFF"/>
      <name val="楷体"/>
      <charset val="134"/>
    </font>
    <font>
      <b/>
      <sz val="18"/>
      <color rgb="FFFFFFFF"/>
      <name val="仿宋"/>
      <charset val="134"/>
    </font>
    <font>
      <b/>
      <sz val="20"/>
      <color rgb="FF000000"/>
      <name val="黑体"/>
      <charset val="134"/>
    </font>
    <font>
      <b/>
      <sz val="12"/>
      <color rgb="FFFFFFFF"/>
      <name val="仿宋"/>
      <charset val="134"/>
    </font>
    <font>
      <b/>
      <sz val="11"/>
      <color rgb="FF000000"/>
      <name val="仿宋"/>
      <charset val="134"/>
    </font>
    <font>
      <b/>
      <sz val="12"/>
      <name val="仿宋"/>
      <charset val="134"/>
    </font>
    <font>
      <b/>
      <sz val="14"/>
      <name val="黑体"/>
      <charset val="134"/>
    </font>
    <font>
      <b/>
      <sz val="10"/>
      <name val="黑体"/>
      <charset val="134"/>
    </font>
    <font>
      <sz val="14"/>
      <color rgb="FF000000"/>
      <name val="仿宋"/>
      <charset val="134"/>
    </font>
    <font>
      <b/>
      <sz val="11"/>
      <color rgb="FFFF0000"/>
      <name val="黑体"/>
      <charset val="134"/>
    </font>
    <font>
      <b/>
      <sz val="11"/>
      <color rgb="FF000000"/>
      <name val="黑体"/>
      <charset val="134"/>
    </font>
    <font>
      <b/>
      <sz val="24"/>
      <color rgb="FF000000"/>
      <name val="黑体"/>
      <charset val="134"/>
    </font>
    <font>
      <b/>
      <sz val="11"/>
      <name val="黑体"/>
      <charset val="134"/>
    </font>
    <font>
      <b/>
      <sz val="22"/>
      <color rgb="FF000000"/>
      <name val="仿宋"/>
      <charset val="134"/>
    </font>
    <font>
      <b/>
      <sz val="16"/>
      <color rgb="FFFFFFFF"/>
      <name val="仿宋"/>
      <charset val="134"/>
    </font>
    <font>
      <b/>
      <sz val="11"/>
      <color rgb="FFFFFFFF"/>
      <name val="仿宋"/>
      <charset val="134"/>
    </font>
    <font>
      <b/>
      <sz val="10"/>
      <color rgb="FF000000"/>
      <name val="黑体"/>
      <charset val="134"/>
    </font>
    <font>
      <sz val="11"/>
      <color rgb="FF000000"/>
      <name val="宋体"/>
      <charset val="134"/>
    </font>
    <font>
      <b/>
      <sz val="11"/>
      <color rgb="FFFF0000"/>
      <name val="仿宋"/>
      <charset val="134"/>
    </font>
    <font>
      <b/>
      <sz val="11"/>
      <name val="等线"/>
      <charset val="134"/>
    </font>
    <font>
      <sz val="10"/>
      <color rgb="FF000000"/>
      <name val="黑体"/>
      <charset val="134"/>
    </font>
    <font>
      <sz val="9"/>
      <color rgb="FF000000"/>
      <name val="黑体"/>
      <charset val="134"/>
    </font>
    <font>
      <b/>
      <sz val="12"/>
      <color rgb="FF000000"/>
      <name val="仿宋"/>
      <charset val="134"/>
    </font>
    <font>
      <sz val="12"/>
      <color rgb="FF000000"/>
      <name val="黑体"/>
      <charset val="134"/>
    </font>
    <font>
      <sz val="36"/>
      <color rgb="FFFFFFFF"/>
      <name val="黑体"/>
      <charset val="134"/>
    </font>
    <font>
      <sz val="36"/>
      <color rgb="FFFFFFFF"/>
      <name val="等线"/>
      <charset val="134"/>
    </font>
    <font>
      <b/>
      <sz val="24"/>
      <color rgb="FFFFFFFF"/>
      <name val="仿宋"/>
      <charset val="134"/>
    </font>
    <font>
      <b/>
      <sz val="28"/>
      <name val="黑体"/>
      <charset val="134"/>
    </font>
    <font>
      <b/>
      <sz val="28"/>
      <color rgb="FF000000"/>
      <name val="黑体"/>
      <charset val="134"/>
    </font>
    <font>
      <sz val="11"/>
      <name val="黑体"/>
      <charset val="134"/>
    </font>
    <font>
      <b/>
      <sz val="10"/>
      <color rgb="FFFFFFFF"/>
      <name val="仿宋"/>
      <charset val="134"/>
    </font>
    <font>
      <sz val="36"/>
      <name val="等线"/>
      <charset val="134"/>
    </font>
    <font>
      <sz val="11"/>
      <name val="宋体"/>
      <charset val="134"/>
    </font>
    <font>
      <sz val="11"/>
      <color theme="1"/>
      <name val="等线"/>
      <charset val="134"/>
      <scheme val="minor"/>
    </font>
    <font>
      <sz val="11"/>
      <color theme="1"/>
      <name val="等线"/>
      <charset val="0"/>
      <scheme val="minor"/>
    </font>
    <font>
      <b/>
      <sz val="11"/>
      <color rgb="FFFA7D00"/>
      <name val="等线"/>
      <charset val="0"/>
      <scheme val="minor"/>
    </font>
    <font>
      <b/>
      <sz val="11"/>
      <color theme="3"/>
      <name val="等线"/>
      <charset val="134"/>
      <scheme val="minor"/>
    </font>
    <font>
      <sz val="11"/>
      <color rgb="FF9C0006"/>
      <name val="等线"/>
      <charset val="0"/>
      <scheme val="minor"/>
    </font>
    <font>
      <sz val="11"/>
      <color theme="0"/>
      <name val="等线"/>
      <charset val="0"/>
      <scheme val="minor"/>
    </font>
    <font>
      <sz val="11"/>
      <color rgb="FF9C6500"/>
      <name val="等线"/>
      <charset val="0"/>
      <scheme val="minor"/>
    </font>
    <font>
      <u/>
      <sz val="11"/>
      <color rgb="FF800080"/>
      <name val="等线"/>
      <charset val="0"/>
      <scheme val="minor"/>
    </font>
    <font>
      <sz val="11"/>
      <color rgb="FF3F3F76"/>
      <name val="等线"/>
      <charset val="0"/>
      <scheme val="minor"/>
    </font>
    <font>
      <sz val="11"/>
      <color rgb="FF006100"/>
      <name val="等线"/>
      <charset val="0"/>
      <scheme val="minor"/>
    </font>
    <font>
      <b/>
      <sz val="11"/>
      <color rgb="FFFFFFFF"/>
      <name val="等线"/>
      <charset val="0"/>
      <scheme val="minor"/>
    </font>
    <font>
      <b/>
      <sz val="11"/>
      <color rgb="FF3F3F3F"/>
      <name val="等线"/>
      <charset val="0"/>
      <scheme val="minor"/>
    </font>
    <font>
      <i/>
      <sz val="11"/>
      <color rgb="FF7F7F7F"/>
      <name val="等线"/>
      <charset val="0"/>
      <scheme val="minor"/>
    </font>
    <font>
      <b/>
      <sz val="15"/>
      <color theme="3"/>
      <name val="等线"/>
      <charset val="134"/>
      <scheme val="minor"/>
    </font>
    <font>
      <u/>
      <sz val="11"/>
      <color rgb="FF0000FF"/>
      <name val="等线"/>
      <charset val="0"/>
      <scheme val="minor"/>
    </font>
    <font>
      <b/>
      <sz val="18"/>
      <color theme="3"/>
      <name val="等线"/>
      <charset val="134"/>
      <scheme val="minor"/>
    </font>
    <font>
      <sz val="11"/>
      <color rgb="FFFF0000"/>
      <name val="等线"/>
      <charset val="0"/>
      <scheme val="minor"/>
    </font>
    <font>
      <b/>
      <sz val="11"/>
      <color theme="1"/>
      <name val="等线"/>
      <charset val="0"/>
      <scheme val="minor"/>
    </font>
    <font>
      <sz val="11"/>
      <color rgb="FFFA7D00"/>
      <name val="等线"/>
      <charset val="0"/>
      <scheme val="minor"/>
    </font>
    <font>
      <b/>
      <sz val="13"/>
      <color theme="3"/>
      <name val="等线"/>
      <charset val="134"/>
      <scheme val="minor"/>
    </font>
    <font>
      <sz val="11"/>
      <color rgb="FF000000"/>
      <name val="新細明體"/>
      <charset val="134"/>
    </font>
    <font>
      <sz val="11"/>
      <color rgb="FF000000"/>
      <name val="微软雅黑"/>
      <charset val="134"/>
    </font>
    <font>
      <sz val="11"/>
      <color rgb="FF000000"/>
      <name val="MS PGothic"/>
      <charset val="128"/>
    </font>
    <font>
      <sz val="11"/>
      <color rgb="FF000000"/>
      <name val="Microsoft JhengHei"/>
      <charset val="136"/>
    </font>
  </fonts>
  <fills count="47">
    <fill>
      <patternFill patternType="none"/>
    </fill>
    <fill>
      <patternFill patternType="gray125"/>
    </fill>
    <fill>
      <patternFill patternType="solid">
        <fgColor rgb="FFC6E0B4"/>
        <bgColor indexed="64"/>
      </patternFill>
    </fill>
    <fill>
      <patternFill patternType="solid">
        <fgColor rgb="FFFFFFFF"/>
        <bgColor indexed="64"/>
      </patternFill>
    </fill>
    <fill>
      <patternFill patternType="solid">
        <fgColor rgb="FF000000"/>
        <bgColor indexed="64"/>
      </patternFill>
    </fill>
    <fill>
      <patternFill patternType="mediumGray"/>
    </fill>
    <fill>
      <patternFill patternType="solid">
        <fgColor rgb="FFFFF2CC"/>
        <bgColor indexed="64"/>
      </patternFill>
    </fill>
    <fill>
      <patternFill patternType="solid">
        <fgColor theme="9" tint="0.8"/>
        <bgColor indexed="64"/>
      </patternFill>
    </fill>
    <fill>
      <patternFill patternType="solid">
        <fgColor rgb="FFA5A5A5"/>
        <bgColor indexed="64"/>
      </patternFill>
    </fill>
    <fill>
      <patternFill patternType="solid">
        <fgColor rgb="FFA6A6A6"/>
        <bgColor indexed="64"/>
      </patternFill>
    </fill>
    <fill>
      <patternFill patternType="solid">
        <fgColor rgb="FF595959"/>
        <bgColor indexed="64"/>
      </patternFill>
    </fill>
    <fill>
      <patternFill patternType="solid">
        <fgColor theme="4" tint="0.8"/>
        <bgColor indexed="64"/>
      </patternFill>
    </fill>
    <fill>
      <patternFill patternType="solid">
        <fgColor theme="0"/>
        <bgColor indexed="64"/>
      </patternFill>
    </fill>
    <fill>
      <patternFill patternType="solid">
        <fgColor theme="7" tint="0.8"/>
        <bgColor indexed="64"/>
      </patternFill>
    </fill>
    <fill>
      <patternFill patternType="solid">
        <fgColor rgb="FFFFFF00"/>
        <bgColor indexed="64"/>
      </patternFill>
    </fill>
    <fill>
      <patternFill patternType="solid">
        <fgColor rgb="FFC65911"/>
        <bgColor indexed="64"/>
      </patternFill>
    </fill>
    <fill>
      <patternFill patternType="solid">
        <fgColor rgb="FF8EA9DB"/>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rgb="FFFFEB9C"/>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5"/>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theme="8"/>
        <bgColor indexed="64"/>
      </patternFill>
    </fill>
    <fill>
      <patternFill patternType="solid">
        <fgColor rgb="FFC6EFCE"/>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6"/>
        <bgColor indexed="64"/>
      </patternFill>
    </fill>
    <fill>
      <patternFill patternType="solid">
        <fgColor theme="4"/>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rgb="FFFFFFCC"/>
        <bgColor indexed="64"/>
      </patternFill>
    </fill>
    <fill>
      <patternFill patternType="solid">
        <fgColor theme="9"/>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7"/>
        <bgColor indexed="64"/>
      </patternFill>
    </fill>
  </fills>
  <borders count="139">
    <border>
      <left/>
      <right/>
      <top/>
      <bottom/>
      <diagonal/>
    </border>
    <border>
      <left style="thin">
        <color auto="1"/>
      </left>
      <right/>
      <top/>
      <bottom/>
      <diagonal/>
    </border>
    <border>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rgb="FFA5A5A5"/>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right/>
      <top style="medium">
        <color auto="1"/>
      </top>
      <bottom style="medium">
        <color auto="1"/>
      </bottom>
      <diagonal/>
    </border>
    <border>
      <left style="medium">
        <color rgb="FFA5A5A5"/>
      </left>
      <right style="medium">
        <color rgb="FFA5A5A5"/>
      </right>
      <top style="medium">
        <color auto="1"/>
      </top>
      <bottom/>
      <diagonal/>
    </border>
    <border>
      <left style="medium">
        <color rgb="FFA5A5A5"/>
      </left>
      <right style="medium">
        <color rgb="FFA5A5A5"/>
      </right>
      <top/>
      <bottom/>
      <diagonal/>
    </border>
    <border>
      <left style="medium">
        <color auto="1"/>
      </left>
      <right style="dashed">
        <color auto="1"/>
      </right>
      <top style="medium">
        <color auto="1"/>
      </top>
      <bottom style="dashed">
        <color auto="1"/>
      </bottom>
      <diagonal/>
    </border>
    <border>
      <left style="dashed">
        <color auto="1"/>
      </left>
      <right style="dashed">
        <color auto="1"/>
      </right>
      <top style="medium">
        <color auto="1"/>
      </top>
      <bottom style="dashed">
        <color auto="1"/>
      </bottom>
      <diagonal/>
    </border>
    <border>
      <left style="dashed">
        <color auto="1"/>
      </left>
      <right style="medium">
        <color rgb="FFA6A6A6"/>
      </right>
      <top style="medium">
        <color auto="1"/>
      </top>
      <bottom style="dashed">
        <color auto="1"/>
      </bottom>
      <diagonal/>
    </border>
    <border>
      <left/>
      <right style="medium">
        <color rgb="FFA5A5A5"/>
      </right>
      <top style="medium">
        <color auto="1"/>
      </top>
      <bottom style="dotted">
        <color auto="1"/>
      </bottom>
      <diagonal/>
    </border>
    <border>
      <left style="medium">
        <color rgb="FFA5A5A5"/>
      </left>
      <right style="medium">
        <color rgb="FFA5A5A5"/>
      </right>
      <top style="medium">
        <color auto="1"/>
      </top>
      <bottom style="dotted">
        <color auto="1"/>
      </bottom>
      <diagonal/>
    </border>
    <border>
      <left style="medium">
        <color auto="1"/>
      </left>
      <right style="dashed">
        <color auto="1"/>
      </right>
      <top style="dashed">
        <color auto="1"/>
      </top>
      <bottom style="dashed">
        <color auto="1"/>
      </bottom>
      <diagonal/>
    </border>
    <border>
      <left style="dashed">
        <color auto="1"/>
      </left>
      <right style="dashed">
        <color auto="1"/>
      </right>
      <top style="dashed">
        <color auto="1"/>
      </top>
      <bottom style="dashed">
        <color auto="1"/>
      </bottom>
      <diagonal/>
    </border>
    <border>
      <left style="dashed">
        <color auto="1"/>
      </left>
      <right style="medium">
        <color rgb="FFA6A6A6"/>
      </right>
      <top style="dashed">
        <color auto="1"/>
      </top>
      <bottom style="dashed">
        <color auto="1"/>
      </bottom>
      <diagonal/>
    </border>
    <border>
      <left/>
      <right style="medium">
        <color rgb="FFA5A5A5"/>
      </right>
      <top style="dotted">
        <color auto="1"/>
      </top>
      <bottom style="dotted">
        <color auto="1"/>
      </bottom>
      <diagonal/>
    </border>
    <border>
      <left style="medium">
        <color rgb="FFA5A5A5"/>
      </left>
      <right style="medium">
        <color rgb="FFA5A5A5"/>
      </right>
      <top style="dotted">
        <color auto="1"/>
      </top>
      <bottom style="dotted">
        <color auto="1"/>
      </bottom>
      <diagonal/>
    </border>
    <border>
      <left style="medium">
        <color rgb="FFA5A5A5"/>
      </left>
      <right style="medium">
        <color auto="1"/>
      </right>
      <top style="dotted">
        <color auto="1"/>
      </top>
      <bottom style="dotted">
        <color auto="1"/>
      </bottom>
      <diagonal/>
    </border>
    <border>
      <left/>
      <right style="medium">
        <color rgb="FFA5A5A5"/>
      </right>
      <top style="dotted">
        <color auto="1"/>
      </top>
      <bottom style="dashed">
        <color auto="1"/>
      </bottom>
      <diagonal/>
    </border>
    <border>
      <left style="medium">
        <color rgb="FFA5A5A5"/>
      </left>
      <right style="medium">
        <color rgb="FFA5A5A5"/>
      </right>
      <top style="dotted">
        <color auto="1"/>
      </top>
      <bottom style="dashed">
        <color auto="1"/>
      </bottom>
      <diagonal/>
    </border>
    <border>
      <left style="medium">
        <color rgb="FFA5A5A5"/>
      </left>
      <right style="medium">
        <color auto="1"/>
      </right>
      <top style="dotted">
        <color auto="1"/>
      </top>
      <bottom style="dashed">
        <color auto="1"/>
      </bottom>
      <diagonal/>
    </border>
    <border>
      <left style="medium">
        <color auto="1"/>
      </left>
      <right style="medium">
        <color auto="1"/>
      </right>
      <top/>
      <bottom style="medium">
        <color auto="1"/>
      </bottom>
      <diagonal/>
    </border>
    <border>
      <left style="dashed">
        <color auto="1"/>
      </left>
      <right/>
      <top/>
      <bottom style="medium">
        <color auto="1"/>
      </bottom>
      <diagonal/>
    </border>
    <border>
      <left style="dashed">
        <color auto="1"/>
      </left>
      <right style="medium">
        <color rgb="FFA6A6A6"/>
      </right>
      <top/>
      <bottom style="medium">
        <color auto="1"/>
      </bottom>
      <diagonal/>
    </border>
    <border>
      <left/>
      <right style="medium">
        <color rgb="FFA5A5A5"/>
      </right>
      <top/>
      <bottom style="medium">
        <color auto="1"/>
      </bottom>
      <diagonal/>
    </border>
    <border>
      <left style="medium">
        <color rgb="FFA5A5A5"/>
      </left>
      <right style="medium">
        <color rgb="FFA5A5A5"/>
      </right>
      <top/>
      <bottom style="medium">
        <color auto="1"/>
      </bottom>
      <diagonal/>
    </border>
    <border>
      <left style="medium">
        <color rgb="FFA5A5A5"/>
      </left>
      <right style="medium">
        <color auto="1"/>
      </right>
      <top/>
      <bottom style="medium">
        <color auto="1"/>
      </bottom>
      <diagonal/>
    </border>
    <border>
      <left style="medium">
        <color auto="1"/>
      </left>
      <right/>
      <top/>
      <bottom style="dotted">
        <color auto="1"/>
      </bottom>
      <diagonal/>
    </border>
    <border>
      <left style="dashed">
        <color auto="1"/>
      </left>
      <right style="medium">
        <color rgb="FFA6A6A6"/>
      </right>
      <top/>
      <bottom style="dashed">
        <color auto="1"/>
      </bottom>
      <diagonal/>
    </border>
    <border>
      <left style="medium">
        <color rgb="FFA5A5A5"/>
      </left>
      <right style="medium">
        <color rgb="FFA5A5A5"/>
      </right>
      <top/>
      <bottom style="dotted">
        <color auto="1"/>
      </bottom>
      <diagonal/>
    </border>
    <border>
      <left style="medium">
        <color rgb="FFA5A5A5"/>
      </left>
      <right style="medium">
        <color auto="1"/>
      </right>
      <top/>
      <bottom style="dotted">
        <color auto="1"/>
      </bottom>
      <diagonal/>
    </border>
    <border>
      <left style="medium">
        <color auto="1"/>
      </left>
      <right/>
      <top style="dotted">
        <color auto="1"/>
      </top>
      <bottom style="dotted">
        <color auto="1"/>
      </bottom>
      <diagonal/>
    </border>
    <border>
      <left style="dashed">
        <color rgb="FF000000"/>
      </left>
      <right/>
      <top style="dotted">
        <color auto="1"/>
      </top>
      <bottom style="dotted">
        <color auto="1"/>
      </bottom>
      <diagonal/>
    </border>
    <border>
      <left style="medium">
        <color auto="1"/>
      </left>
      <right/>
      <top style="dotted">
        <color auto="1"/>
      </top>
      <bottom style="medium">
        <color rgb="FFA6A6A6"/>
      </bottom>
      <diagonal/>
    </border>
    <border>
      <left style="thin">
        <color auto="1"/>
      </left>
      <right style="medium">
        <color rgb="FFA5A5A5"/>
      </right>
      <top style="dotted">
        <color auto="1"/>
      </top>
      <bottom style="medium">
        <color rgb="FFA6A6A6"/>
      </bottom>
      <diagonal/>
    </border>
    <border>
      <left style="medium">
        <color rgb="FFA5A5A5"/>
      </left>
      <right style="medium">
        <color rgb="FFA5A5A5"/>
      </right>
      <top style="dotted">
        <color auto="1"/>
      </top>
      <bottom style="medium">
        <color rgb="FFA6A6A6"/>
      </bottom>
      <diagonal/>
    </border>
    <border>
      <left style="medium">
        <color rgb="FFA5A5A5"/>
      </left>
      <right style="medium">
        <color auto="1"/>
      </right>
      <top style="dotted">
        <color auto="1"/>
      </top>
      <bottom style="medium">
        <color rgb="FFA6A6A6"/>
      </bottom>
      <diagonal/>
    </border>
    <border>
      <left style="dashed">
        <color rgb="FF000000"/>
      </left>
      <right/>
      <top/>
      <bottom style="dotted">
        <color auto="1"/>
      </bottom>
      <diagonal/>
    </border>
    <border>
      <left style="thin">
        <color auto="1"/>
      </left>
      <right style="medium">
        <color rgb="FFA5A5A5"/>
      </right>
      <top/>
      <bottom style="dotted">
        <color auto="1"/>
      </bottom>
      <diagonal/>
    </border>
    <border>
      <left style="thin">
        <color auto="1"/>
      </left>
      <right style="medium">
        <color rgb="FFA5A5A5"/>
      </right>
      <top style="dotted">
        <color auto="1"/>
      </top>
      <bottom style="dotted">
        <color auto="1"/>
      </bottom>
      <diagonal/>
    </border>
    <border>
      <left style="medium">
        <color auto="1"/>
      </left>
      <right/>
      <top style="dotted">
        <color auto="1"/>
      </top>
      <bottom/>
      <diagonal/>
    </border>
    <border>
      <left style="dashed">
        <color rgb="FF000000"/>
      </left>
      <right/>
      <top style="dotted">
        <color auto="1"/>
      </top>
      <bottom style="thin">
        <color auto="1"/>
      </bottom>
      <diagonal/>
    </border>
    <border>
      <left style="thin">
        <color auto="1"/>
      </left>
      <right style="medium">
        <color rgb="FFA5A5A5"/>
      </right>
      <top style="dotted">
        <color auto="1"/>
      </top>
      <bottom style="medium">
        <color auto="1"/>
      </bottom>
      <diagonal/>
    </border>
    <border>
      <left style="medium">
        <color rgb="FFA5A5A5"/>
      </left>
      <right style="medium">
        <color rgb="FFA5A5A5"/>
      </right>
      <top style="dotted">
        <color auto="1"/>
      </top>
      <bottom style="medium">
        <color auto="1"/>
      </bottom>
      <diagonal/>
    </border>
    <border>
      <left style="medium">
        <color rgb="FFA5A5A5"/>
      </left>
      <right/>
      <top style="dotted">
        <color auto="1"/>
      </top>
      <bottom style="medium">
        <color auto="1"/>
      </bottom>
      <diagonal/>
    </border>
    <border>
      <left style="dashed">
        <color auto="1"/>
      </left>
      <right/>
      <top style="dotted">
        <color auto="1"/>
      </top>
      <bottom style="dotted">
        <color auto="1"/>
      </bottom>
      <diagonal/>
    </border>
    <border>
      <left style="dashed">
        <color auto="1"/>
      </left>
      <right/>
      <top style="dotted">
        <color auto="1"/>
      </top>
      <bottom style="medium">
        <color rgb="FFA6A6A6"/>
      </bottom>
      <diagonal/>
    </border>
    <border>
      <left style="medium">
        <color rgb="FFA5A5A5"/>
      </left>
      <right style="medium">
        <color rgb="FFA5A5A5"/>
      </right>
      <top style="dotted">
        <color auto="1"/>
      </top>
      <bottom style="medium">
        <color rgb="FFA5A5A5"/>
      </bottom>
      <diagonal/>
    </border>
    <border>
      <left style="medium">
        <color rgb="FFA5A5A5"/>
      </left>
      <right/>
      <top style="dotted">
        <color auto="1"/>
      </top>
      <bottom style="medium">
        <color rgb="FFA5A5A5"/>
      </bottom>
      <diagonal/>
    </border>
    <border>
      <left style="dashed">
        <color auto="1"/>
      </left>
      <right/>
      <top/>
      <bottom style="dotted">
        <color auto="1"/>
      </bottom>
      <diagonal/>
    </border>
    <border>
      <left style="medium">
        <color rgb="FFA5A5A5"/>
      </left>
      <right/>
      <top style="dotted">
        <color auto="1"/>
      </top>
      <bottom style="medium">
        <color rgb="FFA6A6A6"/>
      </bottom>
      <diagonal/>
    </border>
    <border>
      <left style="medium">
        <color auto="1"/>
      </left>
      <right/>
      <top style="dotted">
        <color auto="1"/>
      </top>
      <bottom style="medium">
        <color auto="1"/>
      </bottom>
      <diagonal/>
    </border>
    <border>
      <left style="thin">
        <color auto="1"/>
      </left>
      <right style="thin">
        <color auto="1"/>
      </right>
      <top/>
      <bottom style="medium">
        <color auto="1"/>
      </bottom>
      <diagonal/>
    </border>
    <border>
      <left style="thin">
        <color auto="1"/>
      </left>
      <right style="medium">
        <color rgb="FFA5A5A5"/>
      </right>
      <top/>
      <bottom style="medium">
        <color auto="1"/>
      </bottom>
      <diagonal/>
    </border>
    <border>
      <left style="medium">
        <color rgb="FFA5A5A5"/>
      </left>
      <right style="medium">
        <color auto="1"/>
      </right>
      <top style="dotted">
        <color auto="1"/>
      </top>
      <bottom style="medium">
        <color auto="1"/>
      </bottom>
      <diagonal/>
    </border>
    <border>
      <left style="medium">
        <color rgb="FFA5A5A5"/>
      </left>
      <right style="medium">
        <color auto="1"/>
      </right>
      <top style="medium">
        <color auto="1"/>
      </top>
      <bottom style="dotted">
        <color auto="1"/>
      </bottom>
      <diagonal/>
    </border>
    <border>
      <left style="medium">
        <color auto="1"/>
      </left>
      <right style="medium">
        <color auto="1"/>
      </right>
      <top/>
      <bottom style="dotted">
        <color auto="1"/>
      </bottom>
      <diagonal/>
    </border>
    <border>
      <left style="medium">
        <color auto="1"/>
      </left>
      <right style="medium">
        <color auto="1"/>
      </right>
      <top style="dotted">
        <color auto="1"/>
      </top>
      <bottom style="dotted">
        <color auto="1"/>
      </bottom>
      <diagonal/>
    </border>
    <border>
      <left style="medium">
        <color auto="1"/>
      </left>
      <right style="medium">
        <color auto="1"/>
      </right>
      <top style="dotted">
        <color auto="1"/>
      </top>
      <bottom style="dashed">
        <color auto="1"/>
      </bottom>
      <diagonal/>
    </border>
    <border>
      <left style="medium">
        <color auto="1"/>
      </left>
      <right style="medium">
        <color auto="1"/>
      </right>
      <top/>
      <bottom style="dashed">
        <color auto="1"/>
      </bottom>
      <diagonal/>
    </border>
    <border>
      <left style="medium">
        <color auto="1"/>
      </left>
      <right style="medium">
        <color auto="1"/>
      </right>
      <top style="dotted">
        <color auto="1"/>
      </top>
      <bottom style="medium">
        <color rgb="FFA6A6A6"/>
      </bottom>
      <diagonal/>
    </border>
    <border>
      <left style="medium">
        <color auto="1"/>
      </left>
      <right style="medium">
        <color auto="1"/>
      </right>
      <top/>
      <bottom style="medium">
        <color rgb="FFA6A6A6"/>
      </bottom>
      <diagonal/>
    </border>
    <border>
      <left style="medium">
        <color rgb="FF000000"/>
      </left>
      <right style="medium">
        <color rgb="FF000000"/>
      </right>
      <top style="dotted">
        <color auto="1"/>
      </top>
      <bottom style="medium">
        <color rgb="FF000000"/>
      </bottom>
      <diagonal/>
    </border>
    <border>
      <left/>
      <right/>
      <top style="dotted">
        <color auto="1"/>
      </top>
      <bottom style="dotted">
        <color auto="1"/>
      </bottom>
      <diagonal/>
    </border>
    <border>
      <left style="medium">
        <color rgb="FFA5A5A5"/>
      </left>
      <right style="medium">
        <color auto="1"/>
      </right>
      <top/>
      <bottom/>
      <diagonal/>
    </border>
    <border>
      <left style="medium">
        <color rgb="FF000000"/>
      </left>
      <right style="medium">
        <color rgb="FF000000"/>
      </right>
      <top style="dotted">
        <color auto="1"/>
      </top>
      <bottom style="medium">
        <color rgb="FFA5A5A5"/>
      </bottom>
      <diagonal/>
    </border>
    <border>
      <left/>
      <right/>
      <top style="dotted">
        <color auto="1"/>
      </top>
      <bottom style="medium">
        <color rgb="FFA5A5A5"/>
      </bottom>
      <diagonal/>
    </border>
    <border>
      <left style="medium">
        <color rgb="FF000000"/>
      </left>
      <right style="medium">
        <color rgb="FF000000"/>
      </right>
      <top/>
      <bottom style="medium">
        <color rgb="FFA5A5A5"/>
      </bottom>
      <diagonal/>
    </border>
    <border>
      <left style="medium">
        <color auto="1"/>
      </left>
      <right style="medium">
        <color auto="1"/>
      </right>
      <top style="dotted">
        <color auto="1"/>
      </top>
      <bottom/>
      <diagonal/>
    </border>
    <border>
      <left style="medium">
        <color rgb="FF000000"/>
      </left>
      <right style="medium">
        <color rgb="FF000000"/>
      </right>
      <top style="dotted">
        <color auto="1"/>
      </top>
      <bottom style="medium">
        <color rgb="FFA6A6A6"/>
      </bottom>
      <diagonal/>
    </border>
    <border>
      <left/>
      <right/>
      <top style="dotted">
        <color auto="1"/>
      </top>
      <bottom style="medium">
        <color rgb="FFA6A6A6"/>
      </bottom>
      <diagonal/>
    </border>
    <border>
      <left style="medium">
        <color rgb="FF000000"/>
      </left>
      <right style="medium">
        <color rgb="FF000000"/>
      </right>
      <top style="dotted">
        <color rgb="FF000000"/>
      </top>
      <bottom style="medium">
        <color rgb="FFA6A6A6"/>
      </bottom>
      <diagonal/>
    </border>
    <border>
      <left style="medium">
        <color auto="1"/>
      </left>
      <right style="medium">
        <color auto="1"/>
      </right>
      <top style="dotted">
        <color auto="1"/>
      </top>
      <bottom style="medium">
        <color auto="1"/>
      </bottom>
      <diagonal/>
    </border>
    <border>
      <left/>
      <right style="thin">
        <color auto="1"/>
      </right>
      <top style="medium">
        <color auto="1"/>
      </top>
      <bottom/>
      <diagonal/>
    </border>
    <border>
      <left style="thin">
        <color auto="1"/>
      </left>
      <right/>
      <top style="medium">
        <color auto="1"/>
      </top>
      <bottom/>
      <diagonal/>
    </border>
    <border>
      <left/>
      <right style="thin">
        <color auto="1"/>
      </right>
      <top/>
      <bottom style="medium">
        <color auto="1"/>
      </bottom>
      <diagonal/>
    </border>
    <border>
      <left style="thin">
        <color auto="1"/>
      </left>
      <right/>
      <top/>
      <bottom style="medium">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style="medium">
        <color auto="1"/>
      </top>
      <bottom style="medium">
        <color auto="1"/>
      </bottom>
      <diagonal/>
    </border>
    <border>
      <left/>
      <right style="thin">
        <color theme="0"/>
      </right>
      <top/>
      <bottom/>
      <diagonal/>
    </border>
    <border>
      <left/>
      <right style="thin">
        <color theme="0"/>
      </right>
      <top/>
      <bottom style="medium">
        <color auto="1"/>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medium">
        <color auto="1"/>
      </top>
      <bottom style="medium">
        <color rgb="FFA5A5A5"/>
      </bottom>
      <diagonal/>
    </border>
    <border>
      <left/>
      <right/>
      <top style="medium">
        <color auto="1"/>
      </top>
      <bottom style="medium">
        <color rgb="FFA5A5A5"/>
      </bottom>
      <diagonal/>
    </border>
    <border>
      <left style="medium">
        <color auto="1"/>
      </left>
      <right/>
      <top style="medium">
        <color rgb="FFA5A5A5"/>
      </top>
      <bottom style="medium">
        <color rgb="FFA5A5A5"/>
      </bottom>
      <diagonal/>
    </border>
    <border>
      <left/>
      <right/>
      <top style="medium">
        <color rgb="FFA5A5A5"/>
      </top>
      <bottom style="medium">
        <color rgb="FFA5A5A5"/>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medium">
        <color rgb="FFA5A5A5"/>
      </top>
      <bottom style="medium">
        <color auto="1"/>
      </bottom>
      <diagonal/>
    </border>
    <border>
      <left/>
      <right/>
      <top style="medium">
        <color rgb="FFA5A5A5"/>
      </top>
      <bottom style="medium">
        <color auto="1"/>
      </bottom>
      <diagonal/>
    </border>
    <border>
      <left style="thin">
        <color auto="1"/>
      </left>
      <right/>
      <top style="medium">
        <color auto="1"/>
      </top>
      <bottom style="thin">
        <color auto="1"/>
      </bottom>
      <diagonal/>
    </border>
    <border>
      <left style="medium">
        <color rgb="FFA5A5A5"/>
      </left>
      <right/>
      <top style="medium">
        <color auto="1"/>
      </top>
      <bottom style="medium">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179" fontId="74" fillId="0" borderId="0" applyFont="0" applyFill="0" applyBorder="0" applyAlignment="0" applyProtection="0">
      <alignment vertical="center"/>
    </xf>
    <xf numFmtId="0" fontId="75" fillId="29" borderId="0" applyNumberFormat="0" applyBorder="0" applyAlignment="0" applyProtection="0">
      <alignment vertical="center"/>
    </xf>
    <xf numFmtId="0" fontId="82" fillId="30" borderId="131" applyNumberFormat="0" applyAlignment="0" applyProtection="0">
      <alignment vertical="center"/>
    </xf>
    <xf numFmtId="183" fontId="74" fillId="0" borderId="0" applyFont="0" applyFill="0" applyBorder="0" applyAlignment="0" applyProtection="0">
      <alignment vertical="center"/>
    </xf>
    <xf numFmtId="182" fontId="74" fillId="0" borderId="0" applyFont="0" applyFill="0" applyBorder="0" applyAlignment="0" applyProtection="0">
      <alignment vertical="center"/>
    </xf>
    <xf numFmtId="0" fontId="75" fillId="25" borderId="0" applyNumberFormat="0" applyBorder="0" applyAlignment="0" applyProtection="0">
      <alignment vertical="center"/>
    </xf>
    <xf numFmtId="0" fontId="78" fillId="21" borderId="0" applyNumberFormat="0" applyBorder="0" applyAlignment="0" applyProtection="0">
      <alignment vertical="center"/>
    </xf>
    <xf numFmtId="181" fontId="74" fillId="0" borderId="0" applyFont="0" applyFill="0" applyBorder="0" applyAlignment="0" applyProtection="0">
      <alignment vertical="center"/>
    </xf>
    <xf numFmtId="0" fontId="79" fillId="38" borderId="0" applyNumberFormat="0" applyBorder="0" applyAlignment="0" applyProtection="0">
      <alignment vertical="center"/>
    </xf>
    <xf numFmtId="0" fontId="88" fillId="0" borderId="0" applyNumberFormat="0" applyFill="0" applyBorder="0" applyAlignment="0" applyProtection="0">
      <alignment vertical="center"/>
    </xf>
    <xf numFmtId="9" fontId="74" fillId="0" borderId="0" applyFont="0" applyFill="0" applyBorder="0" applyAlignment="0" applyProtection="0">
      <alignment vertical="center"/>
    </xf>
    <xf numFmtId="0" fontId="81" fillId="0" borderId="0" applyNumberFormat="0" applyFill="0" applyBorder="0" applyAlignment="0" applyProtection="0">
      <alignment vertical="center"/>
    </xf>
    <xf numFmtId="0" fontId="74" fillId="41" borderId="135" applyNumberFormat="0" applyFont="0" applyAlignment="0" applyProtection="0">
      <alignment vertical="center"/>
    </xf>
    <xf numFmtId="0" fontId="79" fillId="44" borderId="0" applyNumberFormat="0" applyBorder="0" applyAlignment="0" applyProtection="0">
      <alignment vertical="center"/>
    </xf>
    <xf numFmtId="0" fontId="77" fillId="0" borderId="0" applyNumberFormat="0" applyFill="0" applyBorder="0" applyAlignment="0" applyProtection="0">
      <alignment vertical="center"/>
    </xf>
    <xf numFmtId="0" fontId="90"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6" fillId="0" borderId="0" applyNumberFormat="0" applyFill="0" applyBorder="0" applyAlignment="0" applyProtection="0">
      <alignment vertical="center"/>
    </xf>
    <xf numFmtId="0" fontId="87" fillId="0" borderId="134" applyNumberFormat="0" applyFill="0" applyAlignment="0" applyProtection="0">
      <alignment vertical="center"/>
    </xf>
    <xf numFmtId="0" fontId="93" fillId="0" borderId="134" applyNumberFormat="0" applyFill="0" applyAlignment="0" applyProtection="0">
      <alignment vertical="center"/>
    </xf>
    <xf numFmtId="0" fontId="79" fillId="34" borderId="0" applyNumberFormat="0" applyBorder="0" applyAlignment="0" applyProtection="0">
      <alignment vertical="center"/>
    </xf>
    <xf numFmtId="0" fontId="77" fillId="0" borderId="136" applyNumberFormat="0" applyFill="0" applyAlignment="0" applyProtection="0">
      <alignment vertical="center"/>
    </xf>
    <xf numFmtId="0" fontId="79" fillId="40" borderId="0" applyNumberFormat="0" applyBorder="0" applyAlignment="0" applyProtection="0">
      <alignment vertical="center"/>
    </xf>
    <xf numFmtId="0" fontId="85" fillId="20" borderId="133" applyNumberFormat="0" applyAlignment="0" applyProtection="0">
      <alignment vertical="center"/>
    </xf>
    <xf numFmtId="0" fontId="76" fillId="20" borderId="131" applyNumberFormat="0" applyAlignment="0" applyProtection="0">
      <alignment vertical="center"/>
    </xf>
    <xf numFmtId="0" fontId="84" fillId="8" borderId="132" applyNumberFormat="0" applyAlignment="0" applyProtection="0">
      <alignment vertical="center"/>
    </xf>
    <xf numFmtId="0" fontId="75" fillId="19" borderId="0" applyNumberFormat="0" applyBorder="0" applyAlignment="0" applyProtection="0">
      <alignment vertical="center"/>
    </xf>
    <xf numFmtId="0" fontId="79" fillId="28" borderId="0" applyNumberFormat="0" applyBorder="0" applyAlignment="0" applyProtection="0">
      <alignment vertical="center"/>
    </xf>
    <xf numFmtId="0" fontId="92" fillId="0" borderId="138" applyNumberFormat="0" applyFill="0" applyAlignment="0" applyProtection="0">
      <alignment vertical="center"/>
    </xf>
    <xf numFmtId="0" fontId="91" fillId="0" borderId="137" applyNumberFormat="0" applyFill="0" applyAlignment="0" applyProtection="0">
      <alignment vertical="center"/>
    </xf>
    <xf numFmtId="0" fontId="83" fillId="33" borderId="0" applyNumberFormat="0" applyBorder="0" applyAlignment="0" applyProtection="0">
      <alignment vertical="center"/>
    </xf>
    <xf numFmtId="0" fontId="80" fillId="24" borderId="0" applyNumberFormat="0" applyBorder="0" applyAlignment="0" applyProtection="0">
      <alignment vertical="center"/>
    </xf>
    <xf numFmtId="0" fontId="75" fillId="23" borderId="0" applyNumberFormat="0" applyBorder="0" applyAlignment="0" applyProtection="0">
      <alignment vertical="center"/>
    </xf>
    <xf numFmtId="0" fontId="79" fillId="37" borderId="0" applyNumberFormat="0" applyBorder="0" applyAlignment="0" applyProtection="0">
      <alignment vertical="center"/>
    </xf>
    <xf numFmtId="0" fontId="75" fillId="27" borderId="0" applyNumberFormat="0" applyBorder="0" applyAlignment="0" applyProtection="0">
      <alignment vertical="center"/>
    </xf>
    <xf numFmtId="0" fontId="75" fillId="18" borderId="0" applyNumberFormat="0" applyBorder="0" applyAlignment="0" applyProtection="0">
      <alignment vertical="center"/>
    </xf>
    <xf numFmtId="0" fontId="75" fillId="39" borderId="0" applyNumberFormat="0" applyBorder="0" applyAlignment="0" applyProtection="0">
      <alignment vertical="center"/>
    </xf>
    <xf numFmtId="0" fontId="75" fillId="43" borderId="0" applyNumberFormat="0" applyBorder="0" applyAlignment="0" applyProtection="0">
      <alignment vertical="center"/>
    </xf>
    <xf numFmtId="0" fontId="79" fillId="36" borderId="0" applyNumberFormat="0" applyBorder="0" applyAlignment="0" applyProtection="0">
      <alignment vertical="center"/>
    </xf>
    <xf numFmtId="0" fontId="79" fillId="46" borderId="0" applyNumberFormat="0" applyBorder="0" applyAlignment="0" applyProtection="0">
      <alignment vertical="center"/>
    </xf>
    <xf numFmtId="0" fontId="75" fillId="17" borderId="0" applyNumberFormat="0" applyBorder="0" applyAlignment="0" applyProtection="0">
      <alignment vertical="center"/>
    </xf>
    <xf numFmtId="0" fontId="75" fillId="45" borderId="0" applyNumberFormat="0" applyBorder="0" applyAlignment="0" applyProtection="0">
      <alignment vertical="center"/>
    </xf>
    <xf numFmtId="0" fontId="79" fillId="32" borderId="0" applyNumberFormat="0" applyBorder="0" applyAlignment="0" applyProtection="0">
      <alignment vertical="center"/>
    </xf>
    <xf numFmtId="0" fontId="75" fillId="35" borderId="0" applyNumberFormat="0" applyBorder="0" applyAlignment="0" applyProtection="0">
      <alignment vertical="center"/>
    </xf>
    <xf numFmtId="0" fontId="79" fillId="26" borderId="0" applyNumberFormat="0" applyBorder="0" applyAlignment="0" applyProtection="0">
      <alignment vertical="center"/>
    </xf>
    <xf numFmtId="0" fontId="79" fillId="42" borderId="0" applyNumberFormat="0" applyBorder="0" applyAlignment="0" applyProtection="0">
      <alignment vertical="center"/>
    </xf>
    <xf numFmtId="0" fontId="75" fillId="31" borderId="0" applyNumberFormat="0" applyBorder="0" applyAlignment="0" applyProtection="0">
      <alignment vertical="center"/>
    </xf>
    <xf numFmtId="0" fontId="79" fillId="22" borderId="0" applyNumberFormat="0" applyBorder="0" applyAlignment="0" applyProtection="0">
      <alignment vertical="center"/>
    </xf>
  </cellStyleXfs>
  <cellXfs count="994">
    <xf numFmtId="0" fontId="0" fillId="0" borderId="0" xfId="0">
      <alignment vertical="center"/>
    </xf>
    <xf numFmtId="0" fontId="1" fillId="0" borderId="0" xfId="0" applyFont="1" applyFill="1" applyAlignment="1"/>
    <xf numFmtId="0" fontId="1" fillId="0" borderId="0" xfId="0" applyNumberFormat="1" applyFont="1" applyFill="1" applyAlignment="1"/>
    <xf numFmtId="0" fontId="0" fillId="0" borderId="1" xfId="0" applyBorder="1">
      <alignment vertical="center"/>
    </xf>
    <xf numFmtId="0" fontId="0" fillId="0" borderId="2" xfId="0" applyBorder="1">
      <alignment vertical="center"/>
    </xf>
    <xf numFmtId="0" fontId="0" fillId="0" borderId="1" xfId="0" applyBorder="1" applyAlignment="1">
      <alignment vertical="center" wrapText="1"/>
    </xf>
    <xf numFmtId="0" fontId="0" fillId="0" borderId="0" xfId="0" applyAlignment="1">
      <alignment horizontal="righ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Border="1">
      <alignment vertical="center"/>
    </xf>
    <xf numFmtId="0" fontId="0" fillId="2" borderId="0" xfId="0" applyFill="1" applyAlignment="1">
      <alignment horizontal="center" vertical="center"/>
    </xf>
    <xf numFmtId="0" fontId="0" fillId="0" borderId="0" xfId="0" applyFont="1" applyAlignment="1">
      <alignment horizontal="left" vertical="center"/>
    </xf>
    <xf numFmtId="49" fontId="1" fillId="0" borderId="0" xfId="0" applyNumberFormat="1" applyFont="1" applyFill="1" applyAlignment="1">
      <alignment horizontal="center" vertical="center"/>
    </xf>
    <xf numFmtId="0" fontId="1" fillId="0" borderId="0" xfId="0" applyNumberFormat="1" applyFont="1" applyFill="1" applyAlignment="1">
      <alignment horizontal="center" vertical="center"/>
    </xf>
    <xf numFmtId="0" fontId="1" fillId="0" borderId="0" xfId="0" applyFont="1" applyFill="1" applyAlignment="1">
      <alignment horizontal="center" vertical="center"/>
    </xf>
    <xf numFmtId="49" fontId="1" fillId="0" borderId="0" xfId="0" applyNumberFormat="1" applyFont="1" applyFill="1" applyAlignment="1"/>
    <xf numFmtId="0" fontId="1" fillId="2" borderId="0" xfId="0" applyFont="1" applyFill="1" applyAlignment="1">
      <alignment horizontal="center" vertical="center"/>
    </xf>
    <xf numFmtId="49" fontId="1" fillId="2" borderId="0" xfId="0" applyNumberFormat="1" applyFont="1" applyFill="1" applyAlignment="1">
      <alignment horizontal="center" vertical="center"/>
    </xf>
    <xf numFmtId="0" fontId="1" fillId="2" borderId="0" xfId="0" applyNumberFormat="1" applyFont="1" applyFill="1" applyAlignment="1">
      <alignment horizontal="center" vertical="center"/>
    </xf>
    <xf numFmtId="49" fontId="1" fillId="0" borderId="0" xfId="0" applyNumberFormat="1" applyFont="1" applyFill="1" applyAlignment="1">
      <alignment horizontal="right"/>
    </xf>
    <xf numFmtId="0" fontId="1" fillId="0" borderId="0" xfId="0" applyNumberFormat="1" applyFont="1" applyFill="1" applyAlignment="1">
      <alignment horizontal="left"/>
    </xf>
    <xf numFmtId="0" fontId="1" fillId="0" borderId="0" xfId="0" applyFont="1" applyFill="1" applyAlignment="1">
      <alignment horizontal="right"/>
    </xf>
    <xf numFmtId="0" fontId="1" fillId="0" borderId="0" xfId="0" applyNumberFormat="1" applyFont="1" applyFill="1" applyAlignment="1">
      <alignment horizontal="right" vertical="center"/>
    </xf>
    <xf numFmtId="0" fontId="1" fillId="0" borderId="0" xfId="0" applyFont="1" applyFill="1" applyAlignment="1">
      <alignment horizontal="left"/>
    </xf>
    <xf numFmtId="0" fontId="1" fillId="0" borderId="0" xfId="0" applyFont="1" applyFill="1" applyBorder="1" applyAlignment="1"/>
    <xf numFmtId="0" fontId="1" fillId="0" borderId="0" xfId="0" applyNumberFormat="1" applyFont="1" applyFill="1" applyBorder="1" applyAlignment="1"/>
    <xf numFmtId="0" fontId="1" fillId="0" borderId="0" xfId="0" applyFont="1" applyFill="1" applyBorder="1" applyAlignment="1">
      <alignment horizontal="center" vertical="center"/>
    </xf>
    <xf numFmtId="0" fontId="1" fillId="0" borderId="0" xfId="0" applyFont="1" applyFill="1" applyAlignment="1">
      <alignment wrapText="1"/>
    </xf>
    <xf numFmtId="0" fontId="1" fillId="0" borderId="7" xfId="0" applyFont="1" applyFill="1" applyBorder="1" applyAlignment="1"/>
    <xf numFmtId="0" fontId="1" fillId="0" borderId="7" xfId="0" applyFont="1" applyFill="1" applyBorder="1" applyAlignment="1">
      <alignment horizontal="center" vertical="center"/>
    </xf>
    <xf numFmtId="0" fontId="1" fillId="0" borderId="0" xfId="0" applyFont="1" applyFill="1" applyAlignment="1">
      <alignment horizontal="left" vertical="center"/>
    </xf>
    <xf numFmtId="0" fontId="1" fillId="2" borderId="0" xfId="0" applyFont="1" applyFill="1" applyBorder="1" applyAlignment="1">
      <alignment horizontal="center" vertical="center"/>
    </xf>
    <xf numFmtId="0" fontId="1" fillId="2" borderId="7" xfId="0" applyFont="1" applyFill="1" applyBorder="1" applyAlignment="1">
      <alignment horizontal="center" vertical="center"/>
    </xf>
    <xf numFmtId="0" fontId="1" fillId="0" borderId="0" xfId="0" applyFont="1" applyFill="1" applyBorder="1" applyAlignment="1">
      <alignment horizontal="right"/>
    </xf>
    <xf numFmtId="0" fontId="1" fillId="0" borderId="0" xfId="0" applyFont="1" applyFill="1" applyBorder="1" applyAlignment="1">
      <alignment horizontal="left"/>
    </xf>
    <xf numFmtId="0" fontId="1" fillId="0" borderId="7" xfId="0" applyFont="1" applyFill="1" applyBorder="1" applyAlignment="1">
      <alignment horizontal="right"/>
    </xf>
    <xf numFmtId="0" fontId="1" fillId="0" borderId="7" xfId="0" applyFont="1" applyFill="1" applyBorder="1" applyAlignment="1">
      <alignment horizontal="left"/>
    </xf>
    <xf numFmtId="0" fontId="1" fillId="0" borderId="0" xfId="0" applyFont="1" applyFill="1">
      <alignment vertical="center"/>
    </xf>
    <xf numFmtId="0" fontId="2" fillId="0" borderId="0" xfId="0" applyNumberFormat="1" applyFont="1" applyFill="1" applyAlignment="1">
      <alignment horizontal="center" vertical="center"/>
    </xf>
    <xf numFmtId="0" fontId="1" fillId="0" borderId="7" xfId="0" applyNumberFormat="1" applyFont="1" applyFill="1" applyBorder="1" applyAlignment="1">
      <alignment horizontal="center" vertical="center"/>
    </xf>
    <xf numFmtId="0" fontId="1" fillId="0" borderId="7" xfId="0" applyFont="1" applyFill="1" applyBorder="1">
      <alignment vertical="center"/>
    </xf>
    <xf numFmtId="0" fontId="1" fillId="0" borderId="0" xfId="0" applyNumberFormat="1" applyFont="1" applyFill="1" applyAlignment="1">
      <alignment horizontal="right"/>
    </xf>
    <xf numFmtId="0" fontId="1" fillId="0" borderId="0" xfId="0" applyNumberFormat="1" applyFont="1" applyFill="1" applyBorder="1" applyAlignment="1">
      <alignment horizontal="center" vertical="center"/>
    </xf>
    <xf numFmtId="0" fontId="1" fillId="0" borderId="7" xfId="0" applyNumberFormat="1" applyFont="1" applyFill="1" applyBorder="1" applyAlignment="1"/>
    <xf numFmtId="0" fontId="1" fillId="0" borderId="0" xfId="0" applyNumberFormat="1" applyFont="1" applyFill="1" applyBorder="1" applyAlignment="1">
      <alignment horizontal="right"/>
    </xf>
    <xf numFmtId="0" fontId="1" fillId="0" borderId="0" xfId="0" applyNumberFormat="1" applyFont="1" applyFill="1" applyBorder="1" applyAlignment="1">
      <alignment horizontal="left"/>
    </xf>
    <xf numFmtId="0" fontId="1" fillId="0" borderId="7" xfId="0" applyNumberFormat="1" applyFont="1" applyFill="1" applyBorder="1" applyAlignment="1">
      <alignment horizontal="right"/>
    </xf>
    <xf numFmtId="0" fontId="1" fillId="0" borderId="7" xfId="0" applyNumberFormat="1" applyFont="1" applyFill="1" applyBorder="1" applyAlignment="1">
      <alignment horizontal="left"/>
    </xf>
    <xf numFmtId="0" fontId="2" fillId="0" borderId="0" xfId="0" applyFont="1" applyFill="1" applyAlignment="1">
      <alignment horizontal="center" vertical="center"/>
    </xf>
    <xf numFmtId="0" fontId="1" fillId="0" borderId="0" xfId="0" applyFont="1" applyFill="1" applyBorder="1" applyAlignment="1">
      <alignment horizontal="left" vertical="center"/>
    </xf>
    <xf numFmtId="0" fontId="1" fillId="0" borderId="7" xfId="0" applyFont="1" applyFill="1" applyBorder="1" applyAlignment="1">
      <alignment horizontal="left" vertical="center"/>
    </xf>
    <xf numFmtId="0" fontId="2" fillId="0" borderId="0" xfId="0" applyFont="1" applyFill="1">
      <alignment vertical="center"/>
    </xf>
    <xf numFmtId="0" fontId="2" fillId="0" borderId="0" xfId="0" applyFont="1" applyFill="1" applyAlignment="1">
      <alignment horizontal="right"/>
    </xf>
    <xf numFmtId="0" fontId="2" fillId="0" borderId="0" xfId="0" applyFont="1" applyFill="1" applyAlignment="1"/>
    <xf numFmtId="0" fontId="3" fillId="0" borderId="0" xfId="0" applyFont="1" applyFill="1" applyAlignment="1"/>
    <xf numFmtId="0" fontId="4" fillId="0" borderId="0" xfId="0" applyFont="1" applyFill="1" applyAlignment="1">
      <alignment horizontal="left"/>
    </xf>
    <xf numFmtId="0" fontId="1" fillId="0" borderId="0" xfId="0" applyFont="1" applyFill="1" applyAlignment="1">
      <alignment horizontal="right" vertical="center"/>
    </xf>
    <xf numFmtId="49" fontId="1" fillId="0" borderId="0" xfId="0" applyNumberFormat="1" applyFont="1" applyFill="1" applyAlignment="1">
      <alignment horizontal="left" vertical="center"/>
    </xf>
    <xf numFmtId="0" fontId="1" fillId="0" borderId="0" xfId="0" applyFont="1" applyFill="1" applyBorder="1" applyAlignment="1">
      <alignment horizontal="right" vertical="center"/>
    </xf>
    <xf numFmtId="49" fontId="1" fillId="0" borderId="0" xfId="0" applyNumberFormat="1" applyFont="1" applyFill="1" applyBorder="1" applyAlignment="1">
      <alignment horizontal="left" vertical="center"/>
    </xf>
    <xf numFmtId="178" fontId="1" fillId="0" borderId="0" xfId="0" applyNumberFormat="1" applyFont="1" applyFill="1" applyAlignment="1"/>
    <xf numFmtId="0" fontId="2" fillId="2" borderId="0" xfId="0" applyFont="1" applyFill="1" applyAlignment="1">
      <alignment horizontal="center" vertical="center"/>
    </xf>
    <xf numFmtId="0" fontId="2" fillId="0" borderId="0" xfId="0" applyNumberFormat="1" applyFont="1" applyFill="1" applyAlignment="1">
      <alignment horizontal="right" vertical="center"/>
    </xf>
    <xf numFmtId="0" fontId="2" fillId="2" borderId="0" xfId="0" applyNumberFormat="1" applyFont="1" applyFill="1" applyAlignment="1">
      <alignment horizontal="center" vertical="center"/>
    </xf>
    <xf numFmtId="49" fontId="2" fillId="2" borderId="0" xfId="0" applyNumberFormat="1" applyFont="1" applyFill="1" applyAlignment="1">
      <alignment horizontal="center" vertical="center"/>
    </xf>
    <xf numFmtId="0" fontId="2" fillId="0" borderId="0" xfId="0" applyNumberFormat="1" applyFont="1" applyFill="1" applyAlignment="1"/>
    <xf numFmtId="0" fontId="5" fillId="0" borderId="0" xfId="0" applyFont="1" applyFill="1" applyAlignment="1">
      <alignment horizontal="justify"/>
    </xf>
    <xf numFmtId="0" fontId="2" fillId="0" borderId="0" xfId="0" applyFont="1" applyFill="1" applyBorder="1" applyAlignment="1"/>
    <xf numFmtId="0" fontId="2" fillId="0" borderId="0" xfId="0" applyNumberFormat="1" applyFont="1" applyFill="1" applyBorder="1" applyAlignment="1">
      <alignment horizontal="center" vertical="center"/>
    </xf>
    <xf numFmtId="0" fontId="2" fillId="2" borderId="0"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0" xfId="0" applyNumberFormat="1" applyFont="1" applyFill="1" applyBorder="1" applyAlignment="1">
      <alignment horizontal="right" vertical="center"/>
    </xf>
    <xf numFmtId="0" fontId="2" fillId="0" borderId="7" xfId="0" applyFont="1" applyFill="1" applyBorder="1" applyAlignment="1">
      <alignment horizontal="center" vertical="center"/>
    </xf>
    <xf numFmtId="0" fontId="0" fillId="0" borderId="0" xfId="0" applyBorder="1" applyAlignment="1">
      <alignment horizontal="center" vertical="center"/>
    </xf>
    <xf numFmtId="0" fontId="0" fillId="0" borderId="7" xfId="0" applyBorder="1" applyAlignment="1">
      <alignment horizontal="center" vertical="center"/>
    </xf>
    <xf numFmtId="0" fontId="1" fillId="0" borderId="0" xfId="0" applyFont="1" applyAlignment="1">
      <alignment horizontal="right"/>
    </xf>
    <xf numFmtId="0" fontId="1" fillId="0" borderId="0" xfId="0" applyNumberFormat="1" applyFont="1" applyAlignment="1"/>
    <xf numFmtId="0" fontId="1" fillId="0" borderId="0" xfId="0" applyFont="1" applyAlignment="1">
      <alignment horizontal="center" vertical="center"/>
    </xf>
    <xf numFmtId="0" fontId="2" fillId="0" borderId="0" xfId="0" applyFont="1" applyAlignment="1"/>
    <xf numFmtId="0" fontId="1" fillId="0" borderId="0" xfId="0" applyNumberFormat="1" applyFont="1" applyAlignment="1">
      <alignment horizontal="center" vertical="center"/>
    </xf>
    <xf numFmtId="0" fontId="1" fillId="0" borderId="0" xfId="0" applyNumberFormat="1" applyFont="1" applyAlignment="1">
      <alignment horizontal="right" vertical="center"/>
    </xf>
    <xf numFmtId="0" fontId="1" fillId="0" borderId="0" xfId="0" applyNumberFormat="1" applyFont="1" applyAlignment="1">
      <alignment horizontal="left"/>
    </xf>
    <xf numFmtId="49" fontId="1" fillId="0" borderId="0" xfId="0" applyNumberFormat="1" applyFont="1" applyAlignment="1"/>
    <xf numFmtId="49" fontId="1" fillId="0" borderId="0" xfId="0" applyNumberFormat="1" applyFont="1" applyAlignment="1">
      <alignment horizontal="center" vertical="center"/>
    </xf>
    <xf numFmtId="176" fontId="0" fillId="0" borderId="0" xfId="0" applyNumberFormat="1">
      <alignment vertical="center"/>
    </xf>
    <xf numFmtId="0" fontId="0" fillId="0" borderId="0" xfId="0" applyFont="1" applyFill="1" applyBorder="1">
      <alignment vertical="center"/>
    </xf>
    <xf numFmtId="0" fontId="6" fillId="0" borderId="0" xfId="0" applyFont="1" applyAlignment="1"/>
    <xf numFmtId="0" fontId="1" fillId="0" borderId="0" xfId="0" applyNumberFormat="1" applyFont="1" applyAlignment="1">
      <alignment horizontal="center"/>
    </xf>
    <xf numFmtId="176" fontId="1" fillId="0" borderId="0" xfId="0" applyNumberFormat="1" applyFont="1" applyAlignment="1"/>
    <xf numFmtId="0" fontId="0" fillId="0" borderId="9" xfId="0" applyBorder="1">
      <alignment vertical="center"/>
    </xf>
    <xf numFmtId="0" fontId="0" fillId="0" borderId="10" xfId="0" applyBorder="1">
      <alignment vertical="center"/>
    </xf>
    <xf numFmtId="0" fontId="1" fillId="0" borderId="11" xfId="0" applyFont="1" applyBorder="1" applyAlignment="1"/>
    <xf numFmtId="0" fontId="1" fillId="0" borderId="0" xfId="0" applyFont="1" applyBorder="1" applyAlignment="1"/>
    <xf numFmtId="0" fontId="0" fillId="0" borderId="11" xfId="0" applyBorder="1">
      <alignment vertical="center"/>
    </xf>
    <xf numFmtId="0" fontId="1" fillId="0" borderId="12" xfId="0" applyFont="1" applyBorder="1" applyAlignment="1"/>
    <xf numFmtId="0" fontId="0" fillId="0" borderId="13" xfId="0" applyBorder="1">
      <alignment vertical="center"/>
    </xf>
    <xf numFmtId="0" fontId="0" fillId="0" borderId="12" xfId="0" applyBorder="1">
      <alignment vertical="center"/>
    </xf>
    <xf numFmtId="0" fontId="0" fillId="0" borderId="14" xfId="0" applyBorder="1">
      <alignment vertical="center"/>
    </xf>
    <xf numFmtId="0" fontId="0" fillId="0" borderId="15" xfId="0" applyBorder="1">
      <alignment vertical="center"/>
    </xf>
    <xf numFmtId="0" fontId="0" fillId="0" borderId="16" xfId="0" applyBorder="1">
      <alignment vertical="center"/>
    </xf>
    <xf numFmtId="0" fontId="7" fillId="0" borderId="0" xfId="0" applyFont="1" applyFill="1" applyAlignment="1">
      <alignment horizontal="center" vertical="center"/>
    </xf>
    <xf numFmtId="0" fontId="8" fillId="0" borderId="0" xfId="0" applyFont="1" applyFill="1" applyAlignment="1">
      <alignment horizontal="center" vertical="center"/>
    </xf>
    <xf numFmtId="0" fontId="1" fillId="0" borderId="0" xfId="0" applyFont="1" applyAlignment="1">
      <alignment horizontal="center"/>
    </xf>
    <xf numFmtId="0" fontId="1" fillId="0" borderId="0" xfId="0" applyFont="1" applyAlignment="1"/>
    <xf numFmtId="176" fontId="1" fillId="0" borderId="0" xfId="0" applyNumberFormat="1" applyFont="1" applyFill="1" applyAlignment="1">
      <alignment horizontal="center" vertical="center"/>
    </xf>
    <xf numFmtId="0" fontId="1" fillId="0" borderId="0" xfId="0" applyFont="1" applyFill="1" applyAlignment="1">
      <alignment vertical="center"/>
    </xf>
    <xf numFmtId="0" fontId="9" fillId="0" borderId="0" xfId="0" applyNumberFormat="1" applyFont="1" applyAlignment="1"/>
    <xf numFmtId="176" fontId="1" fillId="0" borderId="0" xfId="0" applyNumberFormat="1" applyFont="1" applyFill="1">
      <alignment vertical="center"/>
    </xf>
    <xf numFmtId="0" fontId="0" fillId="0" borderId="0" xfId="0" applyNumberFormat="1">
      <alignment vertical="center"/>
    </xf>
    <xf numFmtId="0" fontId="1" fillId="0" borderId="0" xfId="0" applyFont="1" applyFill="1" applyBorder="1">
      <alignment vertical="center"/>
    </xf>
    <xf numFmtId="0" fontId="0" fillId="0" borderId="0" xfId="0" applyNumberFormat="1" applyAlignment="1">
      <alignment vertical="center"/>
    </xf>
    <xf numFmtId="0" fontId="1" fillId="0" borderId="0" xfId="0" applyNumberFormat="1" applyFont="1" applyFill="1" applyAlignment="1">
      <alignment horizontal="center"/>
    </xf>
    <xf numFmtId="0" fontId="0" fillId="0" borderId="17" xfId="0" applyBorder="1">
      <alignment vertical="center"/>
    </xf>
    <xf numFmtId="0" fontId="0" fillId="0" borderId="18" xfId="0" applyBorder="1">
      <alignment vertical="center"/>
    </xf>
    <xf numFmtId="0" fontId="0" fillId="0" borderId="0" xfId="0" applyFont="1">
      <alignment vertical="center"/>
    </xf>
    <xf numFmtId="0" fontId="1" fillId="0" borderId="0" xfId="0" applyFont="1" applyAlignment="1">
      <alignment wrapText="1"/>
    </xf>
    <xf numFmtId="0" fontId="10" fillId="3" borderId="0" xfId="0" applyFont="1" applyFill="1" applyAlignment="1">
      <alignment vertical="center" wrapText="1"/>
    </xf>
    <xf numFmtId="0" fontId="11" fillId="3" borderId="0" xfId="0" applyFont="1" applyFill="1" applyAlignment="1">
      <alignment vertical="center" wrapText="1"/>
    </xf>
    <xf numFmtId="0" fontId="12" fillId="0" borderId="0" xfId="0" applyFont="1" applyFill="1" applyAlignment="1"/>
    <xf numFmtId="58" fontId="0" fillId="0" borderId="0" xfId="0" applyNumberFormat="1">
      <alignment vertical="center"/>
    </xf>
    <xf numFmtId="180" fontId="0" fillId="0" borderId="0" xfId="0" applyNumberFormat="1">
      <alignment vertical="center"/>
    </xf>
    <xf numFmtId="0" fontId="13" fillId="4" borderId="9" xfId="0" applyFont="1" applyFill="1" applyBorder="1" applyAlignment="1"/>
    <xf numFmtId="0" fontId="13" fillId="4" borderId="19" xfId="0" applyFont="1" applyFill="1" applyBorder="1" applyAlignment="1"/>
    <xf numFmtId="0" fontId="14" fillId="0" borderId="19" xfId="0" applyFont="1" applyBorder="1" applyAlignment="1"/>
    <xf numFmtId="0" fontId="14" fillId="0" borderId="20" xfId="0" applyFont="1" applyBorder="1" applyAlignment="1"/>
    <xf numFmtId="0" fontId="14" fillId="5" borderId="19" xfId="0" applyFont="1" applyFill="1" applyBorder="1" applyAlignment="1"/>
    <xf numFmtId="0" fontId="14" fillId="0" borderId="21" xfId="0" applyFont="1" applyBorder="1" applyAlignment="1">
      <alignment horizontal="center"/>
    </xf>
    <xf numFmtId="0" fontId="15" fillId="0" borderId="19" xfId="0" applyFont="1" applyBorder="1">
      <alignment vertical="center"/>
    </xf>
    <xf numFmtId="0" fontId="15" fillId="0" borderId="14" xfId="0" applyFont="1" applyBorder="1">
      <alignment vertical="center"/>
    </xf>
    <xf numFmtId="0" fontId="15" fillId="0" borderId="19" xfId="0" applyFont="1" applyBorder="1" applyAlignment="1">
      <alignment horizontal="center" vertical="center"/>
    </xf>
    <xf numFmtId="0" fontId="14" fillId="6" borderId="22" xfId="0" applyFont="1" applyFill="1" applyBorder="1" applyAlignment="1"/>
    <xf numFmtId="0" fontId="0" fillId="6" borderId="0" xfId="0" applyFill="1">
      <alignment vertical="center"/>
    </xf>
    <xf numFmtId="0" fontId="16" fillId="7" borderId="9" xfId="0" applyFont="1" applyFill="1" applyBorder="1" applyAlignment="1"/>
    <xf numFmtId="0" fontId="16" fillId="7" borderId="19" xfId="0" applyFont="1" applyFill="1" applyBorder="1" applyAlignment="1"/>
    <xf numFmtId="0" fontId="16" fillId="7" borderId="20" xfId="0" applyFont="1" applyFill="1" applyBorder="1" applyAlignment="1"/>
    <xf numFmtId="0" fontId="16" fillId="7" borderId="21" xfId="0" applyFont="1" applyFill="1" applyBorder="1" applyAlignment="1">
      <alignment horizont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14" fillId="5" borderId="21" xfId="0" applyFont="1" applyFill="1" applyBorder="1" applyAlignment="1"/>
    <xf numFmtId="0" fontId="14" fillId="0" borderId="11" xfId="0" applyFont="1" applyBorder="1" applyAlignment="1"/>
    <xf numFmtId="0" fontId="15" fillId="0" borderId="26" xfId="0" applyFont="1" applyBorder="1">
      <alignment vertical="center"/>
    </xf>
    <xf numFmtId="0" fontId="16" fillId="7" borderId="21" xfId="0" applyFont="1" applyFill="1" applyBorder="1" applyAlignment="1"/>
    <xf numFmtId="0" fontId="16" fillId="7" borderId="11" xfId="0" applyFont="1" applyFill="1" applyBorder="1" applyAlignment="1"/>
    <xf numFmtId="0" fontId="16" fillId="7" borderId="22" xfId="0" applyFont="1" applyFill="1" applyBorder="1" applyAlignment="1"/>
    <xf numFmtId="0" fontId="0" fillId="7" borderId="0" xfId="0" applyFont="1" applyFill="1">
      <alignment vertical="center"/>
    </xf>
    <xf numFmtId="0" fontId="0" fillId="0" borderId="0" xfId="0" applyFill="1">
      <alignment vertical="center"/>
    </xf>
    <xf numFmtId="0" fontId="17" fillId="8" borderId="9" xfId="0" applyFont="1" applyFill="1" applyBorder="1" applyAlignment="1">
      <alignment horizontal="center"/>
    </xf>
    <xf numFmtId="0" fontId="17" fillId="8" borderId="10" xfId="0" applyFont="1" applyFill="1" applyBorder="1" applyAlignment="1">
      <alignment horizontal="center"/>
    </xf>
    <xf numFmtId="0" fontId="17" fillId="8" borderId="14" xfId="0" applyFont="1" applyFill="1" applyBorder="1" applyAlignment="1">
      <alignment horizontal="center"/>
    </xf>
    <xf numFmtId="0" fontId="17" fillId="0" borderId="0" xfId="0" applyFont="1" applyFill="1" applyAlignment="1">
      <alignment horizontal="center"/>
    </xf>
    <xf numFmtId="0" fontId="17" fillId="9" borderId="27" xfId="0" applyFont="1" applyFill="1" applyBorder="1" applyAlignment="1">
      <alignment horizontal="center"/>
    </xf>
    <xf numFmtId="0" fontId="17" fillId="9" borderId="28" xfId="0" applyFont="1" applyFill="1" applyBorder="1" applyAlignment="1">
      <alignment horizontal="center"/>
    </xf>
    <xf numFmtId="0" fontId="15" fillId="0" borderId="29" xfId="0" applyFont="1" applyFill="1" applyBorder="1" applyAlignment="1">
      <alignment horizontal="center" vertical="center"/>
    </xf>
    <xf numFmtId="0" fontId="15" fillId="0" borderId="26" xfId="0" applyFont="1" applyFill="1" applyBorder="1" applyAlignment="1">
      <alignment horizontal="center" vertical="center"/>
    </xf>
    <xf numFmtId="0" fontId="18" fillId="0" borderId="26" xfId="0" applyFont="1" applyFill="1" applyBorder="1" applyAlignment="1">
      <alignment horizontal="center" vertical="center"/>
    </xf>
    <xf numFmtId="0" fontId="19" fillId="0" borderId="29" xfId="0" applyFont="1" applyFill="1" applyBorder="1" applyAlignment="1">
      <alignment horizontal="center" vertical="center"/>
    </xf>
    <xf numFmtId="0" fontId="19" fillId="0" borderId="26" xfId="0" applyFont="1" applyFill="1" applyBorder="1" applyAlignment="1">
      <alignment horizontal="center" vertical="center"/>
    </xf>
    <xf numFmtId="0" fontId="19" fillId="0" borderId="30" xfId="0" applyFont="1" applyFill="1" applyBorder="1" applyAlignment="1">
      <alignment horizontal="center" vertical="center"/>
    </xf>
    <xf numFmtId="0" fontId="19" fillId="0" borderId="31" xfId="0" applyFont="1" applyFill="1" applyBorder="1" applyAlignment="1">
      <alignment horizontal="center" vertical="center"/>
    </xf>
    <xf numFmtId="0" fontId="18" fillId="0" borderId="31" xfId="0" applyFont="1" applyFill="1" applyBorder="1" applyAlignment="1">
      <alignment horizontal="center" vertical="center"/>
    </xf>
    <xf numFmtId="0" fontId="17" fillId="8" borderId="11" xfId="0" applyFont="1" applyFill="1" applyBorder="1" applyAlignment="1">
      <alignment horizontal="center"/>
    </xf>
    <xf numFmtId="0" fontId="17" fillId="8" borderId="0" xfId="0" applyFont="1" applyFill="1" applyBorder="1" applyAlignment="1">
      <alignment horizontal="center"/>
    </xf>
    <xf numFmtId="0" fontId="17" fillId="8" borderId="15" xfId="0" applyFont="1" applyFill="1" applyBorder="1" applyAlignment="1">
      <alignment horizontal="center"/>
    </xf>
    <xf numFmtId="0" fontId="15" fillId="0" borderId="27" xfId="0" applyFont="1" applyFill="1" applyBorder="1" applyAlignment="1">
      <alignment horizontal="center" vertical="center"/>
    </xf>
    <xf numFmtId="0" fontId="15" fillId="0" borderId="28" xfId="0" applyFont="1" applyFill="1" applyBorder="1" applyAlignment="1">
      <alignment horizontal="center" vertical="center"/>
    </xf>
    <xf numFmtId="0" fontId="18" fillId="0" borderId="28" xfId="0" applyFont="1" applyFill="1" applyBorder="1" applyAlignment="1">
      <alignment horizontal="center" vertical="center"/>
    </xf>
    <xf numFmtId="0" fontId="15" fillId="0" borderId="30" xfId="0" applyFont="1" applyFill="1" applyBorder="1" applyAlignment="1">
      <alignment horizontal="center" vertical="center"/>
    </xf>
    <xf numFmtId="0" fontId="15" fillId="0" borderId="31" xfId="0" applyFont="1" applyFill="1" applyBorder="1" applyAlignment="1">
      <alignment horizontal="center" vertical="center"/>
    </xf>
    <xf numFmtId="0" fontId="15" fillId="6" borderId="27" xfId="0" applyFont="1" applyFill="1" applyBorder="1" applyAlignment="1" applyProtection="1">
      <alignment horizontal="center" vertical="center"/>
      <protection locked="0"/>
    </xf>
    <xf numFmtId="0" fontId="15" fillId="6" borderId="28" xfId="0" applyFont="1" applyFill="1" applyBorder="1" applyAlignment="1" applyProtection="1">
      <alignment horizontal="center" vertical="center"/>
      <protection locked="0"/>
    </xf>
    <xf numFmtId="0" fontId="15" fillId="6" borderId="29" xfId="0" applyFont="1" applyFill="1" applyBorder="1" applyAlignment="1" applyProtection="1">
      <alignment horizontal="center" vertical="center"/>
      <protection locked="0"/>
    </xf>
    <xf numFmtId="0" fontId="15" fillId="6" borderId="26" xfId="0" applyFont="1" applyFill="1" applyBorder="1" applyAlignment="1" applyProtection="1">
      <alignment horizontal="center" vertical="center"/>
      <protection locked="0"/>
    </xf>
    <xf numFmtId="0" fontId="18" fillId="6" borderId="26" xfId="0" applyFont="1" applyFill="1" applyBorder="1" applyAlignment="1">
      <alignment horizontal="center" vertical="center"/>
    </xf>
    <xf numFmtId="0" fontId="18" fillId="0" borderId="26" xfId="0" applyFont="1" applyFill="1" applyBorder="1" applyAlignment="1">
      <alignment horizontal="center" vertical="center" wrapText="1"/>
    </xf>
    <xf numFmtId="0" fontId="18" fillId="0" borderId="31" xfId="0" applyFont="1" applyFill="1" applyBorder="1" applyAlignment="1">
      <alignment horizontal="center" vertical="center" wrapText="1"/>
    </xf>
    <xf numFmtId="0" fontId="18" fillId="0" borderId="28" xfId="0" applyFont="1" applyBorder="1" applyAlignment="1">
      <alignment horizontal="center" vertical="center" wrapText="1"/>
    </xf>
    <xf numFmtId="0" fontId="18" fillId="0" borderId="26" xfId="0" applyFont="1" applyBorder="1" applyAlignment="1">
      <alignment horizontal="center" vertical="center" wrapText="1"/>
    </xf>
    <xf numFmtId="0" fontId="20" fillId="0" borderId="9" xfId="0" applyFont="1" applyBorder="1" applyAlignment="1">
      <alignment horizontal="center" vertical="center"/>
    </xf>
    <xf numFmtId="0" fontId="20" fillId="0" borderId="10" xfId="0" applyFont="1" applyBorder="1" applyAlignment="1">
      <alignment horizontal="center" vertical="center"/>
    </xf>
    <xf numFmtId="0" fontId="21" fillId="0" borderId="26" xfId="0" applyFont="1" applyFill="1" applyBorder="1" applyAlignment="1">
      <alignment horizontal="center" vertical="center" wrapText="1"/>
    </xf>
    <xf numFmtId="0" fontId="22" fillId="6" borderId="26" xfId="0" applyFont="1" applyFill="1" applyBorder="1" applyAlignment="1">
      <alignment horizontal="center" vertical="center"/>
    </xf>
    <xf numFmtId="0" fontId="1" fillId="0" borderId="26" xfId="0" applyFont="1" applyFill="1" applyBorder="1" applyAlignment="1">
      <alignment horizontal="center" vertical="center" wrapText="1"/>
    </xf>
    <xf numFmtId="0" fontId="21" fillId="6" borderId="26"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21" fillId="0" borderId="31" xfId="0" applyFont="1" applyFill="1" applyBorder="1" applyAlignment="1">
      <alignment horizontal="center" vertical="center" wrapText="1"/>
    </xf>
    <xf numFmtId="0" fontId="21" fillId="6" borderId="31"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1" fillId="0" borderId="28" xfId="0" applyFont="1" applyBorder="1" applyAlignment="1">
      <alignment horizontal="center" vertical="center" wrapText="1"/>
    </xf>
    <xf numFmtId="0" fontId="21" fillId="6" borderId="28" xfId="0" applyFont="1" applyFill="1" applyBorder="1" applyAlignment="1">
      <alignment horizontal="center" vertical="center" wrapText="1"/>
    </xf>
    <xf numFmtId="0" fontId="23" fillId="0" borderId="28" xfId="0" applyFont="1" applyBorder="1" applyAlignment="1">
      <alignment horizontal="center" vertical="center" wrapText="1"/>
    </xf>
    <xf numFmtId="0" fontId="21" fillId="0" borderId="26" xfId="0" applyFont="1" applyBorder="1" applyAlignment="1">
      <alignment horizontal="center" vertical="center" wrapText="1"/>
    </xf>
    <xf numFmtId="0" fontId="23" fillId="0" borderId="26" xfId="0" applyFont="1" applyBorder="1" applyAlignment="1">
      <alignment horizontal="center" vertical="center" wrapText="1"/>
    </xf>
    <xf numFmtId="0" fontId="18" fillId="0" borderId="31" xfId="0" applyFont="1" applyBorder="1" applyAlignment="1">
      <alignment horizontal="center" vertical="center" wrapText="1"/>
    </xf>
    <xf numFmtId="0" fontId="20" fillId="0" borderId="14" xfId="0" applyFont="1" applyBorder="1" applyAlignment="1">
      <alignment horizontal="center" vertical="center"/>
    </xf>
    <xf numFmtId="0" fontId="20" fillId="6" borderId="10" xfId="0" applyFont="1" applyFill="1" applyBorder="1" applyAlignment="1" applyProtection="1">
      <alignment horizontal="center" vertical="center"/>
      <protection locked="0"/>
    </xf>
    <xf numFmtId="0" fontId="23" fillId="0" borderId="31" xfId="0" applyFont="1" applyBorder="1" applyAlignment="1">
      <alignment horizontal="center" vertical="center" wrapText="1"/>
    </xf>
    <xf numFmtId="0" fontId="20" fillId="6" borderId="14" xfId="0" applyFont="1" applyFill="1" applyBorder="1" applyAlignment="1" applyProtection="1">
      <alignment horizontal="center" vertical="center"/>
      <protection locked="0"/>
    </xf>
    <xf numFmtId="0" fontId="0" fillId="0" borderId="26" xfId="0" applyFill="1" applyBorder="1" applyAlignment="1">
      <alignment horizontal="center" vertical="center" wrapText="1"/>
    </xf>
    <xf numFmtId="0" fontId="0" fillId="0" borderId="26" xfId="0" applyFill="1" applyBorder="1" applyAlignment="1">
      <alignment horizontal="center" vertical="center"/>
    </xf>
    <xf numFmtId="0" fontId="0" fillId="0" borderId="31" xfId="0" applyFill="1" applyBorder="1" applyAlignment="1">
      <alignment horizontal="center" vertical="center" wrapText="1"/>
    </xf>
    <xf numFmtId="0" fontId="0" fillId="0" borderId="31" xfId="0" applyFill="1" applyBorder="1" applyAlignment="1">
      <alignment horizontal="center" vertical="center"/>
    </xf>
    <xf numFmtId="0" fontId="24" fillId="0" borderId="28" xfId="0" applyFont="1" applyBorder="1" applyAlignment="1">
      <alignment horizontal="center" vertical="center" wrapText="1"/>
    </xf>
    <xf numFmtId="0" fontId="24" fillId="0" borderId="28" xfId="0" applyFont="1" applyBorder="1" applyAlignment="1">
      <alignment horizontal="center" vertical="center"/>
    </xf>
    <xf numFmtId="0" fontId="24" fillId="0" borderId="26" xfId="0" applyFont="1" applyBorder="1" applyAlignment="1">
      <alignment horizontal="center" vertical="center" wrapText="1"/>
    </xf>
    <xf numFmtId="0" fontId="24" fillId="0" borderId="26" xfId="0" applyFont="1" applyBorder="1" applyAlignment="1">
      <alignment horizontal="center" vertical="center"/>
    </xf>
    <xf numFmtId="0" fontId="0" fillId="0" borderId="26" xfId="0" applyBorder="1" applyAlignment="1">
      <alignment horizontal="center" vertical="center" wrapText="1"/>
    </xf>
    <xf numFmtId="0" fontId="0" fillId="0" borderId="26" xfId="0" applyBorder="1" applyAlignment="1">
      <alignment horizontal="center" vertical="center"/>
    </xf>
    <xf numFmtId="0" fontId="25" fillId="0" borderId="26" xfId="0" applyFont="1" applyBorder="1" applyAlignment="1">
      <alignment horizontal="center" vertical="center" wrapText="1"/>
    </xf>
    <xf numFmtId="0" fontId="25" fillId="0" borderId="26" xfId="0" applyFont="1" applyBorder="1" applyAlignment="1">
      <alignment horizontal="center" vertical="center"/>
    </xf>
    <xf numFmtId="0" fontId="0" fillId="0" borderId="31" xfId="0" applyBorder="1" applyAlignment="1">
      <alignment horizontal="center" vertical="center" wrapText="1"/>
    </xf>
    <xf numFmtId="0" fontId="0" fillId="0" borderId="31" xfId="0" applyBorder="1" applyAlignment="1">
      <alignment horizontal="center" vertical="center"/>
    </xf>
    <xf numFmtId="0" fontId="0" fillId="0" borderId="28" xfId="0" applyBorder="1" applyAlignment="1">
      <alignment horizontal="center" vertical="center" wrapText="1"/>
    </xf>
    <xf numFmtId="0" fontId="0" fillId="0" borderId="28" xfId="0" applyBorder="1" applyAlignment="1">
      <alignment horizontal="center" vertical="center"/>
    </xf>
    <xf numFmtId="0" fontId="26" fillId="9" borderId="28" xfId="0" applyFont="1" applyFill="1" applyBorder="1" applyAlignment="1">
      <alignment horizontal="center" wrapText="1"/>
    </xf>
    <xf numFmtId="0" fontId="26" fillId="9" borderId="28" xfId="0" applyFont="1" applyFill="1" applyBorder="1" applyAlignment="1">
      <alignment horizontal="center"/>
    </xf>
    <xf numFmtId="0" fontId="26" fillId="9" borderId="32" xfId="0" applyFont="1" applyFill="1" applyBorder="1" applyAlignment="1">
      <alignment horizontal="center"/>
    </xf>
    <xf numFmtId="0" fontId="0" fillId="0" borderId="33" xfId="0" applyFill="1" applyBorder="1" applyAlignment="1">
      <alignment horizontal="center" vertical="center"/>
    </xf>
    <xf numFmtId="0" fontId="0" fillId="0" borderId="34" xfId="0" applyFill="1"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15" fillId="8" borderId="17" xfId="0" applyFont="1" applyFill="1" applyBorder="1" applyAlignment="1">
      <alignment horizontal="center"/>
    </xf>
    <xf numFmtId="0" fontId="15" fillId="8" borderId="35" xfId="0" applyFont="1" applyFill="1" applyBorder="1" applyAlignment="1">
      <alignment horizontal="center"/>
    </xf>
    <xf numFmtId="0" fontId="15" fillId="8" borderId="18" xfId="0" applyFont="1" applyFill="1" applyBorder="1" applyAlignment="1">
      <alignment horizontal="center"/>
    </xf>
    <xf numFmtId="0" fontId="27" fillId="8" borderId="9" xfId="0" applyFont="1" applyFill="1" applyBorder="1" applyAlignment="1">
      <alignment horizontal="center" vertical="center"/>
    </xf>
    <xf numFmtId="0" fontId="27" fillId="8" borderId="10" xfId="0" applyFont="1" applyFill="1" applyBorder="1" applyAlignment="1">
      <alignment horizontal="center" vertical="center"/>
    </xf>
    <xf numFmtId="0" fontId="27" fillId="8" borderId="14" xfId="0" applyFont="1" applyFill="1" applyBorder="1" applyAlignment="1">
      <alignment horizontal="center" vertical="center"/>
    </xf>
    <xf numFmtId="0" fontId="27" fillId="8" borderId="12" xfId="0" applyFont="1" applyFill="1" applyBorder="1" applyAlignment="1">
      <alignment horizontal="center" vertical="center"/>
    </xf>
    <xf numFmtId="0" fontId="27" fillId="8" borderId="13" xfId="0" applyFont="1" applyFill="1" applyBorder="1" applyAlignment="1">
      <alignment horizontal="center" vertical="center"/>
    </xf>
    <xf numFmtId="0" fontId="27" fillId="8" borderId="16" xfId="0" applyFont="1" applyFill="1" applyBorder="1" applyAlignment="1">
      <alignment horizontal="center" vertical="center"/>
    </xf>
    <xf numFmtId="0" fontId="18" fillId="6" borderId="17" xfId="0" applyFont="1" applyFill="1" applyBorder="1" applyAlignment="1" applyProtection="1">
      <alignment horizontal="center" vertical="center"/>
      <protection locked="0"/>
    </xf>
    <xf numFmtId="0" fontId="18" fillId="6" borderId="35" xfId="0" applyFont="1" applyFill="1" applyBorder="1" applyAlignment="1" applyProtection="1">
      <alignment horizontal="center" vertical="center"/>
      <protection locked="0"/>
    </xf>
    <xf numFmtId="0" fontId="18" fillId="6" borderId="18" xfId="0" applyFont="1" applyFill="1" applyBorder="1" applyAlignment="1" applyProtection="1">
      <alignment horizontal="center" vertical="center"/>
      <protection locked="0"/>
    </xf>
    <xf numFmtId="0" fontId="18" fillId="6" borderId="17" xfId="0" applyFont="1" applyFill="1" applyBorder="1" applyAlignment="1">
      <alignment horizontal="center" vertical="center"/>
    </xf>
    <xf numFmtId="0" fontId="18" fillId="6" borderId="18" xfId="0" applyFont="1" applyFill="1" applyBorder="1" applyAlignment="1">
      <alignment horizontal="center" vertical="center"/>
    </xf>
    <xf numFmtId="0" fontId="27" fillId="8" borderId="9" xfId="0" applyFont="1" applyFill="1" applyBorder="1" applyAlignment="1">
      <alignment horizontal="center" vertical="center" wrapText="1"/>
    </xf>
    <xf numFmtId="0" fontId="27" fillId="8" borderId="14" xfId="0" applyFont="1" applyFill="1" applyBorder="1" applyAlignment="1">
      <alignment horizontal="center" vertical="center" wrapText="1"/>
    </xf>
    <xf numFmtId="0" fontId="27" fillId="8" borderId="12" xfId="0" applyFont="1" applyFill="1" applyBorder="1" applyAlignment="1">
      <alignment horizontal="center" vertical="center" wrapText="1"/>
    </xf>
    <xf numFmtId="0" fontId="27" fillId="8" borderId="16" xfId="0" applyFont="1" applyFill="1" applyBorder="1" applyAlignment="1">
      <alignment horizontal="center" vertical="center" wrapText="1"/>
    </xf>
    <xf numFmtId="0" fontId="18" fillId="6" borderId="17" xfId="0" applyFont="1" applyFill="1" applyBorder="1" applyAlignment="1" applyProtection="1">
      <alignment horizontal="center" vertical="center" wrapText="1"/>
      <protection locked="0"/>
    </xf>
    <xf numFmtId="0" fontId="18" fillId="6" borderId="18" xfId="0" applyFont="1" applyFill="1" applyBorder="1" applyAlignment="1" applyProtection="1">
      <alignment horizontal="center" vertical="center" wrapText="1"/>
      <protection locked="0"/>
    </xf>
    <xf numFmtId="0" fontId="15" fillId="0" borderId="17" xfId="0" applyFont="1" applyBorder="1" applyAlignment="1">
      <alignment horizontal="center" vertical="center" wrapText="1"/>
    </xf>
    <xf numFmtId="0" fontId="15" fillId="0" borderId="35" xfId="0" applyFont="1" applyBorder="1" applyAlignment="1">
      <alignment horizontal="center" vertical="center" wrapText="1"/>
    </xf>
    <xf numFmtId="0" fontId="15" fillId="0" borderId="18" xfId="0" applyFont="1" applyBorder="1" applyAlignment="1">
      <alignment horizontal="center" vertical="center" wrapText="1"/>
    </xf>
    <xf numFmtId="0" fontId="28" fillId="0" borderId="0" xfId="0" applyFont="1">
      <alignment vertical="center"/>
    </xf>
    <xf numFmtId="0" fontId="28" fillId="0" borderId="13" xfId="0" applyFont="1" applyBorder="1">
      <alignment vertical="center"/>
    </xf>
    <xf numFmtId="0" fontId="29" fillId="10" borderId="9" xfId="0" applyFont="1" applyFill="1" applyBorder="1" applyAlignment="1">
      <alignment horizontal="center" vertical="center"/>
    </xf>
    <xf numFmtId="0" fontId="29" fillId="10" borderId="10" xfId="0" applyFont="1" applyFill="1" applyBorder="1" applyAlignment="1">
      <alignment horizontal="center" vertical="center"/>
    </xf>
    <xf numFmtId="0" fontId="29" fillId="10" borderId="36" xfId="0" applyFont="1" applyFill="1" applyBorder="1" applyAlignment="1">
      <alignment horizontal="center" vertical="center"/>
    </xf>
    <xf numFmtId="0" fontId="29" fillId="10" borderId="37" xfId="0" applyFont="1" applyFill="1" applyBorder="1" applyAlignment="1">
      <alignment horizontal="center" vertical="center"/>
    </xf>
    <xf numFmtId="0" fontId="30" fillId="0" borderId="38" xfId="0" applyFont="1" applyBorder="1" applyAlignment="1">
      <alignment horizontal="center" vertical="center"/>
    </xf>
    <xf numFmtId="0" fontId="30" fillId="0" borderId="39" xfId="0" applyFont="1" applyBorder="1" applyAlignment="1">
      <alignment horizontal="center" vertical="center"/>
    </xf>
    <xf numFmtId="0" fontId="30" fillId="0" borderId="40" xfId="0" applyFont="1" applyBorder="1" applyAlignment="1">
      <alignment horizontal="center" vertical="center"/>
    </xf>
    <xf numFmtId="0" fontId="30" fillId="0" borderId="41" xfId="0" applyFont="1" applyBorder="1" applyAlignment="1">
      <alignment horizontal="center" vertical="center"/>
    </xf>
    <xf numFmtId="0" fontId="30" fillId="0" borderId="42" xfId="0" applyFont="1" applyBorder="1" applyAlignment="1">
      <alignment horizontal="center" vertical="center"/>
    </xf>
    <xf numFmtId="0" fontId="30" fillId="0" borderId="43" xfId="0" applyFont="1" applyBorder="1" applyAlignment="1">
      <alignment horizontal="center" vertical="center"/>
    </xf>
    <xf numFmtId="0" fontId="30" fillId="0" borderId="44" xfId="0" applyFont="1" applyBorder="1" applyAlignment="1">
      <alignment horizontal="center" vertical="center"/>
    </xf>
    <xf numFmtId="0" fontId="30" fillId="0" borderId="45" xfId="0" applyFont="1" applyBorder="1" applyAlignment="1">
      <alignment horizontal="center" vertical="center"/>
    </xf>
    <xf numFmtId="0" fontId="30" fillId="0" borderId="46" xfId="0" applyFont="1" applyBorder="1" applyAlignment="1">
      <alignment horizontal="center" vertical="center"/>
    </xf>
    <xf numFmtId="0" fontId="30" fillId="0" borderId="47" xfId="0" applyFont="1" applyBorder="1" applyAlignment="1">
      <alignment horizontal="center" vertical="center"/>
    </xf>
    <xf numFmtId="0" fontId="31" fillId="11" borderId="19" xfId="0" applyFont="1" applyFill="1" applyBorder="1" applyAlignment="1">
      <alignment horizontal="center" vertical="center" wrapText="1"/>
    </xf>
    <xf numFmtId="0" fontId="32" fillId="0" borderId="43" xfId="0" applyFont="1" applyFill="1" applyBorder="1" applyAlignment="1">
      <alignment horizontal="left" vertical="center"/>
    </xf>
    <xf numFmtId="0" fontId="32" fillId="6" borderId="44" xfId="0" applyFont="1" applyFill="1" applyBorder="1" applyAlignment="1">
      <alignment horizontal="center" vertical="center"/>
    </xf>
    <xf numFmtId="0" fontId="32" fillId="6" borderId="45" xfId="0" applyFont="1" applyFill="1" applyBorder="1" applyAlignment="1" applyProtection="1">
      <alignment horizontal="left" vertical="center"/>
      <protection locked="0"/>
    </xf>
    <xf numFmtId="0" fontId="32" fillId="0" borderId="46" xfId="0" applyFont="1" applyBorder="1" applyAlignment="1">
      <alignment horizontal="center" vertical="center"/>
    </xf>
    <xf numFmtId="0" fontId="32" fillId="0" borderId="47" xfId="0" applyFont="1" applyBorder="1" applyAlignment="1">
      <alignment horizontal="center" vertical="center"/>
    </xf>
    <xf numFmtId="0" fontId="33" fillId="0" borderId="48" xfId="0" applyFont="1" applyBorder="1" applyAlignment="1">
      <alignment horizontal="center" vertical="center" wrapText="1" shrinkToFit="1"/>
    </xf>
    <xf numFmtId="0" fontId="31" fillId="11" borderId="21" xfId="0" applyFont="1" applyFill="1" applyBorder="1" applyAlignment="1">
      <alignment horizontal="center" vertical="center" wrapText="1"/>
    </xf>
    <xf numFmtId="0" fontId="32" fillId="0" borderId="44" xfId="0" applyFont="1" applyBorder="1" applyAlignment="1">
      <alignment horizontal="center" vertical="center"/>
    </xf>
    <xf numFmtId="0" fontId="32" fillId="0" borderId="45" xfId="0" applyFont="1" applyBorder="1">
      <alignment vertical="center"/>
    </xf>
    <xf numFmtId="0" fontId="32" fillId="6" borderId="44" xfId="0" applyFont="1" applyFill="1" applyBorder="1" applyAlignment="1" applyProtection="1">
      <alignment horizontal="center" vertical="center"/>
      <protection locked="0"/>
    </xf>
    <xf numFmtId="0" fontId="32" fillId="0" borderId="49" xfId="0" applyFont="1" applyBorder="1" applyAlignment="1">
      <alignment horizontal="center" vertical="center"/>
    </xf>
    <xf numFmtId="0" fontId="32" fillId="0" borderId="50" xfId="0" applyFont="1" applyBorder="1" applyAlignment="1">
      <alignment horizontal="center" vertical="center"/>
    </xf>
    <xf numFmtId="0" fontId="33" fillId="0" borderId="51" xfId="0" applyFont="1" applyBorder="1" applyAlignment="1">
      <alignment horizontal="center" vertical="center" wrapText="1" shrinkToFit="1"/>
    </xf>
    <xf numFmtId="0" fontId="31" fillId="11" borderId="52" xfId="0" applyFont="1" applyFill="1" applyBorder="1" applyAlignment="1">
      <alignment horizontal="center" vertical="center" wrapText="1"/>
    </xf>
    <xf numFmtId="0" fontId="34" fillId="12" borderId="12" xfId="0" applyFont="1" applyFill="1" applyBorder="1" applyAlignment="1">
      <alignment horizontal="left" vertical="center" wrapText="1"/>
    </xf>
    <xf numFmtId="0" fontId="35" fillId="12" borderId="53" xfId="0" applyFont="1" applyFill="1" applyBorder="1" applyAlignment="1" applyProtection="1">
      <alignment horizontal="center" vertical="center"/>
      <protection locked="0"/>
    </xf>
    <xf numFmtId="0" fontId="35" fillId="12" borderId="54" xfId="0" applyFont="1" applyFill="1" applyBorder="1" applyAlignment="1" applyProtection="1">
      <alignment horizontal="left" vertical="center"/>
      <protection locked="0"/>
    </xf>
    <xf numFmtId="0" fontId="35" fillId="12" borderId="55" xfId="0" applyFont="1" applyFill="1" applyBorder="1" applyAlignment="1">
      <alignment horizontal="center" vertical="center"/>
    </xf>
    <xf numFmtId="0" fontId="35" fillId="12" borderId="56" xfId="0" applyFont="1" applyFill="1" applyBorder="1" applyAlignment="1">
      <alignment horizontal="center" vertical="center"/>
    </xf>
    <xf numFmtId="0" fontId="36" fillId="12" borderId="57" xfId="0" applyFont="1" applyFill="1" applyBorder="1" applyAlignment="1">
      <alignment horizontal="center" vertical="center" wrapText="1" shrinkToFit="1"/>
    </xf>
    <xf numFmtId="0" fontId="32" fillId="0" borderId="58" xfId="0" applyFont="1" applyFill="1" applyBorder="1" applyAlignment="1">
      <alignment horizontal="left" vertical="center"/>
    </xf>
    <xf numFmtId="0" fontId="32" fillId="6" borderId="59" xfId="0" applyFont="1" applyFill="1" applyBorder="1" applyAlignment="1" applyProtection="1">
      <alignment horizontal="left" vertical="center"/>
      <protection locked="0"/>
    </xf>
    <xf numFmtId="0" fontId="32" fillId="0" borderId="60" xfId="0" applyFont="1" applyBorder="1" applyAlignment="1">
      <alignment horizontal="center" vertical="center"/>
    </xf>
    <xf numFmtId="0" fontId="33" fillId="0" borderId="61" xfId="0" applyFont="1" applyBorder="1" applyAlignment="1">
      <alignment horizontal="center" vertical="center" wrapText="1" shrinkToFit="1"/>
    </xf>
    <xf numFmtId="0" fontId="32" fillId="0" borderId="62" xfId="0" applyFont="1" applyFill="1" applyBorder="1" applyAlignment="1">
      <alignment horizontal="left" vertical="center"/>
    </xf>
    <xf numFmtId="0" fontId="32" fillId="6" borderId="63" xfId="0" applyFont="1" applyFill="1" applyBorder="1" applyAlignment="1" applyProtection="1">
      <alignment horizontal="center" vertical="center"/>
      <protection locked="0"/>
    </xf>
    <xf numFmtId="0" fontId="32" fillId="0" borderId="64" xfId="0" applyFont="1" applyFill="1" applyBorder="1" applyAlignment="1">
      <alignment horizontal="left" vertical="center"/>
    </xf>
    <xf numFmtId="0" fontId="32" fillId="6" borderId="65" xfId="0" applyFont="1" applyFill="1" applyBorder="1" applyAlignment="1" applyProtection="1">
      <alignment horizontal="left" vertical="center"/>
      <protection locked="0"/>
    </xf>
    <xf numFmtId="0" fontId="32" fillId="0" borderId="66" xfId="0" applyFont="1" applyBorder="1" applyAlignment="1">
      <alignment horizontal="center" vertical="center"/>
    </xf>
    <xf numFmtId="0" fontId="33" fillId="0" borderId="67" xfId="0" applyFont="1" applyBorder="1" applyAlignment="1">
      <alignment horizontal="center" vertical="center" wrapText="1" shrinkToFit="1"/>
    </xf>
    <xf numFmtId="0" fontId="32" fillId="6" borderId="68" xfId="0" applyFont="1" applyFill="1" applyBorder="1" applyAlignment="1" applyProtection="1">
      <alignment horizontal="center" vertical="center"/>
      <protection locked="0"/>
    </xf>
    <xf numFmtId="0" fontId="32" fillId="6" borderId="69" xfId="0" applyFont="1" applyFill="1" applyBorder="1" applyAlignment="1" applyProtection="1">
      <alignment horizontal="left" vertical="center"/>
      <protection locked="0"/>
    </xf>
    <xf numFmtId="0" fontId="32" fillId="6" borderId="70" xfId="0" applyFont="1" applyFill="1" applyBorder="1" applyAlignment="1" applyProtection="1">
      <alignment horizontal="left" vertical="center"/>
      <protection locked="0"/>
    </xf>
    <xf numFmtId="0" fontId="32" fillId="0" borderId="71" xfId="0" applyFont="1" applyFill="1" applyBorder="1" applyAlignment="1">
      <alignment horizontal="left" vertical="center"/>
    </xf>
    <xf numFmtId="0" fontId="32" fillId="0" borderId="72" xfId="0" applyFont="1" applyFill="1" applyBorder="1" applyAlignment="1">
      <alignment horizontal="center" vertical="center"/>
    </xf>
    <xf numFmtId="0" fontId="32" fillId="6" borderId="73" xfId="0" applyFont="1" applyFill="1" applyBorder="1" applyAlignment="1" applyProtection="1">
      <alignment horizontal="left" vertical="center"/>
      <protection locked="0"/>
    </xf>
    <xf numFmtId="0" fontId="32" fillId="0" borderId="74" xfId="0" applyFont="1" applyBorder="1" applyAlignment="1">
      <alignment horizontal="center" vertical="center"/>
    </xf>
    <xf numFmtId="0" fontId="33" fillId="0" borderId="75" xfId="0" applyFont="1" applyBorder="1" applyAlignment="1">
      <alignment horizontal="center" vertical="center"/>
    </xf>
    <xf numFmtId="0" fontId="29" fillId="10" borderId="11" xfId="0" applyFont="1" applyFill="1" applyBorder="1" applyAlignment="1">
      <alignment horizontal="center" vertical="center"/>
    </xf>
    <xf numFmtId="0" fontId="29" fillId="10" borderId="0" xfId="0" applyFont="1" applyFill="1" applyAlignment="1">
      <alignment horizontal="center" vertical="center"/>
    </xf>
    <xf numFmtId="0" fontId="32" fillId="6" borderId="76" xfId="0" applyFont="1" applyFill="1" applyBorder="1" applyAlignment="1" applyProtection="1">
      <alignment horizontal="center" vertical="center"/>
      <protection locked="0"/>
    </xf>
    <xf numFmtId="0" fontId="32" fillId="0" borderId="77" xfId="0" applyFont="1" applyFill="1" applyBorder="1" applyAlignment="1">
      <alignment horizontal="center" vertical="center"/>
    </xf>
    <xf numFmtId="0" fontId="32" fillId="0" borderId="78" xfId="0" applyFont="1" applyBorder="1" applyAlignment="1">
      <alignment horizontal="center" vertical="center"/>
    </xf>
    <xf numFmtId="0" fontId="33" fillId="0" borderId="79" xfId="0" applyFont="1" applyBorder="1" applyAlignment="1">
      <alignment horizontal="center" vertical="center"/>
    </xf>
    <xf numFmtId="0" fontId="32" fillId="6" borderId="80" xfId="0" applyFont="1" applyFill="1" applyBorder="1" applyAlignment="1" applyProtection="1">
      <alignment horizontal="center" vertical="center"/>
      <protection locked="0"/>
    </xf>
    <xf numFmtId="0" fontId="33" fillId="0" borderId="81" xfId="0" applyFont="1" applyBorder="1" applyAlignment="1">
      <alignment horizontal="center" vertical="center"/>
    </xf>
    <xf numFmtId="0" fontId="32" fillId="0" borderId="58" xfId="0" applyFont="1" applyFill="1" applyBorder="1" applyAlignment="1">
      <alignment horizontal="left" vertical="center" textRotation="255"/>
    </xf>
    <xf numFmtId="0" fontId="32" fillId="0" borderId="62" xfId="0" applyFont="1" applyFill="1" applyBorder="1" applyAlignment="1">
      <alignment horizontal="left" vertical="center" textRotation="255"/>
    </xf>
    <xf numFmtId="0" fontId="32" fillId="0" borderId="82" xfId="0" applyFont="1" applyFill="1" applyBorder="1" applyAlignment="1">
      <alignment horizontal="left" vertical="center" textRotation="255"/>
    </xf>
    <xf numFmtId="0" fontId="32" fillId="6" borderId="83" xfId="0" applyFont="1" applyFill="1" applyBorder="1" applyAlignment="1" applyProtection="1">
      <alignment horizontal="left" vertical="center"/>
      <protection locked="0"/>
    </xf>
    <xf numFmtId="0" fontId="32" fillId="6" borderId="84" xfId="0" applyFont="1" applyFill="1" applyBorder="1" applyAlignment="1" applyProtection="1">
      <alignment horizontal="left" vertical="center"/>
      <protection locked="0"/>
    </xf>
    <xf numFmtId="0" fontId="33" fillId="0" borderId="85" xfId="0" applyFont="1" applyBorder="1" applyAlignment="1">
      <alignment horizontal="center" vertical="center" wrapText="1" shrinkToFit="1"/>
    </xf>
    <xf numFmtId="0" fontId="29" fillId="10" borderId="20" xfId="0" applyFont="1" applyFill="1" applyBorder="1" applyAlignment="1">
      <alignment horizontal="center" vertical="center"/>
    </xf>
    <xf numFmtId="0" fontId="29" fillId="10" borderId="22" xfId="0" applyFont="1" applyFill="1" applyBorder="1" applyAlignment="1">
      <alignment horizontal="center" vertical="center"/>
    </xf>
    <xf numFmtId="0" fontId="37" fillId="0" borderId="86" xfId="0" applyFont="1" applyBorder="1" applyAlignment="1">
      <alignment horizontal="left" vertical="center" wrapText="1" shrinkToFit="1"/>
    </xf>
    <xf numFmtId="0" fontId="8" fillId="0" borderId="87" xfId="0" applyFont="1" applyBorder="1" applyAlignment="1">
      <alignment horizontal="left" vertical="top" wrapText="1"/>
    </xf>
    <xf numFmtId="0" fontId="1" fillId="0" borderId="87" xfId="0" applyFont="1" applyBorder="1" applyAlignment="1">
      <alignment horizontal="center" vertical="center" wrapText="1"/>
    </xf>
    <xf numFmtId="0" fontId="37" fillId="0" borderId="48" xfId="0" applyFont="1" applyBorder="1" applyAlignment="1">
      <alignment horizontal="left" vertical="center" wrapText="1" shrinkToFit="1"/>
    </xf>
    <xf numFmtId="0" fontId="8" fillId="0" borderId="88" xfId="0" applyFont="1" applyBorder="1" applyAlignment="1">
      <alignment horizontal="left" vertical="top" wrapText="1"/>
    </xf>
    <xf numFmtId="0" fontId="1" fillId="0" borderId="88" xfId="0" applyFont="1" applyBorder="1" applyAlignment="1">
      <alignment horizontal="center" vertical="center" wrapText="1"/>
    </xf>
    <xf numFmtId="177" fontId="8" fillId="0" borderId="88" xfId="0" applyNumberFormat="1" applyFont="1" applyBorder="1" applyAlignment="1">
      <alignment horizontal="left" vertical="top" wrapText="1"/>
    </xf>
    <xf numFmtId="177" fontId="8" fillId="0" borderId="89" xfId="0" applyNumberFormat="1" applyFont="1" applyBorder="1" applyAlignment="1">
      <alignment horizontal="left" vertical="top" wrapText="1"/>
    </xf>
    <xf numFmtId="0" fontId="1" fillId="0" borderId="89" xfId="0" applyFont="1" applyBorder="1" applyAlignment="1">
      <alignment horizontal="center" vertical="center" wrapText="1"/>
    </xf>
    <xf numFmtId="0" fontId="1" fillId="0" borderId="90" xfId="0" applyFont="1" applyBorder="1" applyAlignment="1">
      <alignment horizontal="center" vertical="center" wrapText="1"/>
    </xf>
    <xf numFmtId="177" fontId="38" fillId="12" borderId="52" xfId="0" applyNumberFormat="1" applyFont="1" applyFill="1" applyBorder="1" applyAlignment="1">
      <alignment horizontal="left" vertical="top" wrapText="1"/>
    </xf>
    <xf numFmtId="0" fontId="39" fillId="12" borderId="52" xfId="0" applyFont="1" applyFill="1" applyBorder="1" applyAlignment="1">
      <alignment horizontal="center" vertical="center" wrapText="1"/>
    </xf>
    <xf numFmtId="177" fontId="8" fillId="0" borderId="87" xfId="0" applyNumberFormat="1" applyFont="1" applyBorder="1" applyAlignment="1">
      <alignment horizontal="left" vertical="top" wrapText="1"/>
    </xf>
    <xf numFmtId="177" fontId="8" fillId="0" borderId="91" xfId="0" applyNumberFormat="1" applyFont="1" applyBorder="1" applyAlignment="1">
      <alignment horizontal="left" vertical="top" wrapText="1"/>
    </xf>
    <xf numFmtId="0" fontId="1" fillId="0" borderId="91" xfId="0" applyFont="1" applyBorder="1" applyAlignment="1">
      <alignment horizontal="center" vertical="center" wrapText="1"/>
    </xf>
    <xf numFmtId="0" fontId="1" fillId="0" borderId="92" xfId="0" applyFont="1" applyBorder="1" applyAlignment="1">
      <alignment horizontal="center" vertical="center" wrapText="1"/>
    </xf>
    <xf numFmtId="0" fontId="8" fillId="0" borderId="93" xfId="0" applyFont="1" applyBorder="1" applyAlignment="1">
      <alignment horizontal="left" vertical="top" wrapText="1"/>
    </xf>
    <xf numFmtId="0" fontId="1" fillId="0" borderId="94" xfId="0" applyFont="1" applyBorder="1" applyAlignment="1">
      <alignment horizontal="center" vertical="center" wrapText="1"/>
    </xf>
    <xf numFmtId="0" fontId="1" fillId="0" borderId="93" xfId="0" applyFont="1" applyBorder="1" applyAlignment="1">
      <alignment horizontal="center" vertical="center" wrapText="1"/>
    </xf>
    <xf numFmtId="0" fontId="29" fillId="10" borderId="95" xfId="0" applyFont="1" applyFill="1" applyBorder="1" applyAlignment="1">
      <alignment horizontal="center" vertical="center"/>
    </xf>
    <xf numFmtId="0" fontId="29" fillId="10" borderId="52" xfId="0" applyFont="1" applyFill="1" applyBorder="1" applyAlignment="1">
      <alignment horizontal="center" vertical="center"/>
    </xf>
    <xf numFmtId="0" fontId="8" fillId="0" borderId="96" xfId="0" applyFont="1" applyBorder="1" applyAlignment="1">
      <alignment horizontal="left" vertical="top" wrapText="1"/>
    </xf>
    <xf numFmtId="0" fontId="1" fillId="0" borderId="97" xfId="0" applyFont="1" applyBorder="1" applyAlignment="1">
      <alignment horizontal="center" vertical="center" wrapText="1"/>
    </xf>
    <xf numFmtId="0" fontId="1" fillId="0" borderId="98" xfId="0" applyFont="1" applyBorder="1" applyAlignment="1">
      <alignment horizontal="center" vertical="center" wrapText="1"/>
    </xf>
    <xf numFmtId="0" fontId="1" fillId="0" borderId="99" xfId="0" applyFont="1" applyBorder="1" applyAlignment="1">
      <alignment horizontal="center" vertical="center" wrapText="1"/>
    </xf>
    <xf numFmtId="0" fontId="8" fillId="0" borderId="100" xfId="0" applyFont="1" applyBorder="1" applyAlignment="1">
      <alignment horizontal="left" vertical="top" wrapText="1"/>
    </xf>
    <xf numFmtId="0" fontId="1" fillId="0" borderId="101" xfId="0" applyFont="1" applyBorder="1" applyAlignment="1">
      <alignment horizontal="center" vertical="center" wrapText="1"/>
    </xf>
    <xf numFmtId="0" fontId="1" fillId="0" borderId="102" xfId="0" applyFont="1" applyBorder="1" applyAlignment="1">
      <alignment horizontal="center" vertical="center" wrapText="1"/>
    </xf>
    <xf numFmtId="177" fontId="8" fillId="0" borderId="103" xfId="0" applyNumberFormat="1" applyFont="1" applyBorder="1" applyAlignment="1">
      <alignment horizontal="left" vertical="top" wrapText="1"/>
    </xf>
    <xf numFmtId="0" fontId="1" fillId="0" borderId="103" xfId="0" applyFont="1" applyBorder="1" applyAlignment="1">
      <alignment horizontal="center" vertical="center" wrapText="1"/>
    </xf>
    <xf numFmtId="0" fontId="1" fillId="0" borderId="52" xfId="0" applyFont="1" applyBorder="1" applyAlignment="1">
      <alignment horizontal="center" vertical="center" wrapText="1"/>
    </xf>
    <xf numFmtId="0" fontId="23" fillId="0" borderId="0" xfId="0" applyFont="1" applyAlignment="1"/>
    <xf numFmtId="0" fontId="0" fillId="0" borderId="0" xfId="0" applyProtection="1">
      <alignment vertical="center"/>
      <protection locked="0"/>
    </xf>
    <xf numFmtId="0" fontId="1" fillId="4" borderId="27" xfId="0" applyFont="1" applyFill="1" applyBorder="1" applyAlignment="1">
      <alignment horizontal="center"/>
    </xf>
    <xf numFmtId="0" fontId="1" fillId="4" borderId="28" xfId="0" applyFont="1" applyFill="1" applyBorder="1" applyAlignment="1">
      <alignment horizontal="center"/>
    </xf>
    <xf numFmtId="0" fontId="40" fillId="4" borderId="28" xfId="0" applyFont="1" applyFill="1" applyBorder="1" applyAlignment="1">
      <alignment horizontal="center"/>
    </xf>
    <xf numFmtId="0" fontId="1" fillId="4" borderId="29" xfId="0" applyFont="1" applyFill="1" applyBorder="1" applyAlignment="1">
      <alignment horizontal="center"/>
    </xf>
    <xf numFmtId="0" fontId="1" fillId="4" borderId="26" xfId="0" applyFont="1" applyFill="1" applyBorder="1" applyAlignment="1">
      <alignment horizontal="center"/>
    </xf>
    <xf numFmtId="0" fontId="41" fillId="4" borderId="26" xfId="0" applyFont="1" applyFill="1" applyBorder="1" applyAlignment="1">
      <alignment horizontal="center" vertical="center"/>
    </xf>
    <xf numFmtId="0" fontId="1" fillId="4" borderId="30" xfId="0" applyFont="1" applyFill="1" applyBorder="1" applyAlignment="1">
      <alignment horizontal="center"/>
    </xf>
    <xf numFmtId="0" fontId="1" fillId="4" borderId="31" xfId="0" applyFont="1" applyFill="1" applyBorder="1" applyAlignment="1">
      <alignment horizontal="center"/>
    </xf>
    <xf numFmtId="0" fontId="41" fillId="4" borderId="31" xfId="0" applyFont="1" applyFill="1" applyBorder="1" applyAlignment="1">
      <alignment horizontal="center" vertical="center"/>
    </xf>
    <xf numFmtId="0" fontId="14" fillId="0" borderId="9" xfId="0" applyFont="1" applyBorder="1" applyAlignment="1">
      <alignment horizontal="center" vertical="center"/>
    </xf>
    <xf numFmtId="0" fontId="14" fillId="0" borderId="10" xfId="0" applyFont="1" applyBorder="1" applyAlignment="1">
      <alignment horizontal="center" vertical="center"/>
    </xf>
    <xf numFmtId="0" fontId="14" fillId="0" borderId="104" xfId="0" applyFont="1" applyBorder="1" applyAlignment="1">
      <alignment horizontal="center" vertical="center"/>
    </xf>
    <xf numFmtId="0" fontId="15" fillId="6" borderId="105" xfId="0" applyFont="1" applyFill="1" applyBorder="1" applyAlignment="1" applyProtection="1">
      <alignment horizontal="center" vertical="center"/>
      <protection locked="0"/>
    </xf>
    <xf numFmtId="0" fontId="15" fillId="6" borderId="10" xfId="0" applyFont="1" applyFill="1" applyBorder="1" applyAlignment="1" applyProtection="1">
      <alignment horizontal="center" vertical="center"/>
      <protection locked="0"/>
    </xf>
    <xf numFmtId="0" fontId="14" fillId="0" borderId="12" xfId="0" applyFont="1" applyBorder="1" applyAlignment="1">
      <alignment horizontal="center" vertical="center"/>
    </xf>
    <xf numFmtId="0" fontId="14" fillId="0" borderId="13" xfId="0" applyFont="1" applyBorder="1" applyAlignment="1">
      <alignment horizontal="center" vertical="center"/>
    </xf>
    <xf numFmtId="0" fontId="14" fillId="0" borderId="106" xfId="0" applyFont="1" applyBorder="1" applyAlignment="1">
      <alignment horizontal="center" vertical="center"/>
    </xf>
    <xf numFmtId="0" fontId="15" fillId="6" borderId="107" xfId="0" applyFont="1" applyFill="1" applyBorder="1" applyAlignment="1" applyProtection="1">
      <alignment horizontal="center" vertical="center"/>
      <protection locked="0"/>
    </xf>
    <xf numFmtId="0" fontId="15" fillId="6" borderId="13" xfId="0" applyFont="1" applyFill="1" applyBorder="1" applyAlignment="1" applyProtection="1">
      <alignment horizontal="center" vertical="center"/>
      <protection locked="0"/>
    </xf>
    <xf numFmtId="0" fontId="42" fillId="10" borderId="27" xfId="0" applyFont="1" applyFill="1" applyBorder="1" applyAlignment="1">
      <alignment horizontal="center" vertical="center"/>
    </xf>
    <xf numFmtId="0" fontId="42" fillId="10" borderId="28" xfId="0" applyFont="1" applyFill="1" applyBorder="1" applyAlignment="1">
      <alignment horizontal="center" vertical="center"/>
    </xf>
    <xf numFmtId="0" fontId="42" fillId="10" borderId="32" xfId="0" applyFont="1" applyFill="1" applyBorder="1" applyAlignment="1">
      <alignment horizontal="center" vertical="center"/>
    </xf>
    <xf numFmtId="0" fontId="43" fillId="6" borderId="10" xfId="0" applyFont="1" applyFill="1" applyBorder="1" applyAlignment="1" applyProtection="1">
      <alignment horizontal="center" vertical="center"/>
      <protection locked="0"/>
    </xf>
    <xf numFmtId="0" fontId="42" fillId="10" borderId="108" xfId="0" applyFont="1" applyFill="1" applyBorder="1" applyAlignment="1">
      <alignment horizontal="center" vertical="center"/>
    </xf>
    <xf numFmtId="0" fontId="42" fillId="10" borderId="23" xfId="0" applyFont="1" applyFill="1" applyBorder="1" applyAlignment="1">
      <alignment horizontal="center" vertical="center"/>
    </xf>
    <xf numFmtId="0" fontId="42" fillId="10" borderId="109" xfId="0" applyFont="1" applyFill="1" applyBorder="1" applyAlignment="1">
      <alignment horizontal="center" vertical="center"/>
    </xf>
    <xf numFmtId="0" fontId="43" fillId="6" borderId="0" xfId="0" applyFont="1" applyFill="1" applyBorder="1" applyAlignment="1" applyProtection="1">
      <alignment horizontal="center" vertical="center"/>
      <protection locked="0"/>
    </xf>
    <xf numFmtId="0" fontId="44" fillId="10" borderId="110" xfId="0" applyFont="1" applyFill="1" applyBorder="1" applyAlignment="1">
      <alignment horizontal="center" vertical="center"/>
    </xf>
    <xf numFmtId="0" fontId="44" fillId="10" borderId="111" xfId="0" applyFont="1" applyFill="1" applyBorder="1" applyAlignment="1">
      <alignment horizontal="center" vertical="center"/>
    </xf>
    <xf numFmtId="0" fontId="44" fillId="10" borderId="112" xfId="0" applyFont="1" applyFill="1" applyBorder="1" applyAlignment="1">
      <alignment horizontal="center" vertical="center"/>
    </xf>
    <xf numFmtId="0" fontId="45" fillId="0" borderId="111" xfId="0" applyFont="1" applyBorder="1" applyAlignment="1">
      <alignment horizontal="center" vertical="center"/>
    </xf>
    <xf numFmtId="0" fontId="45" fillId="0" borderId="111" xfId="0" applyFont="1" applyFill="1" applyBorder="1" applyAlignment="1">
      <alignment horizontal="center" vertical="center"/>
    </xf>
    <xf numFmtId="0" fontId="44" fillId="10" borderId="113" xfId="0" applyFont="1" applyFill="1" applyBorder="1" applyAlignment="1">
      <alignment horizontal="center" vertical="center"/>
    </xf>
    <xf numFmtId="0" fontId="44" fillId="10" borderId="114" xfId="0" applyFont="1" applyFill="1" applyBorder="1" applyAlignment="1">
      <alignment horizontal="center" vertical="center"/>
    </xf>
    <xf numFmtId="0" fontId="44" fillId="10" borderId="115" xfId="0" applyFont="1" applyFill="1" applyBorder="1" applyAlignment="1">
      <alignment horizontal="center" vertical="center"/>
    </xf>
    <xf numFmtId="0" fontId="45" fillId="0" borderId="114" xfId="0" applyFont="1" applyBorder="1" applyAlignment="1">
      <alignment horizontal="center" vertical="center"/>
    </xf>
    <xf numFmtId="0" fontId="46" fillId="6" borderId="11" xfId="0" applyFont="1" applyFill="1" applyBorder="1" applyAlignment="1" applyProtection="1">
      <alignment horizontal="center" vertical="center" wrapText="1"/>
      <protection locked="0"/>
    </xf>
    <xf numFmtId="0" fontId="46" fillId="6" borderId="2" xfId="0" applyFont="1" applyFill="1" applyBorder="1" applyAlignment="1" applyProtection="1">
      <alignment horizontal="center" vertical="center" wrapText="1"/>
      <protection locked="0"/>
    </xf>
    <xf numFmtId="0" fontId="47" fillId="6" borderId="0" xfId="0" applyFont="1" applyFill="1" applyAlignment="1">
      <alignment horizontal="center" vertical="center" wrapText="1"/>
    </xf>
    <xf numFmtId="0" fontId="48" fillId="12" borderId="1" xfId="0" applyFont="1" applyFill="1" applyBorder="1" applyAlignment="1">
      <alignment horizontal="center" vertical="center" wrapText="1"/>
    </xf>
    <xf numFmtId="0" fontId="46" fillId="6" borderId="12" xfId="0" applyFont="1" applyFill="1" applyBorder="1" applyAlignment="1" applyProtection="1">
      <alignment horizontal="center" vertical="center" wrapText="1"/>
      <protection locked="0"/>
    </xf>
    <xf numFmtId="0" fontId="46" fillId="6" borderId="106" xfId="0" applyFont="1" applyFill="1" applyBorder="1" applyAlignment="1" applyProtection="1">
      <alignment horizontal="center" vertical="center" wrapText="1"/>
      <protection locked="0"/>
    </xf>
    <xf numFmtId="0" fontId="47" fillId="6" borderId="13" xfId="0" applyFont="1" applyFill="1" applyBorder="1" applyAlignment="1">
      <alignment horizontal="center" vertical="center" wrapText="1"/>
    </xf>
    <xf numFmtId="0" fontId="48" fillId="12" borderId="107" xfId="0" applyFont="1" applyFill="1" applyBorder="1" applyAlignment="1">
      <alignment horizontal="center" vertical="center" wrapText="1"/>
    </xf>
    <xf numFmtId="0" fontId="44" fillId="10" borderId="27" xfId="0" applyFont="1" applyFill="1" applyBorder="1" applyAlignment="1">
      <alignment horizontal="center" vertical="center"/>
    </xf>
    <xf numFmtId="0" fontId="44" fillId="10" borderId="28" xfId="0" applyFont="1" applyFill="1" applyBorder="1" applyAlignment="1">
      <alignment horizontal="center" vertical="center"/>
    </xf>
    <xf numFmtId="0" fontId="15" fillId="3" borderId="28" xfId="0" applyFont="1" applyFill="1" applyBorder="1" applyAlignment="1">
      <alignment horizontal="center" vertical="center"/>
    </xf>
    <xf numFmtId="0" fontId="49" fillId="0" borderId="29" xfId="0" applyFont="1" applyBorder="1">
      <alignment vertical="center"/>
    </xf>
    <xf numFmtId="0" fontId="49" fillId="0" borderId="26" xfId="0" applyFont="1" applyBorder="1">
      <alignment vertical="center"/>
    </xf>
    <xf numFmtId="0" fontId="27" fillId="6" borderId="26" xfId="0" applyFont="1" applyFill="1" applyBorder="1" applyAlignment="1" applyProtection="1">
      <alignment horizontal="center" vertical="center"/>
      <protection locked="0"/>
    </xf>
    <xf numFmtId="0" fontId="27" fillId="0" borderId="29" xfId="0" applyFont="1" applyBorder="1" applyAlignment="1">
      <alignment horizontal="center" vertical="center"/>
    </xf>
    <xf numFmtId="0" fontId="27" fillId="0" borderId="26" xfId="0" applyFont="1" applyBorder="1" applyAlignment="1">
      <alignment horizontal="center" vertical="center"/>
    </xf>
    <xf numFmtId="0" fontId="27" fillId="0" borderId="30" xfId="0" applyFont="1" applyBorder="1" applyAlignment="1">
      <alignment horizontal="center" vertical="center"/>
    </xf>
    <xf numFmtId="0" fontId="27" fillId="0" borderId="31" xfId="0" applyFont="1" applyBorder="1" applyAlignment="1">
      <alignment horizontal="center" vertical="center"/>
    </xf>
    <xf numFmtId="0" fontId="27" fillId="6" borderId="31" xfId="0" applyFont="1" applyFill="1" applyBorder="1" applyAlignment="1" applyProtection="1">
      <alignment horizontal="center" vertical="center"/>
      <protection locked="0"/>
    </xf>
    <xf numFmtId="0" fontId="50" fillId="0" borderId="17" xfId="0" applyFont="1" applyBorder="1" applyAlignment="1">
      <alignment horizontal="center" vertical="center"/>
    </xf>
    <xf numFmtId="0" fontId="50" fillId="0" borderId="35" xfId="0" applyFont="1" applyBorder="1" applyAlignment="1">
      <alignment horizontal="center" vertical="center"/>
    </xf>
    <xf numFmtId="0" fontId="51" fillId="0" borderId="35" xfId="0" applyFont="1" applyBorder="1" applyAlignment="1">
      <alignment vertical="center"/>
    </xf>
    <xf numFmtId="0" fontId="23" fillId="0" borderId="35" xfId="0" applyFont="1" applyBorder="1" applyAlignment="1">
      <alignment horizontal="center" vertical="center"/>
    </xf>
    <xf numFmtId="0" fontId="14" fillId="0" borderId="12" xfId="0" applyFont="1" applyFill="1" applyBorder="1" applyAlignment="1">
      <alignment horizontal="center"/>
    </xf>
    <xf numFmtId="0" fontId="14" fillId="0" borderId="13" xfId="0" applyFont="1" applyFill="1" applyBorder="1" applyAlignment="1">
      <alignment horizontal="center"/>
    </xf>
    <xf numFmtId="0" fontId="14" fillId="0" borderId="16" xfId="0" applyFont="1" applyFill="1" applyBorder="1" applyAlignment="1">
      <alignment horizontal="center"/>
    </xf>
    <xf numFmtId="0" fontId="52" fillId="0" borderId="9" xfId="0" applyFont="1" applyBorder="1" applyAlignment="1">
      <alignment horizontal="center" vertical="center"/>
    </xf>
    <xf numFmtId="0" fontId="52" fillId="0" borderId="10" xfId="0" applyFont="1" applyBorder="1" applyAlignment="1">
      <alignment horizontal="center" vertical="center"/>
    </xf>
    <xf numFmtId="0" fontId="52" fillId="0" borderId="14" xfId="0" applyFont="1" applyBorder="1" applyAlignment="1">
      <alignment horizontal="center" vertical="center"/>
    </xf>
    <xf numFmtId="0" fontId="52" fillId="0" borderId="12" xfId="0" applyFont="1" applyBorder="1" applyAlignment="1">
      <alignment horizontal="center" vertical="center"/>
    </xf>
    <xf numFmtId="0" fontId="52" fillId="0" borderId="13" xfId="0" applyFont="1" applyBorder="1" applyAlignment="1">
      <alignment horizontal="center" vertical="center"/>
    </xf>
    <xf numFmtId="0" fontId="52" fillId="0" borderId="16" xfId="0" applyFont="1" applyBorder="1" applyAlignment="1">
      <alignment horizontal="center" vertical="center"/>
    </xf>
    <xf numFmtId="0" fontId="53" fillId="0" borderId="0" xfId="0" applyFont="1" applyAlignment="1">
      <alignment horizontal="center" vertical="center" textRotation="255" wrapText="1"/>
    </xf>
    <xf numFmtId="0" fontId="22" fillId="0" borderId="0" xfId="0" applyFont="1" applyAlignment="1">
      <alignment horizontal="center" vertical="center" textRotation="255"/>
    </xf>
    <xf numFmtId="0" fontId="53" fillId="0" borderId="0" xfId="0" applyFont="1" applyAlignment="1">
      <alignment vertical="center" wrapText="1"/>
    </xf>
    <xf numFmtId="0" fontId="22" fillId="0" borderId="0" xfId="0" applyFont="1" applyAlignment="1">
      <alignment horizontal="center" vertical="center" textRotation="90"/>
    </xf>
    <xf numFmtId="0" fontId="13" fillId="4" borderId="17" xfId="0" applyFont="1" applyFill="1" applyBorder="1" applyAlignment="1">
      <alignment horizontal="center"/>
    </xf>
    <xf numFmtId="0" fontId="13" fillId="4" borderId="35" xfId="0" applyFont="1" applyFill="1" applyBorder="1" applyAlignment="1">
      <alignment horizontal="center"/>
    </xf>
    <xf numFmtId="0" fontId="13" fillId="4" borderId="18" xfId="0" applyFont="1" applyFill="1" applyBorder="1" applyAlignment="1">
      <alignment horizontal="center"/>
    </xf>
    <xf numFmtId="0" fontId="13" fillId="4" borderId="9" xfId="0" applyFont="1" applyFill="1" applyBorder="1" applyAlignment="1">
      <alignment horizontal="center"/>
    </xf>
    <xf numFmtId="0" fontId="13" fillId="4" borderId="10" xfId="0" applyFont="1" applyFill="1" applyBorder="1" applyAlignment="1">
      <alignment horizontal="center"/>
    </xf>
    <xf numFmtId="0" fontId="13" fillId="4" borderId="14" xfId="0" applyFont="1" applyFill="1" applyBorder="1" applyAlignment="1">
      <alignment horizontal="center"/>
    </xf>
    <xf numFmtId="0" fontId="51" fillId="0" borderId="0" xfId="0" applyFont="1" applyAlignment="1">
      <alignment horizontal="center" vertical="center"/>
    </xf>
    <xf numFmtId="0" fontId="23" fillId="0" borderId="0" xfId="0" applyFont="1">
      <alignment vertical="center"/>
    </xf>
    <xf numFmtId="0" fontId="51" fillId="0" borderId="17" xfId="0" applyFont="1" applyBorder="1" applyAlignment="1">
      <alignment horizontal="center" vertical="center"/>
    </xf>
    <xf numFmtId="0" fontId="51" fillId="0" borderId="35" xfId="0" applyFont="1" applyBorder="1" applyAlignment="1">
      <alignment horizontal="center" vertical="center"/>
    </xf>
    <xf numFmtId="0" fontId="23" fillId="6" borderId="17" xfId="0" applyFont="1" applyFill="1" applyBorder="1" applyAlignment="1" applyProtection="1">
      <alignment horizontal="center" vertical="center"/>
      <protection locked="0"/>
    </xf>
    <xf numFmtId="0" fontId="23" fillId="6" borderId="18" xfId="0" applyFont="1" applyFill="1" applyBorder="1" applyAlignment="1" applyProtection="1">
      <alignment horizontal="center" vertical="center"/>
      <protection locked="0"/>
    </xf>
    <xf numFmtId="0" fontId="14" fillId="0" borderId="17" xfId="0" applyFont="1" applyBorder="1" applyAlignment="1">
      <alignment horizontal="center"/>
    </xf>
    <xf numFmtId="0" fontId="14" fillId="0" borderId="35" xfId="0" applyFont="1" applyBorder="1" applyAlignment="1">
      <alignment horizontal="center"/>
    </xf>
    <xf numFmtId="0" fontId="14" fillId="0" borderId="18" xfId="0" applyFont="1" applyBorder="1" applyAlignment="1">
      <alignment horizontal="center"/>
    </xf>
    <xf numFmtId="0" fontId="14" fillId="6" borderId="12" xfId="0" applyFont="1" applyFill="1" applyBorder="1" applyAlignment="1" applyProtection="1">
      <alignment horizontal="center"/>
      <protection locked="0"/>
    </xf>
    <xf numFmtId="0" fontId="14" fillId="6" borderId="13" xfId="0" applyFont="1" applyFill="1" applyBorder="1" applyAlignment="1" applyProtection="1">
      <alignment horizontal="center"/>
      <protection locked="0"/>
    </xf>
    <xf numFmtId="0" fontId="23" fillId="0" borderId="22" xfId="0" applyFont="1" applyFill="1" applyBorder="1" applyAlignment="1">
      <alignment horizontal="center" vertical="center"/>
    </xf>
    <xf numFmtId="0" fontId="15" fillId="6" borderId="17" xfId="0" applyFont="1" applyFill="1" applyBorder="1" applyAlignment="1" applyProtection="1">
      <alignment horizontal="center" vertical="center" wrapText="1"/>
      <protection locked="0"/>
    </xf>
    <xf numFmtId="0" fontId="15" fillId="6" borderId="35" xfId="0" applyFont="1" applyFill="1" applyBorder="1" applyAlignment="1" applyProtection="1">
      <alignment horizontal="center" vertical="center" wrapText="1"/>
      <protection locked="0"/>
    </xf>
    <xf numFmtId="0" fontId="3" fillId="0" borderId="0" xfId="0" applyFont="1">
      <alignment vertical="center"/>
    </xf>
    <xf numFmtId="0" fontId="23" fillId="6" borderId="35" xfId="0" applyFont="1" applyFill="1" applyBorder="1" applyAlignment="1" applyProtection="1">
      <alignment horizontal="center" vertical="center"/>
      <protection locked="0"/>
    </xf>
    <xf numFmtId="0" fontId="51" fillId="0" borderId="18" xfId="0" applyFont="1" applyBorder="1" applyAlignment="1">
      <alignment horizontal="center" vertical="center"/>
    </xf>
    <xf numFmtId="0" fontId="51" fillId="0" borderId="17" xfId="0" applyFont="1" applyBorder="1">
      <alignment vertical="center"/>
    </xf>
    <xf numFmtId="0" fontId="23" fillId="0" borderId="9"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3" fillId="0" borderId="14"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23" fillId="6" borderId="10" xfId="0" applyFont="1" applyFill="1" applyBorder="1" applyAlignment="1" applyProtection="1">
      <alignment horizontal="center" vertical="center"/>
      <protection locked="0"/>
    </xf>
    <xf numFmtId="0" fontId="23" fillId="6" borderId="14" xfId="0" applyFont="1" applyFill="1" applyBorder="1" applyAlignment="1" applyProtection="1">
      <alignment horizontal="center" vertical="center"/>
      <protection locked="0"/>
    </xf>
    <xf numFmtId="0" fontId="23" fillId="0" borderId="12"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Fill="1" applyBorder="1" applyAlignment="1">
      <alignment horizontal="center" vertical="center" wrapText="1"/>
    </xf>
    <xf numFmtId="0" fontId="23" fillId="6" borderId="13" xfId="0" applyFont="1" applyFill="1" applyBorder="1" applyAlignment="1" applyProtection="1">
      <alignment horizontal="center" vertical="center"/>
      <protection locked="0"/>
    </xf>
    <xf numFmtId="0" fontId="23" fillId="6" borderId="16" xfId="0" applyFont="1" applyFill="1" applyBorder="1" applyAlignment="1" applyProtection="1">
      <alignment horizontal="center" vertical="center"/>
      <protection locked="0"/>
    </xf>
    <xf numFmtId="0" fontId="14" fillId="0" borderId="17" xfId="0" applyFont="1" applyBorder="1" applyAlignment="1">
      <alignment horizontal="left" vertical="center"/>
    </xf>
    <xf numFmtId="0" fontId="14" fillId="0" borderId="35" xfId="0" applyFont="1" applyBorder="1" applyAlignment="1">
      <alignment horizontal="left" vertical="center"/>
    </xf>
    <xf numFmtId="0" fontId="14" fillId="0" borderId="35" xfId="0" applyFont="1" applyFill="1" applyBorder="1" applyAlignment="1">
      <alignment horizontal="left" vertical="center"/>
    </xf>
    <xf numFmtId="0" fontId="23" fillId="0" borderId="9" xfId="0" applyFont="1" applyFill="1" applyBorder="1" applyAlignment="1">
      <alignment horizontal="center" vertical="center"/>
    </xf>
    <xf numFmtId="0" fontId="23" fillId="0" borderId="10" xfId="0" applyFont="1" applyFill="1" applyBorder="1" applyAlignment="1">
      <alignment horizontal="center" vertical="center"/>
    </xf>
    <xf numFmtId="0" fontId="51" fillId="6" borderId="10" xfId="0" applyFont="1" applyFill="1" applyBorder="1" applyAlignment="1" applyProtection="1">
      <alignment horizontal="center" vertical="center"/>
      <protection locked="0"/>
    </xf>
    <xf numFmtId="0" fontId="51" fillId="6" borderId="14" xfId="0" applyFont="1" applyFill="1" applyBorder="1" applyAlignment="1" applyProtection="1">
      <alignment horizontal="center" vertical="center"/>
      <protection locked="0"/>
    </xf>
    <xf numFmtId="0" fontId="23" fillId="0" borderId="11" xfId="0" applyFont="1" applyFill="1" applyBorder="1" applyAlignment="1">
      <alignment horizontal="center" vertical="center"/>
    </xf>
    <xf numFmtId="0" fontId="23" fillId="0" borderId="0" xfId="0" applyFont="1" applyFill="1" applyBorder="1" applyAlignment="1">
      <alignment horizontal="center" vertical="center"/>
    </xf>
    <xf numFmtId="0" fontId="51" fillId="6" borderId="0" xfId="0" applyFont="1" applyFill="1" applyBorder="1" applyAlignment="1" applyProtection="1">
      <alignment horizontal="center" vertical="center"/>
      <protection locked="0"/>
    </xf>
    <xf numFmtId="0" fontId="51" fillId="6" borderId="15" xfId="0" applyFont="1" applyFill="1" applyBorder="1" applyAlignment="1" applyProtection="1">
      <alignment horizontal="center" vertical="center"/>
      <protection locked="0"/>
    </xf>
    <xf numFmtId="0" fontId="23" fillId="0" borderId="12" xfId="0" applyFont="1" applyFill="1" applyBorder="1" applyAlignment="1">
      <alignment horizontal="center" vertical="center"/>
    </xf>
    <xf numFmtId="0" fontId="23" fillId="0" borderId="13" xfId="0" applyFont="1" applyFill="1" applyBorder="1" applyAlignment="1">
      <alignment horizontal="center" vertical="center"/>
    </xf>
    <xf numFmtId="0" fontId="51" fillId="6" borderId="13" xfId="0" applyFont="1" applyFill="1" applyBorder="1" applyAlignment="1" applyProtection="1">
      <alignment horizontal="center" vertical="center"/>
      <protection locked="0"/>
    </xf>
    <xf numFmtId="0" fontId="51" fillId="6" borderId="16" xfId="0" applyFont="1" applyFill="1" applyBorder="1" applyAlignment="1" applyProtection="1">
      <alignment horizontal="center" vertical="center"/>
      <protection locked="0"/>
    </xf>
    <xf numFmtId="0" fontId="51" fillId="0" borderId="0" xfId="0" applyFont="1" applyAlignment="1">
      <alignment horizontal="left" vertical="center"/>
    </xf>
    <xf numFmtId="0" fontId="0" fillId="0" borderId="0" xfId="0" applyAlignment="1">
      <alignment horizontal="center" vertical="center" wrapText="1"/>
    </xf>
    <xf numFmtId="0" fontId="54" fillId="0" borderId="28" xfId="0" applyFont="1" applyBorder="1" applyAlignment="1">
      <alignment horizontal="center" vertical="center"/>
    </xf>
    <xf numFmtId="0" fontId="54" fillId="0" borderId="28" xfId="0" applyFont="1" applyFill="1" applyBorder="1" applyAlignment="1">
      <alignment horizontal="center" vertical="center"/>
    </xf>
    <xf numFmtId="0" fontId="54" fillId="6" borderId="28" xfId="0" applyFont="1" applyFill="1" applyBorder="1" applyAlignment="1">
      <alignment horizontal="center" vertical="center"/>
    </xf>
    <xf numFmtId="0" fontId="54" fillId="0" borderId="26" xfId="0" applyFont="1" applyBorder="1" applyAlignment="1">
      <alignment horizontal="center" vertical="center"/>
    </xf>
    <xf numFmtId="0" fontId="54" fillId="0" borderId="26" xfId="0" applyFont="1" applyFill="1" applyBorder="1" applyAlignment="1">
      <alignment horizontal="center" vertical="center"/>
    </xf>
    <xf numFmtId="0" fontId="54" fillId="6" borderId="26" xfId="0" applyFont="1" applyFill="1" applyBorder="1" applyAlignment="1">
      <alignment horizontal="center" vertical="center"/>
    </xf>
    <xf numFmtId="0" fontId="54" fillId="0" borderId="31" xfId="0" applyFont="1" applyBorder="1" applyAlignment="1">
      <alignment horizontal="center" vertical="center"/>
    </xf>
    <xf numFmtId="0" fontId="54" fillId="6" borderId="31" xfId="0" applyFont="1" applyFill="1" applyBorder="1" applyAlignment="1">
      <alignment horizontal="center" vertical="center"/>
    </xf>
    <xf numFmtId="0" fontId="15" fillId="6" borderId="104" xfId="0" applyFont="1" applyFill="1" applyBorder="1" applyAlignment="1" applyProtection="1">
      <alignment horizontal="center" vertical="center"/>
      <protection locked="0"/>
    </xf>
    <xf numFmtId="0" fontId="14" fillId="0" borderId="105" xfId="0" applyFont="1" applyBorder="1" applyAlignment="1">
      <alignment horizontal="center" vertical="center"/>
    </xf>
    <xf numFmtId="0" fontId="14" fillId="6" borderId="105" xfId="0" applyFont="1" applyFill="1" applyBorder="1" applyAlignment="1">
      <alignment horizontal="center" vertical="center"/>
    </xf>
    <xf numFmtId="0" fontId="14" fillId="6" borderId="10" xfId="0" applyFont="1" applyFill="1" applyBorder="1" applyAlignment="1">
      <alignment horizontal="center" vertical="center"/>
    </xf>
    <xf numFmtId="0" fontId="15" fillId="6" borderId="106" xfId="0" applyFont="1" applyFill="1" applyBorder="1" applyAlignment="1" applyProtection="1">
      <alignment horizontal="center" vertical="center"/>
      <protection locked="0"/>
    </xf>
    <xf numFmtId="0" fontId="14" fillId="0" borderId="107" xfId="0" applyFont="1" applyBorder="1" applyAlignment="1">
      <alignment horizontal="center" vertical="center"/>
    </xf>
    <xf numFmtId="0" fontId="14" fillId="6" borderId="107" xfId="0" applyFont="1" applyFill="1" applyBorder="1" applyAlignment="1">
      <alignment horizontal="center" vertical="center"/>
    </xf>
    <xf numFmtId="0" fontId="14" fillId="6" borderId="13" xfId="0" applyFont="1" applyFill="1" applyBorder="1" applyAlignment="1">
      <alignment horizontal="center" vertical="center"/>
    </xf>
    <xf numFmtId="0" fontId="43" fillId="6" borderId="14" xfId="0" applyFont="1" applyFill="1" applyBorder="1" applyAlignment="1" applyProtection="1">
      <alignment horizontal="center" vertical="center"/>
      <protection locked="0"/>
    </xf>
    <xf numFmtId="0" fontId="55" fillId="10" borderId="10" xfId="0" applyFont="1" applyFill="1" applyBorder="1" applyAlignment="1">
      <alignment horizontal="center" vertical="center" wrapText="1"/>
    </xf>
    <xf numFmtId="0" fontId="55" fillId="10" borderId="104" xfId="0" applyFont="1" applyFill="1" applyBorder="1" applyAlignment="1">
      <alignment horizontal="center" vertical="center" wrapText="1"/>
    </xf>
    <xf numFmtId="0" fontId="51" fillId="0" borderId="105" xfId="0" applyFont="1" applyFill="1" applyBorder="1" applyAlignment="1">
      <alignment horizontal="center" vertical="center" wrapText="1"/>
    </xf>
    <xf numFmtId="0" fontId="51" fillId="0" borderId="10" xfId="0" applyFont="1" applyFill="1" applyBorder="1" applyAlignment="1">
      <alignment horizontal="center" vertical="center" wrapText="1"/>
    </xf>
    <xf numFmtId="0" fontId="43" fillId="6" borderId="15" xfId="0" applyFont="1" applyFill="1" applyBorder="1" applyAlignment="1" applyProtection="1">
      <alignment horizontal="center" vertical="center"/>
      <protection locked="0"/>
    </xf>
    <xf numFmtId="0" fontId="55" fillId="10" borderId="0" xfId="0" applyFont="1" applyFill="1" applyAlignment="1">
      <alignment horizontal="center" vertical="center" wrapText="1"/>
    </xf>
    <xf numFmtId="0" fontId="55" fillId="10" borderId="2" xfId="0" applyFont="1" applyFill="1" applyBorder="1" applyAlignment="1">
      <alignment horizontal="center" vertical="center" wrapText="1"/>
    </xf>
    <xf numFmtId="0" fontId="51" fillId="0" borderId="1" xfId="0" applyFont="1" applyFill="1" applyBorder="1" applyAlignment="1">
      <alignment horizontal="center" vertical="center" wrapText="1"/>
    </xf>
    <xf numFmtId="0" fontId="51" fillId="0" borderId="0" xfId="0" applyFont="1" applyFill="1" applyAlignment="1">
      <alignment horizontal="center" vertical="center" wrapText="1"/>
    </xf>
    <xf numFmtId="0" fontId="51" fillId="0" borderId="111" xfId="0" applyFont="1" applyFill="1" applyBorder="1" applyAlignment="1" applyProtection="1">
      <alignment horizontal="center" vertical="center"/>
      <protection locked="0"/>
    </xf>
    <xf numFmtId="0" fontId="51" fillId="13" borderId="111" xfId="0" applyFont="1" applyFill="1" applyBorder="1" applyAlignment="1" applyProtection="1">
      <alignment horizontal="center" vertical="center"/>
      <protection locked="0"/>
    </xf>
    <xf numFmtId="0" fontId="51" fillId="13" borderId="112" xfId="0" applyFont="1" applyFill="1" applyBorder="1" applyAlignment="1" applyProtection="1">
      <alignment horizontal="center" vertical="center"/>
      <protection locked="0"/>
    </xf>
    <xf numFmtId="0" fontId="51" fillId="6" borderId="116" xfId="0" applyFont="1" applyFill="1" applyBorder="1" applyAlignment="1" applyProtection="1">
      <alignment horizontal="center" vertical="center"/>
      <protection locked="0"/>
    </xf>
    <xf numFmtId="0" fontId="51" fillId="6" borderId="35" xfId="0" applyFont="1" applyFill="1" applyBorder="1" applyAlignment="1" applyProtection="1">
      <alignment horizontal="center" vertical="center"/>
      <protection locked="0"/>
    </xf>
    <xf numFmtId="0" fontId="51" fillId="6" borderId="18" xfId="0" applyFont="1" applyFill="1" applyBorder="1" applyAlignment="1" applyProtection="1">
      <alignment horizontal="center" vertical="center"/>
      <protection locked="0"/>
    </xf>
    <xf numFmtId="0" fontId="55" fillId="10" borderId="7" xfId="0" applyFont="1" applyFill="1" applyBorder="1" applyAlignment="1">
      <alignment horizontal="center" vertical="center" wrapText="1"/>
    </xf>
    <xf numFmtId="0" fontId="55" fillId="10" borderId="8" xfId="0" applyFont="1" applyFill="1" applyBorder="1" applyAlignment="1">
      <alignment horizontal="center" vertical="center" wrapText="1"/>
    </xf>
    <xf numFmtId="0" fontId="51" fillId="0" borderId="6" xfId="0" applyFont="1" applyFill="1" applyBorder="1" applyAlignment="1">
      <alignment horizontal="center" vertical="center" wrapText="1"/>
    </xf>
    <xf numFmtId="0" fontId="51" fillId="0" borderId="7" xfId="0" applyFont="1" applyFill="1" applyBorder="1" applyAlignment="1">
      <alignment horizontal="center" vertical="center" wrapText="1"/>
    </xf>
    <xf numFmtId="0" fontId="48" fillId="12" borderId="0" xfId="0" applyFont="1" applyFill="1" applyAlignment="1">
      <alignment horizontal="center" vertical="center" wrapText="1"/>
    </xf>
    <xf numFmtId="0" fontId="56" fillId="10" borderId="117" xfId="0" applyFont="1" applyFill="1" applyBorder="1" applyAlignment="1">
      <alignment horizontal="center" vertical="center" wrapText="1"/>
    </xf>
    <xf numFmtId="0" fontId="56" fillId="10" borderId="0" xfId="0" applyFont="1" applyFill="1" applyAlignment="1">
      <alignment horizontal="center" vertical="center" wrapText="1"/>
    </xf>
    <xf numFmtId="0" fontId="57" fillId="0" borderId="4" xfId="0" applyFont="1" applyFill="1" applyBorder="1" applyAlignment="1">
      <alignment horizontal="left" vertical="center" wrapText="1"/>
    </xf>
    <xf numFmtId="0" fontId="48" fillId="12" borderId="13" xfId="0" applyFont="1" applyFill="1" applyBorder="1" applyAlignment="1">
      <alignment horizontal="center" vertical="center" wrapText="1"/>
    </xf>
    <xf numFmtId="0" fontId="56" fillId="10" borderId="118" xfId="0" applyFont="1" applyFill="1" applyBorder="1" applyAlignment="1">
      <alignment horizontal="center" vertical="center" wrapText="1"/>
    </xf>
    <xf numFmtId="0" fontId="56" fillId="10" borderId="13" xfId="0" applyFont="1" applyFill="1" applyBorder="1" applyAlignment="1">
      <alignment horizontal="center" vertical="center" wrapText="1"/>
    </xf>
    <xf numFmtId="0" fontId="57" fillId="0" borderId="13" xfId="0" applyFont="1" applyFill="1" applyBorder="1" applyAlignment="1">
      <alignment horizontal="left" vertical="center" wrapText="1"/>
    </xf>
    <xf numFmtId="0" fontId="56" fillId="10" borderId="28" xfId="0" applyFont="1" applyFill="1" applyBorder="1">
      <alignment vertical="center"/>
    </xf>
    <xf numFmtId="0" fontId="44" fillId="10" borderId="32" xfId="0" applyFont="1" applyFill="1" applyBorder="1" applyAlignment="1">
      <alignment horizontal="center" vertical="center"/>
    </xf>
    <xf numFmtId="0" fontId="13" fillId="10" borderId="113" xfId="0" applyFont="1" applyFill="1" applyBorder="1" applyAlignment="1">
      <alignment horizontal="center" vertical="center" wrapText="1"/>
    </xf>
    <xf numFmtId="0" fontId="13" fillId="10" borderId="114" xfId="0" applyFont="1" applyFill="1" applyBorder="1" applyAlignment="1">
      <alignment horizontal="center" vertical="center" wrapText="1"/>
    </xf>
    <xf numFmtId="0" fontId="43" fillId="6" borderId="114" xfId="0" applyFont="1" applyFill="1" applyBorder="1" applyAlignment="1" applyProtection="1">
      <alignment horizontal="center" vertical="center"/>
      <protection locked="0"/>
    </xf>
    <xf numFmtId="0" fontId="27" fillId="6" borderId="33" xfId="0" applyFont="1" applyFill="1" applyBorder="1" applyAlignment="1" applyProtection="1">
      <alignment horizontal="center" vertical="center"/>
      <protection locked="0"/>
    </xf>
    <xf numFmtId="0" fontId="27" fillId="6" borderId="119" xfId="0" applyFont="1" applyFill="1" applyBorder="1" applyAlignment="1" applyProtection="1">
      <alignment horizontal="center" vertical="center"/>
      <protection locked="0"/>
    </xf>
    <xf numFmtId="0" fontId="27" fillId="6" borderId="120" xfId="0" applyFont="1" applyFill="1" applyBorder="1" applyAlignment="1" applyProtection="1">
      <alignment horizontal="center" vertical="center"/>
      <protection locked="0"/>
    </xf>
    <xf numFmtId="0" fontId="13" fillId="10" borderId="121" xfId="0" applyFont="1" applyFill="1" applyBorder="1" applyAlignment="1">
      <alignment horizontal="center" vertical="center"/>
    </xf>
    <xf numFmtId="0" fontId="13" fillId="10" borderId="122" xfId="0" applyFont="1" applyFill="1" applyBorder="1" applyAlignment="1">
      <alignment horizontal="center" vertical="center"/>
    </xf>
    <xf numFmtId="0" fontId="13" fillId="10" borderId="123" xfId="0" applyFont="1" applyFill="1" applyBorder="1" applyAlignment="1">
      <alignment horizontal="center" vertical="center"/>
    </xf>
    <xf numFmtId="0" fontId="13" fillId="10" borderId="124" xfId="0" applyFont="1" applyFill="1" applyBorder="1" applyAlignment="1">
      <alignment horizontal="center" vertical="center"/>
    </xf>
    <xf numFmtId="0" fontId="20" fillId="6" borderId="26" xfId="0" applyFont="1" applyFill="1" applyBorder="1" applyAlignment="1" applyProtection="1">
      <alignment horizontal="center" vertical="center"/>
      <protection locked="0"/>
    </xf>
    <xf numFmtId="0" fontId="27" fillId="6" borderId="125" xfId="0" applyFont="1" applyFill="1" applyBorder="1" applyAlignment="1" applyProtection="1">
      <alignment horizontal="center" vertical="center"/>
      <protection locked="0"/>
    </xf>
    <xf numFmtId="0" fontId="27" fillId="6" borderId="126" xfId="0" applyFont="1" applyFill="1" applyBorder="1" applyAlignment="1" applyProtection="1">
      <alignment horizontal="center" vertical="center"/>
      <protection locked="0"/>
    </xf>
    <xf numFmtId="0" fontId="13" fillId="10" borderId="127" xfId="0" applyFont="1" applyFill="1" applyBorder="1" applyAlignment="1">
      <alignment horizontal="center" vertical="center"/>
    </xf>
    <xf numFmtId="0" fontId="13" fillId="10" borderId="128" xfId="0" applyFont="1" applyFill="1" applyBorder="1" applyAlignment="1">
      <alignment horizontal="center" vertical="center"/>
    </xf>
    <xf numFmtId="0" fontId="20" fillId="6" borderId="31" xfId="0" applyFont="1" applyFill="1" applyBorder="1" applyAlignment="1" applyProtection="1">
      <alignment horizontal="center" vertical="center"/>
      <protection locked="0"/>
    </xf>
    <xf numFmtId="0" fontId="23" fillId="0" borderId="35" xfId="0" applyFont="1" applyBorder="1" applyAlignment="1">
      <alignment horizontal="left" vertical="center"/>
    </xf>
    <xf numFmtId="0" fontId="14" fillId="0" borderId="11" xfId="0" applyFont="1" applyFill="1" applyBorder="1" applyAlignment="1">
      <alignment horizontal="center"/>
    </xf>
    <xf numFmtId="0" fontId="14" fillId="0" borderId="0" xfId="0" applyFont="1" applyFill="1" applyBorder="1" applyAlignment="1">
      <alignment horizontal="center"/>
    </xf>
    <xf numFmtId="0" fontId="14" fillId="0" borderId="15" xfId="0" applyFont="1" applyFill="1" applyBorder="1" applyAlignment="1">
      <alignment horizontal="center"/>
    </xf>
    <xf numFmtId="0" fontId="14" fillId="5" borderId="17" xfId="0" applyFont="1" applyFill="1" applyBorder="1" applyAlignment="1">
      <alignment horizontal="center"/>
    </xf>
    <xf numFmtId="0" fontId="14" fillId="5" borderId="35" xfId="0" applyFont="1" applyFill="1" applyBorder="1" applyAlignment="1">
      <alignment horizontal="center"/>
    </xf>
    <xf numFmtId="0" fontId="23" fillId="0" borderId="17" xfId="0" applyFont="1" applyBorder="1" applyAlignment="1">
      <alignment horizontal="center" vertical="center"/>
    </xf>
    <xf numFmtId="0" fontId="23" fillId="0" borderId="18" xfId="0" applyFont="1" applyBorder="1" applyAlignment="1">
      <alignment horizontal="center" vertical="center"/>
    </xf>
    <xf numFmtId="0" fontId="58" fillId="6" borderId="22" xfId="0" applyFont="1" applyFill="1" applyBorder="1" applyAlignment="1" applyProtection="1">
      <alignment horizontal="center" vertical="center"/>
      <protection locked="0"/>
    </xf>
    <xf numFmtId="0" fontId="15" fillId="6" borderId="18" xfId="0" applyFont="1" applyFill="1" applyBorder="1" applyAlignment="1" applyProtection="1">
      <alignment horizontal="center" vertical="center" wrapText="1"/>
      <protection locked="0"/>
    </xf>
    <xf numFmtId="0" fontId="15" fillId="0" borderId="9" xfId="0" applyFont="1" applyBorder="1" applyAlignment="1">
      <alignment horizontal="center" vertical="center"/>
    </xf>
    <xf numFmtId="0" fontId="15" fillId="0" borderId="14" xfId="0" applyFont="1" applyBorder="1" applyAlignment="1">
      <alignment horizontal="center" vertical="center"/>
    </xf>
    <xf numFmtId="0" fontId="51" fillId="0" borderId="11" xfId="0" applyFont="1" applyBorder="1" applyAlignment="1">
      <alignment horizontal="center" vertical="center" wrapText="1"/>
    </xf>
    <xf numFmtId="0" fontId="51" fillId="0" borderId="0" xfId="0" applyFont="1" applyBorder="1" applyAlignment="1">
      <alignment horizontal="center" vertical="center" wrapText="1"/>
    </xf>
    <xf numFmtId="0" fontId="51" fillId="0" borderId="15" xfId="0" applyFont="1" applyBorder="1" applyAlignment="1">
      <alignment horizontal="center" vertical="center" wrapText="1"/>
    </xf>
    <xf numFmtId="0" fontId="15" fillId="6" borderId="9" xfId="0" applyFont="1" applyFill="1" applyBorder="1" applyAlignment="1" applyProtection="1">
      <alignment horizontal="center" vertical="center"/>
      <protection locked="0"/>
    </xf>
    <xf numFmtId="0" fontId="15" fillId="6" borderId="14" xfId="0" applyFont="1" applyFill="1" applyBorder="1" applyAlignment="1" applyProtection="1">
      <alignment horizontal="center" vertical="center"/>
      <protection locked="0"/>
    </xf>
    <xf numFmtId="0" fontId="0" fillId="0" borderId="35" xfId="0" applyBorder="1">
      <alignment vertical="center"/>
    </xf>
    <xf numFmtId="0" fontId="23" fillId="0" borderId="35" xfId="0" applyFont="1" applyBorder="1" applyAlignment="1">
      <alignment horizontal="center" vertical="center" wrapText="1" shrinkToFit="1"/>
    </xf>
    <xf numFmtId="0" fontId="23" fillId="0" borderId="18" xfId="0" applyFont="1" applyBorder="1" applyAlignment="1">
      <alignment horizontal="center" vertical="center" wrapText="1" shrinkToFit="1"/>
    </xf>
    <xf numFmtId="0" fontId="6" fillId="0" borderId="12" xfId="0" applyFont="1" applyFill="1" applyBorder="1" applyAlignment="1">
      <alignment horizontal="center" vertical="center" wrapText="1"/>
    </xf>
    <xf numFmtId="0" fontId="14" fillId="0" borderId="10" xfId="0" applyFont="1" applyBorder="1" applyAlignment="1">
      <alignment horizontal="left" vertical="center"/>
    </xf>
    <xf numFmtId="0" fontId="23" fillId="6" borderId="9" xfId="0" applyFont="1" applyFill="1" applyBorder="1" applyAlignment="1" applyProtection="1">
      <alignment horizontal="center" vertical="center"/>
      <protection locked="0"/>
    </xf>
    <xf numFmtId="0" fontId="51" fillId="0" borderId="10" xfId="0" applyFont="1" applyBorder="1" applyAlignment="1">
      <alignment horizontal="center" vertical="center"/>
    </xf>
    <xf numFmtId="0" fontId="51" fillId="0" borderId="14" xfId="0" applyFont="1" applyBorder="1" applyAlignment="1">
      <alignment horizontal="center" vertical="center"/>
    </xf>
    <xf numFmtId="0" fontId="23" fillId="6" borderId="12" xfId="0" applyFont="1" applyFill="1" applyBorder="1" applyAlignment="1" applyProtection="1">
      <alignment horizontal="center" vertical="center"/>
      <protection locked="0"/>
    </xf>
    <xf numFmtId="0" fontId="51" fillId="0" borderId="13" xfId="0" applyFont="1" applyBorder="1" applyAlignment="1">
      <alignment horizontal="center" vertical="center"/>
    </xf>
    <xf numFmtId="0" fontId="51" fillId="0" borderId="16" xfId="0" applyFont="1" applyBorder="1" applyAlignment="1">
      <alignment horizontal="center" vertical="center"/>
    </xf>
    <xf numFmtId="0" fontId="23" fillId="6" borderId="0" xfId="0" applyFont="1" applyFill="1" applyBorder="1" applyAlignment="1" applyProtection="1">
      <alignment horizontal="center" vertical="center"/>
      <protection locked="0"/>
    </xf>
    <xf numFmtId="0" fontId="23" fillId="6" borderId="0" xfId="0" applyFont="1" applyFill="1" applyAlignment="1" applyProtection="1">
      <alignment horizontal="center" vertical="center"/>
      <protection locked="0"/>
    </xf>
    <xf numFmtId="0" fontId="51" fillId="0" borderId="15" xfId="0" applyFont="1" applyBorder="1" applyAlignment="1">
      <alignment horizontal="center" vertical="center"/>
    </xf>
    <xf numFmtId="0" fontId="54" fillId="6" borderId="32" xfId="0" applyFont="1" applyFill="1" applyBorder="1" applyAlignment="1">
      <alignment horizontal="center" vertical="center"/>
    </xf>
    <xf numFmtId="0" fontId="54" fillId="6" borderId="33" xfId="0" applyFont="1" applyFill="1" applyBorder="1" applyAlignment="1">
      <alignment horizontal="center" vertical="center"/>
    </xf>
    <xf numFmtId="0" fontId="54" fillId="6" borderId="34" xfId="0" applyFont="1" applyFill="1" applyBorder="1" applyAlignment="1">
      <alignment horizontal="center" vertical="center"/>
    </xf>
    <xf numFmtId="0" fontId="59" fillId="0" borderId="0" xfId="0" applyFont="1" applyFill="1" applyAlignment="1">
      <alignment horizontal="center" vertical="center" wrapText="1"/>
    </xf>
    <xf numFmtId="0" fontId="14" fillId="6" borderId="14" xfId="0" applyFont="1" applyFill="1" applyBorder="1" applyAlignment="1">
      <alignment horizontal="center" vertical="center"/>
    </xf>
    <xf numFmtId="0" fontId="14" fillId="6" borderId="16" xfId="0" applyFont="1" applyFill="1" applyBorder="1" applyAlignment="1">
      <alignment horizontal="center" vertical="center"/>
    </xf>
    <xf numFmtId="0" fontId="45" fillId="0" borderId="17" xfId="0" applyFont="1" applyFill="1" applyBorder="1" applyAlignment="1">
      <alignment horizontal="center" vertical="center"/>
    </xf>
    <xf numFmtId="0" fontId="60" fillId="0" borderId="27" xfId="0" applyFont="1" applyBorder="1" applyAlignment="1">
      <alignment horizontal="center" vertical="center" wrapText="1"/>
    </xf>
    <xf numFmtId="0" fontId="60" fillId="0" borderId="28" xfId="0" applyFont="1" applyBorder="1" applyAlignment="1">
      <alignment horizontal="center" vertical="center" wrapText="1"/>
    </xf>
    <xf numFmtId="0" fontId="51" fillId="0" borderId="0" xfId="0" applyFont="1" applyFill="1" applyBorder="1" applyAlignment="1">
      <alignment horizontal="center" vertical="center" wrapText="1"/>
    </xf>
    <xf numFmtId="0" fontId="60" fillId="0" borderId="29" xfId="0" applyFont="1" applyBorder="1" applyAlignment="1">
      <alignment horizontal="center" vertical="center" wrapText="1"/>
    </xf>
    <xf numFmtId="0" fontId="60" fillId="0" borderId="26" xfId="0" applyFont="1" applyBorder="1" applyAlignment="1">
      <alignment horizontal="left" vertical="top" wrapText="1"/>
    </xf>
    <xf numFmtId="0" fontId="60" fillId="0" borderId="108" xfId="0" applyFont="1" applyBorder="1" applyAlignment="1">
      <alignment horizontal="center" vertical="center" wrapText="1"/>
    </xf>
    <xf numFmtId="0" fontId="60" fillId="0" borderId="23" xfId="0" applyFont="1" applyBorder="1" applyAlignment="1">
      <alignment horizontal="left" vertical="top" wrapText="1"/>
    </xf>
    <xf numFmtId="0" fontId="60" fillId="0" borderId="30" xfId="0" applyFont="1" applyBorder="1" applyAlignment="1">
      <alignment horizontal="center" vertical="center" wrapText="1"/>
    </xf>
    <xf numFmtId="0" fontId="60" fillId="0" borderId="31" xfId="0" applyFont="1" applyBorder="1" applyAlignment="1">
      <alignment horizontal="center" vertical="center" wrapText="1"/>
    </xf>
    <xf numFmtId="0" fontId="43" fillId="6" borderId="115" xfId="0" applyFont="1" applyFill="1" applyBorder="1" applyAlignment="1" applyProtection="1">
      <alignment horizontal="center" vertical="center"/>
      <protection locked="0"/>
    </xf>
    <xf numFmtId="0" fontId="42" fillId="10" borderId="27" xfId="0" applyFont="1" applyFill="1" applyBorder="1" applyAlignment="1">
      <alignment horizontal="center" vertical="center" textRotation="255"/>
    </xf>
    <xf numFmtId="0" fontId="42" fillId="10" borderId="29" xfId="0" applyFont="1" applyFill="1" applyBorder="1" applyAlignment="1">
      <alignment horizontal="center" vertical="center" textRotation="255"/>
    </xf>
    <xf numFmtId="0" fontId="15" fillId="6" borderId="122" xfId="0" applyFont="1" applyFill="1" applyBorder="1" applyAlignment="1" applyProtection="1">
      <alignment horizontal="center" vertical="center"/>
      <protection locked="0"/>
    </xf>
    <xf numFmtId="0" fontId="51" fillId="6" borderId="26" xfId="0" applyFont="1" applyFill="1" applyBorder="1" applyAlignment="1" applyProtection="1">
      <alignment horizontal="center" vertical="center"/>
      <protection locked="0"/>
    </xf>
    <xf numFmtId="0" fontId="51" fillId="6" borderId="33" xfId="0" applyFont="1" applyFill="1" applyBorder="1" applyAlignment="1" applyProtection="1">
      <alignment horizontal="center" vertical="center"/>
      <protection locked="0"/>
    </xf>
    <xf numFmtId="0" fontId="51" fillId="6" borderId="31" xfId="0" applyFont="1" applyFill="1" applyBorder="1" applyAlignment="1" applyProtection="1">
      <alignment horizontal="center" vertical="center"/>
      <protection locked="0"/>
    </xf>
    <xf numFmtId="0" fontId="51" fillId="6" borderId="34" xfId="0" applyFont="1" applyFill="1" applyBorder="1" applyAlignment="1" applyProtection="1">
      <alignment horizontal="center" vertical="center"/>
      <protection locked="0"/>
    </xf>
    <xf numFmtId="0" fontId="42" fillId="10" borderId="30" xfId="0" applyFont="1" applyFill="1" applyBorder="1" applyAlignment="1">
      <alignment horizontal="center" vertical="center" textRotation="255"/>
    </xf>
    <xf numFmtId="0" fontId="23" fillId="0" borderId="18" xfId="0" applyFont="1" applyBorder="1">
      <alignment vertical="center"/>
    </xf>
    <xf numFmtId="0" fontId="14" fillId="0" borderId="35" xfId="0" applyFont="1" applyFill="1" applyBorder="1" applyAlignment="1">
      <alignment horizontal="center"/>
    </xf>
    <xf numFmtId="0" fontId="22" fillId="0" borderId="0" xfId="0" applyFont="1" applyAlignment="1">
      <alignment vertical="center" textRotation="255"/>
    </xf>
    <xf numFmtId="0" fontId="22" fillId="0" borderId="0" xfId="0" applyFont="1" applyAlignment="1">
      <alignment vertical="center" textRotation="90"/>
    </xf>
    <xf numFmtId="0" fontId="14" fillId="5" borderId="18" xfId="0" applyFont="1" applyFill="1" applyBorder="1" applyAlignment="1">
      <alignment horizontal="center"/>
    </xf>
    <xf numFmtId="0" fontId="60" fillId="0" borderId="0" xfId="0" applyFont="1">
      <alignment vertical="center"/>
    </xf>
    <xf numFmtId="0" fontId="1" fillId="14" borderId="0" xfId="0" applyFont="1" applyFill="1">
      <alignment vertical="center"/>
    </xf>
    <xf numFmtId="0" fontId="23" fillId="14" borderId="0" xfId="0" applyFont="1" applyFill="1">
      <alignment vertical="center"/>
    </xf>
    <xf numFmtId="0" fontId="15" fillId="0" borderId="10"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13" xfId="0" applyFont="1" applyFill="1" applyBorder="1" applyAlignment="1">
      <alignment horizontal="center" vertical="center"/>
    </xf>
    <xf numFmtId="0" fontId="61" fillId="0" borderId="10" xfId="0" applyFont="1" applyBorder="1" applyAlignment="1">
      <alignment horizontal="center" vertical="center" wrapText="1"/>
    </xf>
    <xf numFmtId="0" fontId="61" fillId="0" borderId="13" xfId="0" applyFont="1" applyBorder="1" applyAlignment="1">
      <alignment horizontal="center" vertical="center" wrapText="1"/>
    </xf>
    <xf numFmtId="0" fontId="62" fillId="0" borderId="0" xfId="0" applyFont="1" applyBorder="1" applyAlignment="1">
      <alignment horizontal="center" vertical="center" wrapText="1"/>
    </xf>
    <xf numFmtId="0" fontId="62" fillId="0" borderId="13" xfId="0" applyFont="1" applyBorder="1" applyAlignment="1">
      <alignment horizontal="center" vertical="center" wrapText="1"/>
    </xf>
    <xf numFmtId="0" fontId="62" fillId="0" borderId="0" xfId="0" applyFont="1" applyAlignment="1">
      <alignment horizontal="center" vertical="center" wrapText="1"/>
    </xf>
    <xf numFmtId="0" fontId="52" fillId="0" borderId="0" xfId="0" applyFont="1" applyFill="1" applyAlignment="1" applyProtection="1">
      <alignment horizontal="center" vertical="center"/>
      <protection locked="0"/>
    </xf>
    <xf numFmtId="0" fontId="1" fillId="0" borderId="0" xfId="0" applyFont="1" applyFill="1" applyAlignment="1">
      <alignment horizontal="center"/>
    </xf>
    <xf numFmtId="0" fontId="45" fillId="0" borderId="35" xfId="0" applyFont="1" applyFill="1" applyBorder="1" applyAlignment="1">
      <alignment horizontal="center" vertical="center"/>
    </xf>
    <xf numFmtId="0" fontId="20" fillId="13" borderId="116" xfId="0" applyFont="1" applyFill="1" applyBorder="1" applyAlignment="1" applyProtection="1">
      <alignment horizontal="center" vertical="center"/>
      <protection locked="0"/>
    </xf>
    <xf numFmtId="0" fontId="20" fillId="13" borderId="35" xfId="0" applyFont="1" applyFill="1" applyBorder="1" applyAlignment="1" applyProtection="1">
      <alignment horizontal="center" vertical="center"/>
      <protection locked="0"/>
    </xf>
    <xf numFmtId="0" fontId="20" fillId="13" borderId="18" xfId="0" applyFont="1" applyFill="1" applyBorder="1" applyAlignment="1" applyProtection="1">
      <alignment horizontal="center" vertical="center"/>
      <protection locked="0"/>
    </xf>
    <xf numFmtId="0" fontId="45" fillId="0" borderId="28" xfId="0" applyFont="1" applyFill="1" applyBorder="1" applyAlignment="1">
      <alignment vertical="center" wrapText="1"/>
    </xf>
    <xf numFmtId="0" fontId="60" fillId="13" borderId="28" xfId="0" applyFont="1" applyFill="1" applyBorder="1" applyAlignment="1">
      <alignment horizontal="center" vertical="center" wrapText="1"/>
    </xf>
    <xf numFmtId="0" fontId="60" fillId="13" borderId="32" xfId="0" applyFont="1" applyFill="1" applyBorder="1" applyAlignment="1">
      <alignment horizontal="center" vertical="center" wrapText="1"/>
    </xf>
    <xf numFmtId="0" fontId="60" fillId="0" borderId="33" xfId="0" applyFont="1" applyBorder="1" applyAlignment="1">
      <alignment horizontal="left" vertical="top" wrapText="1"/>
    </xf>
    <xf numFmtId="0" fontId="60" fillId="0" borderId="109" xfId="0" applyFont="1" applyBorder="1" applyAlignment="1">
      <alignment horizontal="left" vertical="top" wrapText="1"/>
    </xf>
    <xf numFmtId="0" fontId="60" fillId="13" borderId="31" xfId="0" applyFont="1" applyFill="1" applyBorder="1" applyAlignment="1">
      <alignment horizontal="center" vertical="center" wrapText="1"/>
    </xf>
    <xf numFmtId="0" fontId="60" fillId="13" borderId="34" xfId="0" applyFont="1" applyFill="1" applyBorder="1" applyAlignment="1">
      <alignment horizontal="center" vertical="center" wrapText="1"/>
    </xf>
    <xf numFmtId="0" fontId="42" fillId="10" borderId="28" xfId="0" applyFont="1" applyFill="1" applyBorder="1" applyAlignment="1">
      <alignment horizontal="center" vertical="center" textRotation="255"/>
    </xf>
    <xf numFmtId="0" fontId="16" fillId="12" borderId="28" xfId="0" applyFont="1" applyFill="1" applyBorder="1" applyAlignment="1">
      <alignment vertical="center" textRotation="255"/>
    </xf>
    <xf numFmtId="0" fontId="63" fillId="13" borderId="28" xfId="0" applyFont="1" applyFill="1" applyBorder="1" applyAlignment="1">
      <alignment horizontal="center" vertical="center"/>
    </xf>
    <xf numFmtId="0" fontId="63" fillId="13" borderId="32" xfId="0" applyFont="1" applyFill="1" applyBorder="1" applyAlignment="1">
      <alignment horizontal="center" vertical="center"/>
    </xf>
    <xf numFmtId="0" fontId="42" fillId="10" borderId="26" xfId="0" applyFont="1" applyFill="1" applyBorder="1" applyAlignment="1">
      <alignment horizontal="center" vertical="center" textRotation="255"/>
    </xf>
    <xf numFmtId="0" fontId="16" fillId="12" borderId="26" xfId="0" applyFont="1" applyFill="1" applyBorder="1" applyAlignment="1">
      <alignment vertical="center" textRotation="255"/>
    </xf>
    <xf numFmtId="0" fontId="63" fillId="13" borderId="26" xfId="0" applyFont="1" applyFill="1" applyBorder="1" applyAlignment="1">
      <alignment horizontal="center" vertical="center" wrapText="1"/>
    </xf>
    <xf numFmtId="0" fontId="63" fillId="13" borderId="33" xfId="0" applyFont="1" applyFill="1" applyBorder="1" applyAlignment="1">
      <alignment horizontal="center" vertical="center" wrapText="1"/>
    </xf>
    <xf numFmtId="0" fontId="42" fillId="10" borderId="31" xfId="0" applyFont="1" applyFill="1" applyBorder="1" applyAlignment="1">
      <alignment horizontal="center" vertical="center" textRotation="255"/>
    </xf>
    <xf numFmtId="0" fontId="16" fillId="12" borderId="31" xfId="0" applyFont="1" applyFill="1" applyBorder="1" applyAlignment="1">
      <alignment vertical="center" textRotation="255"/>
    </xf>
    <xf numFmtId="0" fontId="63" fillId="13" borderId="31" xfId="0" applyFont="1" applyFill="1" applyBorder="1" applyAlignment="1">
      <alignment horizontal="center" vertical="center" wrapText="1"/>
    </xf>
    <xf numFmtId="0" fontId="63" fillId="13" borderId="34" xfId="0" applyFont="1" applyFill="1" applyBorder="1" applyAlignment="1">
      <alignment horizontal="center" vertical="center" wrapText="1"/>
    </xf>
    <xf numFmtId="0" fontId="14" fillId="5" borderId="22" xfId="0" applyFont="1" applyFill="1" applyBorder="1" applyAlignment="1"/>
    <xf numFmtId="0" fontId="52" fillId="0" borderId="0" xfId="0" applyFont="1">
      <alignment vertical="center"/>
    </xf>
    <xf numFmtId="0" fontId="20" fillId="0" borderId="17" xfId="0" applyFont="1" applyBorder="1" applyAlignment="1">
      <alignment horizontal="center" vertical="center"/>
    </xf>
    <xf numFmtId="0" fontId="20" fillId="0" borderId="35" xfId="0" applyFont="1" applyBorder="1" applyAlignment="1">
      <alignment horizontal="center" vertical="center"/>
    </xf>
    <xf numFmtId="0" fontId="20" fillId="0" borderId="35" xfId="0" applyFont="1" applyFill="1" applyBorder="1" applyAlignment="1">
      <alignment horizontal="center" vertical="center"/>
    </xf>
    <xf numFmtId="0" fontId="14" fillId="0" borderId="18" xfId="0" applyFont="1" applyFill="1" applyBorder="1" applyAlignment="1">
      <alignment horizontal="center"/>
    </xf>
    <xf numFmtId="0" fontId="14" fillId="5" borderId="17" xfId="0" applyFont="1" applyFill="1" applyBorder="1" applyAlignment="1"/>
    <xf numFmtId="0" fontId="14" fillId="5" borderId="18" xfId="0" applyFont="1" applyFill="1" applyBorder="1" applyAlignment="1"/>
    <xf numFmtId="0" fontId="14" fillId="5" borderId="12" xfId="0" applyFont="1" applyFill="1" applyBorder="1" applyAlignment="1"/>
    <xf numFmtId="0" fontId="14" fillId="5" borderId="16" xfId="0" applyFont="1" applyFill="1" applyBorder="1" applyAlignment="1"/>
    <xf numFmtId="0" fontId="13" fillId="4" borderId="12" xfId="0" applyFont="1" applyFill="1" applyBorder="1" applyAlignment="1">
      <alignment horizontal="center"/>
    </xf>
    <xf numFmtId="0" fontId="13" fillId="4" borderId="16" xfId="0" applyFont="1" applyFill="1" applyBorder="1" applyAlignment="1">
      <alignment horizontal="center"/>
    </xf>
    <xf numFmtId="0" fontId="15" fillId="0" borderId="17" xfId="0" applyFont="1" applyBorder="1" applyAlignment="1">
      <alignment horizontal="center" vertical="center"/>
    </xf>
    <xf numFmtId="0" fontId="15" fillId="0" borderId="18" xfId="0" applyFont="1" applyBorder="1" applyAlignment="1">
      <alignment horizontal="center" vertical="center"/>
    </xf>
    <xf numFmtId="0" fontId="51" fillId="0" borderId="17" xfId="0" applyFont="1" applyBorder="1" applyAlignment="1">
      <alignment horizontal="center" vertical="center" wrapText="1"/>
    </xf>
    <xf numFmtId="0" fontId="51" fillId="0" borderId="35" xfId="0" applyFont="1" applyBorder="1" applyAlignment="1">
      <alignment horizontal="center" vertical="center" wrapText="1"/>
    </xf>
    <xf numFmtId="0" fontId="51" fillId="0" borderId="0" xfId="0" applyFont="1" applyBorder="1" applyAlignment="1">
      <alignment horizontal="center" vertical="center"/>
    </xf>
    <xf numFmtId="0" fontId="61" fillId="0" borderId="14" xfId="0" applyFont="1" applyBorder="1" applyAlignment="1">
      <alignment horizontal="center" vertical="center" wrapText="1"/>
    </xf>
    <xf numFmtId="0" fontId="61" fillId="6" borderId="9" xfId="0" applyFont="1" applyFill="1" applyBorder="1" applyAlignment="1">
      <alignment horizontal="center" vertical="center" wrapText="1"/>
    </xf>
    <xf numFmtId="0" fontId="61" fillId="6" borderId="10" xfId="0" applyFont="1" applyFill="1" applyBorder="1" applyAlignment="1">
      <alignment horizontal="center" vertical="center" wrapText="1"/>
    </xf>
    <xf numFmtId="0" fontId="61" fillId="6" borderId="14" xfId="0" applyFont="1" applyFill="1" applyBorder="1" applyAlignment="1">
      <alignment horizontal="center" vertical="center" wrapText="1"/>
    </xf>
    <xf numFmtId="0" fontId="61" fillId="0" borderId="16" xfId="0" applyFont="1" applyBorder="1" applyAlignment="1">
      <alignment horizontal="center" vertical="center" wrapText="1"/>
    </xf>
    <xf numFmtId="0" fontId="61" fillId="6" borderId="12" xfId="0" applyFont="1" applyFill="1" applyBorder="1" applyAlignment="1">
      <alignment horizontal="center" vertical="center" wrapText="1"/>
    </xf>
    <xf numFmtId="0" fontId="61" fillId="6" borderId="13" xfId="0" applyFont="1" applyFill="1" applyBorder="1" applyAlignment="1">
      <alignment horizontal="center" vertical="center" wrapText="1"/>
    </xf>
    <xf numFmtId="0" fontId="61" fillId="6" borderId="16" xfId="0" applyFont="1" applyFill="1" applyBorder="1" applyAlignment="1">
      <alignment horizontal="center" vertical="center" wrapText="1"/>
    </xf>
    <xf numFmtId="0" fontId="61" fillId="6" borderId="11" xfId="0" applyFont="1" applyFill="1" applyBorder="1" applyAlignment="1">
      <alignment horizontal="center" vertical="center" wrapText="1"/>
    </xf>
    <xf numFmtId="0" fontId="61" fillId="6" borderId="0" xfId="0" applyFont="1" applyFill="1" applyBorder="1" applyAlignment="1">
      <alignment horizontal="center" vertical="center" wrapText="1"/>
    </xf>
    <xf numFmtId="0" fontId="61" fillId="6" borderId="15" xfId="0" applyFont="1" applyFill="1" applyBorder="1" applyAlignment="1">
      <alignment horizontal="center" vertical="center" wrapText="1"/>
    </xf>
    <xf numFmtId="0" fontId="51" fillId="0" borderId="0" xfId="0" applyFont="1" applyBorder="1">
      <alignment vertical="center"/>
    </xf>
    <xf numFmtId="0" fontId="55" fillId="10" borderId="17" xfId="0" applyFont="1" applyFill="1" applyBorder="1" applyAlignment="1">
      <alignment horizontal="center"/>
    </xf>
    <xf numFmtId="0" fontId="55" fillId="10" borderId="35" xfId="0" applyFont="1" applyFill="1" applyBorder="1" applyAlignment="1">
      <alignment horizontal="center"/>
    </xf>
    <xf numFmtId="0" fontId="64" fillId="0" borderId="9" xfId="0" applyFont="1" applyFill="1" applyBorder="1" applyAlignment="1">
      <alignment vertical="top" wrapText="1"/>
    </xf>
    <xf numFmtId="0" fontId="64" fillId="0" borderId="10" xfId="0" applyFont="1" applyFill="1" applyBorder="1" applyAlignment="1">
      <alignment vertical="top" wrapText="1"/>
    </xf>
    <xf numFmtId="0" fontId="65" fillId="10" borderId="0" xfId="0" applyFont="1" applyFill="1" applyAlignment="1" applyProtection="1">
      <alignment horizontal="left" vertical="center"/>
      <protection locked="0"/>
    </xf>
    <xf numFmtId="0" fontId="64" fillId="0" borderId="11" xfId="0" applyFont="1" applyFill="1" applyBorder="1" applyAlignment="1">
      <alignment vertical="top" wrapText="1"/>
    </xf>
    <xf numFmtId="0" fontId="64" fillId="0" borderId="0" xfId="0" applyFont="1" applyFill="1" applyAlignment="1">
      <alignment vertical="top" wrapText="1"/>
    </xf>
    <xf numFmtId="0" fontId="63" fillId="0" borderId="0" xfId="0" applyFont="1" applyFill="1" applyAlignment="1">
      <alignment vertical="center" wrapText="1"/>
    </xf>
    <xf numFmtId="0" fontId="45" fillId="0" borderId="0" xfId="0" applyFont="1" applyFill="1" applyAlignment="1">
      <alignment vertical="center" wrapText="1"/>
    </xf>
    <xf numFmtId="0" fontId="66" fillId="10" borderId="0" xfId="0" applyFont="1" applyFill="1" applyAlignment="1">
      <alignment horizontal="left" vertical="center"/>
    </xf>
    <xf numFmtId="0" fontId="64" fillId="0" borderId="12" xfId="0" applyFont="1" applyFill="1" applyBorder="1" applyAlignment="1">
      <alignment vertical="top" wrapText="1"/>
    </xf>
    <xf numFmtId="0" fontId="64" fillId="0" borderId="13" xfId="0" applyFont="1" applyFill="1" applyBorder="1" applyAlignment="1">
      <alignment vertical="top" wrapText="1"/>
    </xf>
    <xf numFmtId="0" fontId="13" fillId="10" borderId="9" xfId="0" applyFont="1" applyFill="1" applyBorder="1" applyAlignment="1">
      <alignment horizontal="center" vertical="center"/>
    </xf>
    <xf numFmtId="0" fontId="13" fillId="10" borderId="10" xfId="0" applyFont="1" applyFill="1" applyBorder="1" applyAlignment="1">
      <alignment horizontal="center" vertical="center"/>
    </xf>
    <xf numFmtId="0" fontId="13" fillId="10" borderId="11" xfId="0" applyFont="1" applyFill="1" applyBorder="1" applyAlignment="1">
      <alignment horizontal="center" vertical="center"/>
    </xf>
    <xf numFmtId="0" fontId="13" fillId="10" borderId="0" xfId="0" applyFont="1" applyFill="1" applyBorder="1" applyAlignment="1">
      <alignment horizontal="center" vertical="center"/>
    </xf>
    <xf numFmtId="0" fontId="42" fillId="10" borderId="9" xfId="0" applyFont="1" applyFill="1" applyBorder="1" applyAlignment="1">
      <alignment horizontal="center" vertical="center" textRotation="255"/>
    </xf>
    <xf numFmtId="0" fontId="63" fillId="0" borderId="27" xfId="0" applyFont="1" applyBorder="1" applyAlignment="1">
      <alignment horizontal="center" vertical="center"/>
    </xf>
    <xf numFmtId="0" fontId="63" fillId="0" borderId="28" xfId="0" applyFont="1" applyBorder="1" applyAlignment="1">
      <alignment horizontal="center" vertical="center"/>
    </xf>
    <xf numFmtId="0" fontId="63" fillId="6" borderId="28" xfId="0" applyFont="1" applyFill="1" applyBorder="1" applyAlignment="1">
      <alignment horizontal="center" vertical="center" wrapText="1"/>
    </xf>
    <xf numFmtId="0" fontId="67" fillId="10" borderId="0" xfId="0" applyFont="1" applyFill="1" applyAlignment="1">
      <alignment horizontal="center" vertical="center" textRotation="255"/>
    </xf>
    <xf numFmtId="0" fontId="42" fillId="10" borderId="11" xfId="0" applyFont="1" applyFill="1" applyBorder="1" applyAlignment="1">
      <alignment horizontal="center" vertical="center" textRotation="255"/>
    </xf>
    <xf numFmtId="0" fontId="63" fillId="0" borderId="30" xfId="0" applyFont="1" applyBorder="1" applyAlignment="1">
      <alignment horizontal="center" vertical="center"/>
    </xf>
    <xf numFmtId="0" fontId="63" fillId="0" borderId="31" xfId="0" applyFont="1" applyBorder="1" applyAlignment="1">
      <alignment horizontal="center" vertical="center"/>
    </xf>
    <xf numFmtId="0" fontId="63" fillId="6" borderId="31" xfId="0" applyFont="1" applyFill="1" applyBorder="1" applyAlignment="1">
      <alignment horizontal="center" vertical="center"/>
    </xf>
    <xf numFmtId="0" fontId="63" fillId="0" borderId="0" xfId="0" applyFont="1" applyAlignment="1">
      <alignment horizontal="center" vertical="center"/>
    </xf>
    <xf numFmtId="0" fontId="63" fillId="0" borderId="0" xfId="0" applyFont="1" applyFill="1" applyAlignment="1">
      <alignment horizontal="center" vertical="center"/>
    </xf>
    <xf numFmtId="0" fontId="42" fillId="10" borderId="12" xfId="0" applyFont="1" applyFill="1" applyBorder="1" applyAlignment="1">
      <alignment horizontal="center" vertical="center" textRotation="255"/>
    </xf>
    <xf numFmtId="0" fontId="63" fillId="0" borderId="13" xfId="0" applyFont="1" applyBorder="1" applyAlignment="1">
      <alignment horizontal="center" vertical="center"/>
    </xf>
    <xf numFmtId="0" fontId="63" fillId="0" borderId="13" xfId="0" applyFont="1" applyFill="1" applyBorder="1" applyAlignment="1">
      <alignment horizontal="center" vertical="center"/>
    </xf>
    <xf numFmtId="0" fontId="1" fillId="0" borderId="0" xfId="0" applyFont="1" applyFill="1" applyAlignment="1" applyProtection="1">
      <alignment horizontal="center" vertical="center"/>
      <protection locked="0"/>
    </xf>
    <xf numFmtId="0" fontId="47" fillId="0" borderId="27" xfId="0" applyFont="1" applyBorder="1" applyAlignment="1">
      <alignment horizontal="center" vertical="center"/>
    </xf>
    <xf numFmtId="0" fontId="47" fillId="0" borderId="28" xfId="0" applyFont="1" applyBorder="1" applyAlignment="1">
      <alignment horizontal="center" vertical="center"/>
    </xf>
    <xf numFmtId="0" fontId="47" fillId="0" borderId="129" xfId="0" applyFont="1" applyBorder="1" applyAlignment="1">
      <alignment horizontal="center" vertical="center"/>
    </xf>
    <xf numFmtId="0" fontId="27" fillId="6" borderId="17" xfId="0" applyFont="1" applyFill="1" applyBorder="1" applyAlignment="1" applyProtection="1">
      <alignment horizontal="right" vertical="center"/>
      <protection locked="0"/>
    </xf>
    <xf numFmtId="0" fontId="27" fillId="6" borderId="35" xfId="0" applyFont="1" applyFill="1" applyBorder="1" applyAlignment="1" applyProtection="1">
      <alignment horizontal="right" vertical="center"/>
      <protection locked="0"/>
    </xf>
    <xf numFmtId="0" fontId="27" fillId="0" borderId="35" xfId="0" applyFont="1" applyFill="1" applyBorder="1" applyAlignment="1" applyProtection="1">
      <alignment horizontal="center" vertical="center"/>
      <protection locked="0"/>
    </xf>
    <xf numFmtId="9" fontId="47" fillId="15" borderId="12" xfId="0" applyNumberFormat="1" applyFont="1" applyFill="1" applyBorder="1" applyAlignment="1">
      <alignment horizontal="center" vertical="center"/>
    </xf>
    <xf numFmtId="9" fontId="47" fillId="15" borderId="13" xfId="0" applyNumberFormat="1" applyFont="1" applyFill="1" applyBorder="1" applyAlignment="1">
      <alignment horizontal="center" vertical="center"/>
    </xf>
    <xf numFmtId="9" fontId="47" fillId="15" borderId="16" xfId="0" applyNumberFormat="1" applyFont="1" applyFill="1" applyBorder="1" applyAlignment="1">
      <alignment horizontal="center" vertical="center"/>
    </xf>
    <xf numFmtId="0" fontId="15" fillId="15" borderId="11" xfId="0" applyFont="1" applyFill="1" applyBorder="1" applyAlignment="1">
      <alignment horizontal="center" vertical="center"/>
    </xf>
    <xf numFmtId="0" fontId="15" fillId="15" borderId="0" xfId="0" applyFont="1" applyFill="1" applyBorder="1" applyAlignment="1">
      <alignment horizontal="center" vertical="center"/>
    </xf>
    <xf numFmtId="0" fontId="19" fillId="0" borderId="27" xfId="0" applyFont="1" applyBorder="1" applyAlignment="1">
      <alignment horizontal="center" vertical="center"/>
    </xf>
    <xf numFmtId="0" fontId="19" fillId="0" borderId="28" xfId="0" applyFont="1" applyBorder="1" applyAlignment="1">
      <alignment horizontal="center" vertical="center"/>
    </xf>
    <xf numFmtId="0" fontId="19" fillId="0" borderId="129" xfId="0" applyFont="1" applyBorder="1" applyAlignment="1">
      <alignment horizontal="center" vertical="center"/>
    </xf>
    <xf numFmtId="9" fontId="47" fillId="16" borderId="12" xfId="0" applyNumberFormat="1" applyFont="1" applyFill="1" applyBorder="1" applyAlignment="1">
      <alignment horizontal="center" vertical="center"/>
    </xf>
    <xf numFmtId="9" fontId="47" fillId="16" borderId="13" xfId="0" applyNumberFormat="1" applyFont="1" applyFill="1" applyBorder="1" applyAlignment="1">
      <alignment horizontal="center" vertical="center"/>
    </xf>
    <xf numFmtId="9" fontId="47" fillId="16" borderId="16" xfId="0" applyNumberFormat="1" applyFont="1" applyFill="1" applyBorder="1" applyAlignment="1">
      <alignment horizontal="center" vertical="center"/>
    </xf>
    <xf numFmtId="0" fontId="15" fillId="16" borderId="17" xfId="0" applyFont="1" applyFill="1" applyBorder="1" applyAlignment="1">
      <alignment horizontal="center" vertical="center"/>
    </xf>
    <xf numFmtId="0" fontId="15" fillId="16" borderId="35" xfId="0" applyFont="1" applyFill="1" applyBorder="1" applyAlignment="1">
      <alignment horizontal="center" vertical="center"/>
    </xf>
    <xf numFmtId="0" fontId="20" fillId="6" borderId="35" xfId="0" applyFont="1" applyFill="1" applyBorder="1" applyAlignment="1" applyProtection="1">
      <alignment horizontal="center" vertical="center"/>
      <protection locked="0"/>
    </xf>
    <xf numFmtId="0" fontId="20" fillId="6" borderId="18" xfId="0" applyFont="1" applyFill="1" applyBorder="1" applyAlignment="1" applyProtection="1">
      <alignment horizontal="center" vertical="center"/>
      <protection locked="0"/>
    </xf>
    <xf numFmtId="0" fontId="20" fillId="6" borderId="9" xfId="0" applyFont="1" applyFill="1" applyBorder="1" applyAlignment="1" applyProtection="1">
      <alignment horizontal="center" vertical="center"/>
      <protection locked="0"/>
    </xf>
    <xf numFmtId="0" fontId="14" fillId="0" borderId="12" xfId="0" applyFont="1" applyBorder="1" applyAlignment="1">
      <alignment horizontal="center"/>
    </xf>
    <xf numFmtId="0" fontId="14" fillId="0" borderId="16" xfId="0" applyFont="1" applyBorder="1" applyAlignment="1">
      <alignment horizontal="center"/>
    </xf>
    <xf numFmtId="0" fontId="61" fillId="0" borderId="9" xfId="0" applyFont="1" applyBorder="1" applyAlignment="1">
      <alignment horizontal="center" vertical="center" wrapText="1" shrinkToFit="1"/>
    </xf>
    <xf numFmtId="0" fontId="61" fillId="0" borderId="10" xfId="0" applyFont="1" applyBorder="1" applyAlignment="1">
      <alignment horizontal="center" vertical="center" wrapText="1" shrinkToFit="1"/>
    </xf>
    <xf numFmtId="0" fontId="15" fillId="6" borderId="0" xfId="0" applyFont="1" applyFill="1" applyAlignment="1">
      <alignment horizontal="center" vertical="center" wrapText="1"/>
    </xf>
    <xf numFmtId="0" fontId="61" fillId="0" borderId="11" xfId="0" applyFont="1" applyBorder="1" applyAlignment="1">
      <alignment horizontal="center" vertical="center" wrapText="1" shrinkToFit="1"/>
    </xf>
    <xf numFmtId="0" fontId="61" fillId="0" borderId="0" xfId="0" applyFont="1" applyAlignment="1">
      <alignment horizontal="center" vertical="center" wrapText="1" shrinkToFit="1"/>
    </xf>
    <xf numFmtId="0" fontId="23" fillId="0" borderId="10" xfId="0" applyFont="1" applyBorder="1" applyAlignment="1">
      <alignment horizontal="center" vertical="center"/>
    </xf>
    <xf numFmtId="0" fontId="61" fillId="0" borderId="13" xfId="0" applyFont="1" applyBorder="1" applyAlignment="1">
      <alignment horizontal="center" vertical="center" wrapText="1" shrinkToFit="1"/>
    </xf>
    <xf numFmtId="0" fontId="6" fillId="0" borderId="14" xfId="0" applyFont="1" applyFill="1" applyBorder="1" applyAlignment="1">
      <alignment horizontal="center" vertical="center"/>
    </xf>
    <xf numFmtId="0" fontId="6" fillId="0" borderId="14" xfId="0" applyFont="1" applyBorder="1" applyAlignment="1">
      <alignment horizontal="center" vertical="center" wrapText="1"/>
    </xf>
    <xf numFmtId="0" fontId="6" fillId="0" borderId="16" xfId="0" applyFont="1" applyFill="1" applyBorder="1" applyAlignment="1">
      <alignment horizontal="center" vertical="center"/>
    </xf>
    <xf numFmtId="0" fontId="6" fillId="0" borderId="16" xfId="0" applyFont="1" applyFill="1" applyBorder="1" applyAlignment="1">
      <alignment horizontal="center" vertical="center" wrapText="1"/>
    </xf>
    <xf numFmtId="0" fontId="15" fillId="0" borderId="0" xfId="0" applyFont="1" applyBorder="1" applyAlignment="1">
      <alignment horizontal="center" vertical="center" wrapText="1"/>
    </xf>
    <xf numFmtId="0" fontId="6" fillId="0" borderId="13" xfId="0" applyFont="1" applyBorder="1" applyAlignment="1">
      <alignment horizontal="center" vertical="center" wrapText="1"/>
    </xf>
    <xf numFmtId="0" fontId="55" fillId="10" borderId="18" xfId="0" applyFont="1" applyFill="1" applyBorder="1" applyAlignment="1">
      <alignment horizontal="center"/>
    </xf>
    <xf numFmtId="0" fontId="64" fillId="0" borderId="14" xfId="0" applyFont="1" applyFill="1" applyBorder="1" applyAlignment="1">
      <alignment vertical="top" wrapText="1"/>
    </xf>
    <xf numFmtId="0" fontId="64" fillId="0" borderId="15" xfId="0" applyFont="1" applyFill="1" applyBorder="1" applyAlignment="1">
      <alignment vertical="top" wrapText="1"/>
    </xf>
    <xf numFmtId="0" fontId="64" fillId="0" borderId="16" xfId="0" applyFont="1" applyFill="1" applyBorder="1" applyAlignment="1">
      <alignment vertical="top" wrapText="1"/>
    </xf>
    <xf numFmtId="0" fontId="63" fillId="6" borderId="28" xfId="0" applyFont="1" applyFill="1" applyBorder="1" applyAlignment="1">
      <alignment horizontal="center" vertical="center"/>
    </xf>
    <xf numFmtId="0" fontId="63" fillId="6" borderId="32" xfId="0" applyFont="1" applyFill="1" applyBorder="1" applyAlignment="1">
      <alignment horizontal="center" vertical="center"/>
    </xf>
    <xf numFmtId="0" fontId="63" fillId="0" borderId="28" xfId="0" applyFont="1" applyBorder="1" applyAlignment="1">
      <alignment horizontal="center" vertical="center" wrapText="1"/>
    </xf>
    <xf numFmtId="0" fontId="63" fillId="6" borderId="105" xfId="0" applyFont="1" applyFill="1" applyBorder="1" applyAlignment="1">
      <alignment horizontal="center" vertical="center" wrapText="1"/>
    </xf>
    <xf numFmtId="0" fontId="63" fillId="6" borderId="34" xfId="0" applyFont="1" applyFill="1" applyBorder="1" applyAlignment="1">
      <alignment horizontal="center" vertical="center"/>
    </xf>
    <xf numFmtId="0" fontId="63" fillId="0" borderId="31" xfId="0" applyFont="1" applyFill="1" applyBorder="1" applyAlignment="1">
      <alignment horizontal="center" vertical="center" wrapText="1"/>
    </xf>
    <xf numFmtId="0" fontId="63" fillId="0" borderId="31" xfId="0" applyFont="1" applyBorder="1" applyAlignment="1">
      <alignment horizontal="center" vertical="center" wrapText="1"/>
    </xf>
    <xf numFmtId="0" fontId="63" fillId="6" borderId="107" xfId="0" applyFont="1" applyFill="1" applyBorder="1" applyAlignment="1">
      <alignment horizontal="center" vertical="center" wrapText="1"/>
    </xf>
    <xf numFmtId="0" fontId="27" fillId="0" borderId="35" xfId="0" applyFont="1" applyFill="1" applyBorder="1" applyAlignment="1">
      <alignment horizontal="left" vertical="center"/>
    </xf>
    <xf numFmtId="0" fontId="27" fillId="0" borderId="18" xfId="0" applyFont="1" applyFill="1" applyBorder="1" applyAlignment="1">
      <alignment horizontal="left" vertical="center"/>
    </xf>
    <xf numFmtId="0" fontId="15" fillId="15" borderId="35" xfId="0" applyFont="1" applyFill="1" applyBorder="1" applyAlignment="1">
      <alignment horizontal="center" vertical="center"/>
    </xf>
    <xf numFmtId="0" fontId="15" fillId="15" borderId="18" xfId="0" applyFont="1" applyFill="1" applyBorder="1" applyAlignment="1">
      <alignment horizontal="center" vertical="center"/>
    </xf>
    <xf numFmtId="0" fontId="27" fillId="0" borderId="35" xfId="0" applyFont="1" applyFill="1" applyBorder="1" applyAlignment="1" applyProtection="1">
      <alignment horizontal="left" vertical="center"/>
      <protection locked="0"/>
    </xf>
    <xf numFmtId="0" fontId="27" fillId="0" borderId="18" xfId="0" applyFont="1" applyFill="1" applyBorder="1" applyAlignment="1" applyProtection="1">
      <alignment horizontal="left" vertical="center"/>
      <protection locked="0"/>
    </xf>
    <xf numFmtId="0" fontId="15" fillId="16" borderId="18" xfId="0" applyFont="1" applyFill="1" applyBorder="1" applyAlignment="1">
      <alignment horizontal="center" vertical="center"/>
    </xf>
    <xf numFmtId="0" fontId="61" fillId="0" borderId="9" xfId="0" applyFont="1" applyBorder="1" applyAlignment="1">
      <alignment horizontal="center" vertical="center" wrapText="1"/>
    </xf>
    <xf numFmtId="0" fontId="61" fillId="0" borderId="12" xfId="0" applyFont="1" applyBorder="1" applyAlignment="1">
      <alignment horizontal="center" vertical="center" wrapText="1"/>
    </xf>
    <xf numFmtId="0" fontId="61" fillId="0" borderId="11" xfId="0" applyFont="1" applyBorder="1" applyAlignment="1">
      <alignment horizontal="center" vertical="center" wrapText="1"/>
    </xf>
    <xf numFmtId="0" fontId="61" fillId="0" borderId="0" xfId="0" applyFont="1" applyBorder="1" applyAlignment="1">
      <alignment horizontal="center" vertical="center" wrapText="1"/>
    </xf>
    <xf numFmtId="0" fontId="13" fillId="10" borderId="10" xfId="0" applyFont="1" applyFill="1" applyBorder="1" applyAlignment="1">
      <alignment horizontal="center"/>
    </xf>
    <xf numFmtId="0" fontId="1" fillId="0" borderId="9" xfId="0" applyFont="1" applyFill="1" applyBorder="1" applyAlignment="1" applyProtection="1">
      <alignment horizontal="center" vertical="center"/>
      <protection locked="0"/>
    </xf>
    <xf numFmtId="0" fontId="1" fillId="0" borderId="10" xfId="0" applyFont="1" applyFill="1" applyBorder="1" applyAlignment="1" applyProtection="1">
      <alignment horizontal="center" vertical="center"/>
      <protection locked="0"/>
    </xf>
    <xf numFmtId="0" fontId="1" fillId="0" borderId="11" xfId="0" applyFont="1" applyFill="1" applyBorder="1" applyAlignment="1" applyProtection="1">
      <alignment horizontal="center" vertical="center"/>
      <protection locked="0"/>
    </xf>
    <xf numFmtId="0" fontId="1" fillId="0" borderId="12" xfId="0" applyFont="1" applyFill="1" applyBorder="1" applyAlignment="1" applyProtection="1">
      <alignment horizontal="center" vertical="center"/>
      <protection locked="0"/>
    </xf>
    <xf numFmtId="0" fontId="1" fillId="0" borderId="13" xfId="0" applyFont="1" applyFill="1" applyBorder="1" applyAlignment="1" applyProtection="1">
      <alignment horizontal="center" vertical="center"/>
      <protection locked="0"/>
    </xf>
    <xf numFmtId="0" fontId="63" fillId="6" borderId="10" xfId="0" applyFont="1" applyFill="1" applyBorder="1" applyAlignment="1">
      <alignment horizontal="center" vertical="center" wrapText="1"/>
    </xf>
    <xf numFmtId="0" fontId="63" fillId="6" borderId="104" xfId="0" applyFont="1" applyFill="1" applyBorder="1" applyAlignment="1">
      <alignment horizontal="center" vertical="center" wrapText="1"/>
    </xf>
    <xf numFmtId="0" fontId="63" fillId="13" borderId="105" xfId="0" applyFont="1" applyFill="1" applyBorder="1" applyAlignment="1">
      <alignment horizontal="center" vertical="center" wrapText="1"/>
    </xf>
    <xf numFmtId="0" fontId="63" fillId="13" borderId="10" xfId="0" applyFont="1" applyFill="1" applyBorder="1" applyAlignment="1">
      <alignment horizontal="center" vertical="center" wrapText="1"/>
    </xf>
    <xf numFmtId="0" fontId="63" fillId="13" borderId="104" xfId="0" applyFont="1" applyFill="1" applyBorder="1" applyAlignment="1">
      <alignment horizontal="center" vertical="center" wrapText="1"/>
    </xf>
    <xf numFmtId="0" fontId="63" fillId="6" borderId="13" xfId="0" applyFont="1" applyFill="1" applyBorder="1" applyAlignment="1">
      <alignment horizontal="center" vertical="center" wrapText="1"/>
    </xf>
    <xf numFmtId="0" fontId="63" fillId="6" borderId="106" xfId="0" applyFont="1" applyFill="1" applyBorder="1" applyAlignment="1">
      <alignment horizontal="center" vertical="center" wrapText="1"/>
    </xf>
    <xf numFmtId="0" fontId="63" fillId="13" borderId="107" xfId="0" applyFont="1" applyFill="1" applyBorder="1" applyAlignment="1">
      <alignment horizontal="center" vertical="center" wrapText="1"/>
    </xf>
    <xf numFmtId="0" fontId="63" fillId="13" borderId="13" xfId="0" applyFont="1" applyFill="1" applyBorder="1" applyAlignment="1">
      <alignment horizontal="center" vertical="center" wrapText="1"/>
    </xf>
    <xf numFmtId="0" fontId="63" fillId="13" borderId="106" xfId="0" applyFont="1" applyFill="1" applyBorder="1" applyAlignment="1">
      <alignment horizontal="center" vertical="center" wrapText="1"/>
    </xf>
    <xf numFmtId="0" fontId="63" fillId="0" borderId="31" xfId="0" applyFont="1" applyFill="1" applyBorder="1" applyAlignment="1">
      <alignment horizontal="center" vertical="center"/>
    </xf>
    <xf numFmtId="0" fontId="13" fillId="10" borderId="27" xfId="0" applyFont="1" applyFill="1" applyBorder="1" applyAlignment="1">
      <alignment horizontal="center" vertical="center" wrapText="1"/>
    </xf>
    <xf numFmtId="0" fontId="56" fillId="10" borderId="28" xfId="0" applyFont="1" applyFill="1" applyBorder="1" applyAlignment="1">
      <alignment horizontal="center" vertical="center"/>
    </xf>
    <xf numFmtId="0" fontId="56" fillId="10" borderId="32" xfId="0" applyFont="1" applyFill="1" applyBorder="1" applyAlignment="1">
      <alignment horizontal="center" vertical="center"/>
    </xf>
    <xf numFmtId="0" fontId="56" fillId="10" borderId="29" xfId="0" applyFont="1" applyFill="1" applyBorder="1" applyAlignment="1">
      <alignment horizontal="center" vertical="center"/>
    </xf>
    <xf numFmtId="0" fontId="56" fillId="10" borderId="26" xfId="0" applyFont="1" applyFill="1" applyBorder="1" applyAlignment="1">
      <alignment horizontal="center" vertical="center"/>
    </xf>
    <xf numFmtId="0" fontId="56" fillId="10" borderId="33" xfId="0" applyFont="1" applyFill="1" applyBorder="1" applyAlignment="1">
      <alignment horizontal="center" vertical="center"/>
    </xf>
    <xf numFmtId="0" fontId="44" fillId="10" borderId="29" xfId="0" applyFont="1" applyFill="1" applyBorder="1" applyAlignment="1">
      <alignment horizontal="center" vertical="center"/>
    </xf>
    <xf numFmtId="0" fontId="44" fillId="10" borderId="26" xfId="0" applyFont="1" applyFill="1" applyBorder="1" applyAlignment="1">
      <alignment horizontal="center" vertical="center"/>
    </xf>
    <xf numFmtId="0" fontId="21" fillId="0" borderId="26" xfId="0" applyFont="1" applyBorder="1" applyAlignment="1">
      <alignment horizontal="center" vertical="center"/>
    </xf>
    <xf numFmtId="0" fontId="21" fillId="0" borderId="33" xfId="0" applyFont="1" applyBorder="1" applyAlignment="1">
      <alignment horizontal="center" vertical="center"/>
    </xf>
    <xf numFmtId="0" fontId="44" fillId="10" borderId="30" xfId="0" applyFont="1" applyFill="1" applyBorder="1" applyAlignment="1">
      <alignment horizontal="center" vertical="center"/>
    </xf>
    <xf numFmtId="0" fontId="44" fillId="10" borderId="31" xfId="0" applyFont="1" applyFill="1" applyBorder="1" applyAlignment="1">
      <alignment horizontal="center" vertical="center"/>
    </xf>
    <xf numFmtId="0" fontId="21" fillId="0" borderId="31" xfId="0" applyFont="1" applyBorder="1" applyAlignment="1">
      <alignment horizontal="center" vertical="center"/>
    </xf>
    <xf numFmtId="0" fontId="21" fillId="0" borderId="34" xfId="0" applyFont="1" applyBorder="1" applyAlignment="1">
      <alignment horizontal="center" vertical="center"/>
    </xf>
    <xf numFmtId="0" fontId="61" fillId="0" borderId="14" xfId="0" applyFont="1" applyBorder="1" applyAlignment="1">
      <alignment horizontal="center" vertical="center" wrapText="1" shrinkToFit="1"/>
    </xf>
    <xf numFmtId="0" fontId="61" fillId="0" borderId="15" xfId="0" applyFont="1" applyBorder="1" applyAlignment="1">
      <alignment horizontal="center" vertical="center" wrapText="1" shrinkToFit="1"/>
    </xf>
    <xf numFmtId="0" fontId="61" fillId="0" borderId="0" xfId="0" applyFont="1" applyAlignment="1">
      <alignment horizontal="center" vertical="center" wrapText="1"/>
    </xf>
    <xf numFmtId="0" fontId="61" fillId="0" borderId="16" xfId="0" applyFont="1" applyBorder="1" applyAlignment="1">
      <alignment horizontal="center" vertical="center" wrapText="1" shrinkToFit="1"/>
    </xf>
    <xf numFmtId="0" fontId="6" fillId="0" borderId="11" xfId="0" applyFont="1" applyFill="1" applyBorder="1" applyAlignment="1">
      <alignment horizontal="center" vertical="center"/>
    </xf>
    <xf numFmtId="0" fontId="6" fillId="0" borderId="0" xfId="0" applyFont="1" applyFill="1" applyBorder="1" applyAlignment="1">
      <alignment horizontal="center" vertical="center"/>
    </xf>
    <xf numFmtId="0" fontId="23" fillId="6" borderId="15" xfId="0" applyFont="1" applyFill="1" applyBorder="1" applyAlignment="1" applyProtection="1">
      <alignment horizontal="center" vertical="center"/>
      <protection locked="0"/>
    </xf>
    <xf numFmtId="0" fontId="6" fillId="0" borderId="11" xfId="0" applyFont="1" applyBorder="1" applyAlignment="1">
      <alignment horizontal="center" vertical="center" wrapText="1"/>
    </xf>
    <xf numFmtId="0" fontId="6" fillId="0" borderId="0" xfId="0" applyFont="1" applyFill="1" applyBorder="1" applyAlignment="1">
      <alignment horizontal="center" vertical="center" wrapText="1"/>
    </xf>
    <xf numFmtId="0" fontId="13" fillId="10" borderId="14" xfId="0" applyFont="1" applyFill="1" applyBorder="1" applyAlignment="1">
      <alignment horizontal="center"/>
    </xf>
    <xf numFmtId="0" fontId="1" fillId="0" borderId="14" xfId="0" applyFont="1" applyFill="1" applyBorder="1" applyAlignment="1" applyProtection="1">
      <alignment horizontal="center" vertical="center"/>
      <protection locked="0"/>
    </xf>
    <xf numFmtId="0" fontId="1" fillId="0" borderId="15" xfId="0" applyFont="1" applyFill="1" applyBorder="1" applyAlignment="1" applyProtection="1">
      <alignment horizontal="center" vertical="center"/>
      <protection locked="0"/>
    </xf>
    <xf numFmtId="0" fontId="1" fillId="0" borderId="16" xfId="0" applyFont="1" applyFill="1" applyBorder="1" applyAlignment="1" applyProtection="1">
      <alignment horizontal="center" vertical="center"/>
      <protection locked="0"/>
    </xf>
    <xf numFmtId="0" fontId="13" fillId="10" borderId="14" xfId="0" applyFont="1" applyFill="1" applyBorder="1" applyAlignment="1">
      <alignment horizontal="center" vertical="center"/>
    </xf>
    <xf numFmtId="0" fontId="22" fillId="0" borderId="0" xfId="0" applyFont="1">
      <alignment vertical="center"/>
    </xf>
    <xf numFmtId="0" fontId="13" fillId="10" borderId="15" xfId="0" applyFont="1" applyFill="1" applyBorder="1" applyAlignment="1">
      <alignment horizontal="center" vertical="center"/>
    </xf>
    <xf numFmtId="0" fontId="63" fillId="6" borderId="14" xfId="0" applyFont="1" applyFill="1" applyBorder="1" applyAlignment="1">
      <alignment horizontal="center" vertical="center" wrapText="1"/>
    </xf>
    <xf numFmtId="0" fontId="47" fillId="0" borderId="17" xfId="0" applyFont="1" applyBorder="1" applyAlignment="1">
      <alignment horizontal="center" vertical="center"/>
    </xf>
    <xf numFmtId="0" fontId="63" fillId="6" borderId="16" xfId="0" applyFont="1" applyFill="1" applyBorder="1" applyAlignment="1">
      <alignment horizontal="center" vertical="center" wrapText="1"/>
    </xf>
    <xf numFmtId="0" fontId="68" fillId="0" borderId="9" xfId="0" applyFont="1" applyBorder="1" applyAlignment="1">
      <alignment horizontal="center" vertical="center"/>
    </xf>
    <xf numFmtId="0" fontId="63" fillId="0" borderId="15" xfId="0" applyFont="1" applyBorder="1" applyAlignment="1">
      <alignment horizontal="center" vertical="center"/>
    </xf>
    <xf numFmtId="0" fontId="68" fillId="0" borderId="12" xfId="0" applyFont="1" applyBorder="1" applyAlignment="1">
      <alignment horizontal="center" vertical="center"/>
    </xf>
    <xf numFmtId="0" fontId="19" fillId="6" borderId="17" xfId="0" applyFont="1" applyFill="1" applyBorder="1" applyAlignment="1">
      <alignment horizontal="center" vertical="center"/>
    </xf>
    <xf numFmtId="0" fontId="44" fillId="4" borderId="9" xfId="0" applyFont="1" applyFill="1" applyBorder="1" applyAlignment="1">
      <alignment horizontal="center" vertical="center"/>
    </xf>
    <xf numFmtId="0" fontId="69" fillId="0" borderId="9" xfId="0" applyFont="1" applyBorder="1" applyAlignment="1">
      <alignment horizontal="center" vertical="center"/>
    </xf>
    <xf numFmtId="0" fontId="69" fillId="0" borderId="12" xfId="0" applyFont="1" applyBorder="1" applyAlignment="1">
      <alignment horizontal="center" vertical="center"/>
    </xf>
    <xf numFmtId="0" fontId="63" fillId="0" borderId="16" xfId="0" applyFont="1" applyBorder="1" applyAlignment="1">
      <alignment horizontal="center" vertical="center"/>
    </xf>
    <xf numFmtId="0" fontId="63" fillId="0" borderId="17" xfId="0" applyFont="1" applyBorder="1" applyAlignment="1">
      <alignment horizontal="center" vertical="center"/>
    </xf>
    <xf numFmtId="0" fontId="0" fillId="0" borderId="9" xfId="0" applyBorder="1" applyAlignment="1">
      <alignment horizontal="center" vertical="center" wrapText="1"/>
    </xf>
    <xf numFmtId="0" fontId="0" fillId="0" borderId="12" xfId="0" applyBorder="1" applyAlignment="1">
      <alignment horizontal="center" vertical="center"/>
    </xf>
    <xf numFmtId="0" fontId="0" fillId="13" borderId="12" xfId="0" applyFill="1" applyBorder="1" applyAlignment="1">
      <alignment horizontal="center" vertical="center"/>
    </xf>
    <xf numFmtId="0" fontId="6" fillId="0" borderId="11" xfId="0" applyFont="1" applyFill="1" applyBorder="1" applyAlignment="1">
      <alignment horizontal="center" vertical="center" wrapText="1"/>
    </xf>
    <xf numFmtId="0" fontId="51" fillId="0" borderId="18" xfId="0" applyFont="1" applyBorder="1" applyAlignment="1">
      <alignment horizontal="center" vertical="center" wrapText="1"/>
    </xf>
    <xf numFmtId="0" fontId="51" fillId="0" borderId="18" xfId="0" applyFont="1" applyBorder="1" applyAlignment="1">
      <alignment vertical="center" wrapText="1"/>
    </xf>
    <xf numFmtId="0" fontId="70" fillId="0" borderId="0" xfId="0" applyFont="1" applyAlignment="1">
      <alignment horizontal="center" vertical="center"/>
    </xf>
    <xf numFmtId="0" fontId="70" fillId="0" borderId="15" xfId="0" applyFont="1" applyBorder="1" applyAlignment="1">
      <alignment horizontal="center" vertical="center"/>
    </xf>
    <xf numFmtId="0" fontId="0" fillId="6" borderId="9" xfId="0" applyFill="1" applyBorder="1" applyAlignment="1">
      <alignment horizontal="center" vertical="center"/>
    </xf>
    <xf numFmtId="0" fontId="0" fillId="6" borderId="10" xfId="0" applyFill="1" applyBorder="1" applyAlignment="1">
      <alignment horizontal="center" vertical="center"/>
    </xf>
    <xf numFmtId="0" fontId="60" fillId="0" borderId="9" xfId="0" applyFont="1" applyBorder="1" applyAlignment="1">
      <alignment horizontal="center" vertical="center"/>
    </xf>
    <xf numFmtId="0" fontId="60" fillId="0" borderId="14" xfId="0" applyFont="1" applyBorder="1" applyAlignment="1">
      <alignment horizontal="center" vertical="center"/>
    </xf>
    <xf numFmtId="0" fontId="0" fillId="6" borderId="9" xfId="0" applyFill="1" applyBorder="1" applyAlignment="1" applyProtection="1">
      <alignment horizontal="center" vertical="center" wrapText="1"/>
      <protection locked="0"/>
    </xf>
    <xf numFmtId="0" fontId="0" fillId="6" borderId="10" xfId="0" applyFill="1" applyBorder="1" applyAlignment="1" applyProtection="1">
      <alignment horizontal="center" vertical="center" wrapText="1"/>
      <protection locked="0"/>
    </xf>
    <xf numFmtId="0" fontId="0" fillId="6" borderId="12" xfId="0" applyFill="1" applyBorder="1" applyAlignment="1">
      <alignment horizontal="center" vertical="center"/>
    </xf>
    <xf numFmtId="0" fontId="0" fillId="6" borderId="13" xfId="0" applyFill="1" applyBorder="1" applyAlignment="1">
      <alignment horizontal="center" vertical="center"/>
    </xf>
    <xf numFmtId="0" fontId="60" fillId="0" borderId="11" xfId="0" applyFont="1" applyBorder="1" applyAlignment="1">
      <alignment horizontal="center" vertical="center"/>
    </xf>
    <xf numFmtId="0" fontId="60" fillId="0" borderId="15" xfId="0" applyFont="1" applyBorder="1" applyAlignment="1">
      <alignment horizontal="center" vertical="center"/>
    </xf>
    <xf numFmtId="0" fontId="0" fillId="6" borderId="12" xfId="0" applyFill="1" applyBorder="1" applyAlignment="1" applyProtection="1">
      <alignment horizontal="center" vertical="center" wrapText="1"/>
      <protection locked="0"/>
    </xf>
    <xf numFmtId="0" fontId="0" fillId="6" borderId="13" xfId="0" applyFill="1" applyBorder="1" applyAlignment="1" applyProtection="1">
      <alignment horizontal="center" vertical="center" wrapText="1"/>
      <protection locked="0"/>
    </xf>
    <xf numFmtId="0" fontId="0" fillId="6" borderId="9" xfId="0" applyFill="1" applyBorder="1" applyAlignment="1" applyProtection="1">
      <alignment horizontal="center" vertical="center"/>
      <protection locked="0"/>
    </xf>
    <xf numFmtId="0" fontId="0" fillId="6" borderId="10" xfId="0" applyFill="1" applyBorder="1" applyAlignment="1" applyProtection="1">
      <alignment horizontal="center" vertical="center"/>
      <protection locked="0"/>
    </xf>
    <xf numFmtId="0" fontId="60" fillId="0" borderId="12" xfId="0" applyFont="1" applyBorder="1" applyAlignment="1">
      <alignment horizontal="center" vertical="center"/>
    </xf>
    <xf numFmtId="0" fontId="60" fillId="0" borderId="16" xfId="0" applyFont="1" applyBorder="1" applyAlignment="1">
      <alignment horizontal="center" vertical="center"/>
    </xf>
    <xf numFmtId="0" fontId="0" fillId="6" borderId="12" xfId="0" applyFill="1" applyBorder="1" applyAlignment="1" applyProtection="1">
      <alignment horizontal="center" vertical="center"/>
      <protection locked="0"/>
    </xf>
    <xf numFmtId="0" fontId="0" fillId="6" borderId="13" xfId="0" applyFill="1" applyBorder="1" applyAlignment="1" applyProtection="1">
      <alignment horizontal="center" vertical="center"/>
      <protection locked="0"/>
    </xf>
    <xf numFmtId="0" fontId="61" fillId="0" borderId="15" xfId="0" applyFont="1" applyBorder="1" applyAlignment="1">
      <alignment horizontal="center" vertical="center" wrapText="1"/>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4" xfId="0" applyBorder="1" applyAlignment="1">
      <alignment horizontal="center" vertical="center"/>
    </xf>
    <xf numFmtId="0" fontId="0" fillId="0" borderId="13" xfId="0" applyBorder="1" applyAlignment="1">
      <alignment horizontal="center" vertical="center"/>
    </xf>
    <xf numFmtId="0" fontId="0" fillId="0" borderId="16" xfId="0" applyBorder="1" applyAlignment="1">
      <alignment horizontal="center" vertical="center"/>
    </xf>
    <xf numFmtId="0" fontId="0" fillId="0" borderId="14" xfId="0" applyBorder="1" applyAlignment="1">
      <alignment horizontal="center" vertical="center" wrapText="1"/>
    </xf>
    <xf numFmtId="0" fontId="0" fillId="0" borderId="12" xfId="0" applyBorder="1" applyAlignment="1">
      <alignment horizontal="center" vertical="center" wrapText="1"/>
    </xf>
    <xf numFmtId="0" fontId="0" fillId="0" borderId="16" xfId="0" applyBorder="1" applyAlignment="1">
      <alignment horizontal="center" vertical="center" wrapText="1"/>
    </xf>
    <xf numFmtId="0" fontId="47" fillId="0" borderId="35" xfId="0" applyFont="1" applyBorder="1" applyAlignment="1">
      <alignment horizontal="center" vertical="center"/>
    </xf>
    <xf numFmtId="0" fontId="47" fillId="0" borderId="18" xfId="0" applyFont="1" applyBorder="1" applyAlignment="1">
      <alignment horizontal="center" vertical="center"/>
    </xf>
    <xf numFmtId="0" fontId="68" fillId="0" borderId="10" xfId="0" applyFont="1" applyBorder="1" applyAlignment="1">
      <alignment horizontal="center" vertical="center"/>
    </xf>
    <xf numFmtId="0" fontId="68" fillId="0" borderId="14" xfId="0" applyFont="1" applyBorder="1" applyAlignment="1">
      <alignment horizontal="center" vertical="center"/>
    </xf>
    <xf numFmtId="0" fontId="68" fillId="0" borderId="13" xfId="0" applyFont="1" applyBorder="1" applyAlignment="1">
      <alignment horizontal="center" vertical="center"/>
    </xf>
    <xf numFmtId="0" fontId="68" fillId="0" borderId="16" xfId="0" applyFont="1" applyBorder="1" applyAlignment="1">
      <alignment horizontal="center" vertical="center"/>
    </xf>
    <xf numFmtId="0" fontId="19" fillId="6" borderId="35" xfId="0" applyFont="1" applyFill="1" applyBorder="1" applyAlignment="1">
      <alignment horizontal="center" vertical="center"/>
    </xf>
    <xf numFmtId="0" fontId="19" fillId="6" borderId="18" xfId="0" applyFont="1" applyFill="1" applyBorder="1" applyAlignment="1">
      <alignment horizontal="center" vertical="center"/>
    </xf>
    <xf numFmtId="0" fontId="44" fillId="4" borderId="10" xfId="0" applyFont="1" applyFill="1" applyBorder="1" applyAlignment="1">
      <alignment horizontal="center" vertical="center"/>
    </xf>
    <xf numFmtId="0" fontId="44" fillId="4" borderId="14" xfId="0" applyFont="1" applyFill="1" applyBorder="1" applyAlignment="1">
      <alignment horizontal="center" vertical="center"/>
    </xf>
    <xf numFmtId="0" fontId="44" fillId="4" borderId="17" xfId="0" applyFont="1" applyFill="1" applyBorder="1" applyAlignment="1">
      <alignment horizontal="center" vertical="center"/>
    </xf>
    <xf numFmtId="0" fontId="44" fillId="4" borderId="35" xfId="0" applyFont="1" applyFill="1" applyBorder="1" applyAlignment="1">
      <alignment horizontal="center" vertical="center"/>
    </xf>
    <xf numFmtId="0" fontId="44" fillId="4" borderId="18" xfId="0" applyFont="1" applyFill="1" applyBorder="1" applyAlignment="1">
      <alignment horizontal="center" vertical="center"/>
    </xf>
    <xf numFmtId="0" fontId="63" fillId="0" borderId="35" xfId="0" applyFont="1" applyBorder="1" applyAlignment="1">
      <alignment horizontal="center" vertical="center"/>
    </xf>
    <xf numFmtId="0" fontId="63" fillId="0" borderId="18" xfId="0" applyFont="1" applyBorder="1" applyAlignment="1">
      <alignment horizontal="center" vertical="center"/>
    </xf>
    <xf numFmtId="0" fontId="69" fillId="0" borderId="10" xfId="0" applyFont="1" applyBorder="1" applyAlignment="1">
      <alignment horizontal="center" vertical="center"/>
    </xf>
    <xf numFmtId="0" fontId="69" fillId="0" borderId="14" xfId="0" applyFont="1" applyBorder="1" applyAlignment="1">
      <alignment horizontal="center" vertical="center"/>
    </xf>
    <xf numFmtId="0" fontId="69" fillId="0" borderId="13" xfId="0" applyFont="1" applyBorder="1" applyAlignment="1">
      <alignment horizontal="center" vertical="center"/>
    </xf>
    <xf numFmtId="0" fontId="69" fillId="0" borderId="16" xfId="0" applyFont="1" applyBorder="1" applyAlignment="1">
      <alignment horizontal="center" vertical="center"/>
    </xf>
    <xf numFmtId="0" fontId="63" fillId="0" borderId="9" xfId="0" applyFont="1" applyBorder="1" applyAlignment="1">
      <alignment horizontal="center" vertical="center"/>
    </xf>
    <xf numFmtId="0" fontId="63" fillId="0" borderId="10" xfId="0" applyFont="1" applyBorder="1" applyAlignment="1">
      <alignment horizontal="center" vertical="center"/>
    </xf>
    <xf numFmtId="0" fontId="63" fillId="0" borderId="14" xfId="0" applyFont="1" applyBorder="1" applyAlignment="1">
      <alignment horizontal="center" vertical="center"/>
    </xf>
    <xf numFmtId="0" fontId="71" fillId="4" borderId="9" xfId="0" applyFont="1" applyFill="1" applyBorder="1" applyAlignment="1">
      <alignment horizontal="center" vertical="center"/>
    </xf>
    <xf numFmtId="0" fontId="71" fillId="4" borderId="10" xfId="0" applyFont="1" applyFill="1" applyBorder="1" applyAlignment="1">
      <alignment horizontal="center" vertical="center"/>
    </xf>
    <xf numFmtId="0" fontId="71" fillId="4" borderId="14" xfId="0" applyFont="1" applyFill="1" applyBorder="1" applyAlignment="1">
      <alignment horizontal="center" vertical="center"/>
    </xf>
    <xf numFmtId="0" fontId="0" fillId="13" borderId="13" xfId="0" applyFill="1" applyBorder="1" applyAlignment="1">
      <alignment horizontal="center" vertical="center"/>
    </xf>
    <xf numFmtId="0" fontId="0" fillId="13" borderId="16" xfId="0" applyFill="1" applyBorder="1" applyAlignment="1">
      <alignment horizontal="center" vertical="center"/>
    </xf>
    <xf numFmtId="0" fontId="0" fillId="6" borderId="14" xfId="0" applyFill="1" applyBorder="1" applyAlignment="1" applyProtection="1">
      <alignment horizontal="center" vertical="center" wrapText="1"/>
      <protection locked="0"/>
    </xf>
    <xf numFmtId="0" fontId="25" fillId="0" borderId="9" xfId="0" applyFont="1" applyFill="1" applyBorder="1" applyAlignment="1">
      <alignment horizontal="center" vertical="center" wrapText="1"/>
    </xf>
    <xf numFmtId="0" fontId="25" fillId="0" borderId="10" xfId="0" applyFont="1" applyFill="1" applyBorder="1" applyAlignment="1">
      <alignment horizontal="center" vertical="center" wrapText="1"/>
    </xf>
    <xf numFmtId="0" fontId="0" fillId="6" borderId="16" xfId="0" applyFill="1" applyBorder="1" applyAlignment="1" applyProtection="1">
      <alignment horizontal="center" vertical="center" wrapText="1"/>
      <protection locked="0"/>
    </xf>
    <xf numFmtId="0" fontId="25" fillId="0" borderId="12" xfId="0" applyFont="1" applyFill="1" applyBorder="1" applyAlignment="1">
      <alignment horizontal="center" vertical="center" wrapText="1"/>
    </xf>
    <xf numFmtId="0" fontId="25" fillId="0" borderId="13" xfId="0" applyFont="1" applyFill="1" applyBorder="1" applyAlignment="1">
      <alignment horizontal="center" vertical="center" wrapText="1"/>
    </xf>
    <xf numFmtId="0" fontId="0" fillId="6" borderId="14" xfId="0" applyFill="1" applyBorder="1" applyAlignment="1" applyProtection="1">
      <alignment horizontal="center" vertical="center"/>
      <protection locked="0"/>
    </xf>
    <xf numFmtId="0" fontId="0" fillId="6" borderId="16" xfId="0" applyFill="1" applyBorder="1" applyAlignment="1" applyProtection="1">
      <alignment horizontal="center" vertical="center"/>
      <protection locked="0"/>
    </xf>
    <xf numFmtId="0" fontId="63" fillId="5" borderId="17" xfId="0" applyFont="1" applyFill="1" applyBorder="1" applyAlignment="1">
      <alignment horizontal="center" vertical="center"/>
    </xf>
    <xf numFmtId="0" fontId="63" fillId="5" borderId="35" xfId="0" applyFont="1" applyFill="1" applyBorder="1" applyAlignment="1">
      <alignment horizontal="center" vertical="center"/>
    </xf>
    <xf numFmtId="0" fontId="63" fillId="5" borderId="18" xfId="0" applyFont="1" applyFill="1" applyBorder="1" applyAlignment="1">
      <alignment horizontal="center" vertical="center"/>
    </xf>
    <xf numFmtId="0" fontId="63" fillId="5" borderId="9" xfId="0" applyFont="1" applyFill="1" applyBorder="1" applyAlignment="1">
      <alignment horizontal="center" vertical="center"/>
    </xf>
    <xf numFmtId="0" fontId="63" fillId="5" borderId="10" xfId="0" applyFont="1" applyFill="1" applyBorder="1" applyAlignment="1">
      <alignment horizontal="center" vertical="center"/>
    </xf>
    <xf numFmtId="0" fontId="63" fillId="5" borderId="14" xfId="0" applyFont="1" applyFill="1" applyBorder="1" applyAlignment="1">
      <alignment horizontal="center" vertical="center"/>
    </xf>
    <xf numFmtId="0" fontId="0" fillId="0" borderId="9" xfId="0" applyFont="1" applyBorder="1" applyAlignment="1">
      <alignment horizontal="center" vertical="center" wrapText="1"/>
    </xf>
    <xf numFmtId="0" fontId="0" fillId="0" borderId="10" xfId="0" applyFont="1" applyBorder="1" applyAlignment="1">
      <alignment horizontal="center" vertical="center"/>
    </xf>
    <xf numFmtId="0" fontId="0" fillId="0" borderId="14" xfId="0" applyFont="1" applyBorder="1" applyAlignment="1">
      <alignment horizontal="center" vertical="center"/>
    </xf>
    <xf numFmtId="0" fontId="0" fillId="0" borderId="12" xfId="0" applyFont="1" applyBorder="1" applyAlignment="1">
      <alignment horizontal="center" vertical="center"/>
    </xf>
    <xf numFmtId="0" fontId="0" fillId="0" borderId="13" xfId="0" applyFont="1" applyBorder="1" applyAlignment="1">
      <alignment horizontal="center" vertical="center"/>
    </xf>
    <xf numFmtId="0" fontId="0" fillId="0" borderId="16" xfId="0" applyFont="1" applyBorder="1" applyAlignment="1">
      <alignment horizontal="center" vertical="center"/>
    </xf>
    <xf numFmtId="0" fontId="72" fillId="0" borderId="26" xfId="0" applyFont="1" applyBorder="1" applyAlignment="1">
      <alignment horizontal="center" vertical="center"/>
    </xf>
    <xf numFmtId="0" fontId="72" fillId="0" borderId="23" xfId="0" applyFont="1" applyBorder="1" applyAlignment="1">
      <alignment horizontal="center" vertical="center"/>
    </xf>
    <xf numFmtId="0" fontId="25" fillId="0" borderId="14" xfId="0" applyFont="1" applyFill="1" applyBorder="1" applyAlignment="1">
      <alignment horizontal="center" vertical="center" wrapText="1"/>
    </xf>
    <xf numFmtId="0" fontId="25" fillId="0" borderId="16" xfId="0" applyFont="1" applyFill="1" applyBorder="1" applyAlignment="1">
      <alignment horizontal="center" vertical="center" wrapText="1"/>
    </xf>
    <xf numFmtId="0" fontId="25" fillId="0" borderId="9" xfId="0" applyFont="1" applyBorder="1" applyAlignment="1">
      <alignment horizontal="center" vertical="center" wrapText="1"/>
    </xf>
    <xf numFmtId="0" fontId="25" fillId="0" borderId="12" xfId="0" applyFont="1" applyBorder="1" applyAlignment="1">
      <alignment horizontal="center" vertical="center" wrapText="1"/>
    </xf>
    <xf numFmtId="0" fontId="1" fillId="4" borderId="0" xfId="0" applyFont="1" applyFill="1" applyAlignment="1"/>
    <xf numFmtId="0" fontId="1" fillId="0" borderId="17" xfId="0" applyFont="1" applyBorder="1" applyAlignment="1">
      <alignment horizontal="center"/>
    </xf>
    <xf numFmtId="0" fontId="1" fillId="0" borderId="35" xfId="0" applyFont="1" applyBorder="1" applyAlignment="1">
      <alignment horizontal="center"/>
    </xf>
    <xf numFmtId="0" fontId="1" fillId="0" borderId="18" xfId="0" applyFont="1" applyBorder="1" applyAlignment="1">
      <alignment horizontal="center"/>
    </xf>
    <xf numFmtId="0" fontId="23" fillId="0" borderId="0" xfId="0" applyFont="1" applyAlignment="1">
      <alignment horizontal="left" vertical="center"/>
    </xf>
    <xf numFmtId="0" fontId="1" fillId="5" borderId="17" xfId="0" applyFont="1" applyFill="1" applyBorder="1" applyAlignment="1">
      <alignment horizontal="center"/>
    </xf>
    <xf numFmtId="0" fontId="1" fillId="5" borderId="35" xfId="0" applyFont="1" applyFill="1" applyBorder="1" applyAlignment="1">
      <alignment horizontal="center"/>
    </xf>
    <xf numFmtId="0" fontId="1" fillId="5" borderId="18" xfId="0" applyFont="1" applyFill="1" applyBorder="1" applyAlignment="1">
      <alignment horizontal="center"/>
    </xf>
    <xf numFmtId="0" fontId="25" fillId="0" borderId="10" xfId="0" applyFont="1" applyBorder="1" applyAlignment="1">
      <alignment horizontal="center" vertical="center" wrapText="1"/>
    </xf>
    <xf numFmtId="0" fontId="25" fillId="0" borderId="14" xfId="0" applyFont="1" applyBorder="1" applyAlignment="1">
      <alignment horizontal="center" vertical="center" wrapText="1"/>
    </xf>
    <xf numFmtId="0" fontId="25" fillId="0" borderId="13" xfId="0" applyFont="1" applyBorder="1" applyAlignment="1">
      <alignment horizontal="center" vertical="center" wrapText="1"/>
    </xf>
    <xf numFmtId="0" fontId="25" fillId="0" borderId="16" xfId="0" applyFont="1" applyBorder="1" applyAlignment="1">
      <alignment horizontal="center" vertical="center" wrapText="1"/>
    </xf>
    <xf numFmtId="0" fontId="50" fillId="0" borderId="0" xfId="0" applyFont="1" applyAlignment="1">
      <alignment horizontal="left" vertical="center"/>
    </xf>
    <xf numFmtId="0" fontId="64" fillId="0" borderId="17" xfId="0" applyFont="1" applyBorder="1" applyAlignment="1">
      <alignment horizontal="center" vertical="center"/>
    </xf>
    <xf numFmtId="0" fontId="64" fillId="0" borderId="35" xfId="0" applyFont="1" applyBorder="1" applyAlignment="1">
      <alignment horizontal="center" vertical="center"/>
    </xf>
    <xf numFmtId="0" fontId="64" fillId="0" borderId="35" xfId="0" applyFont="1" applyFill="1" applyBorder="1" applyAlignment="1">
      <alignment horizontal="center" vertical="center"/>
    </xf>
    <xf numFmtId="0" fontId="20" fillId="6" borderId="35" xfId="0" applyFont="1" applyFill="1" applyBorder="1" applyProtection="1">
      <alignment vertical="center"/>
      <protection locked="0"/>
    </xf>
    <xf numFmtId="0" fontId="70" fillId="0" borderId="17" xfId="0" applyFont="1" applyBorder="1" applyAlignment="1">
      <alignment horizontal="center" vertical="center"/>
    </xf>
    <xf numFmtId="0" fontId="27" fillId="0" borderId="11" xfId="0" applyFont="1" applyFill="1" applyBorder="1" applyAlignment="1">
      <alignment horizontal="left" vertical="center"/>
    </xf>
    <xf numFmtId="0" fontId="27" fillId="0" borderId="15" xfId="0" applyFont="1" applyFill="1" applyBorder="1" applyAlignment="1">
      <alignment horizontal="left" vertical="center"/>
    </xf>
    <xf numFmtId="0" fontId="51" fillId="0" borderId="9" xfId="0" applyFont="1" applyBorder="1" applyAlignment="1">
      <alignment horizontal="center" vertical="center"/>
    </xf>
    <xf numFmtId="0" fontId="64" fillId="0" borderId="0" xfId="0" applyFont="1" applyAlignment="1">
      <alignment horizontal="center" vertical="center" wrapText="1"/>
    </xf>
    <xf numFmtId="0" fontId="64" fillId="0" borderId="15" xfId="0" applyFont="1" applyBorder="1" applyAlignment="1">
      <alignment horizontal="center" vertical="center" wrapText="1"/>
    </xf>
    <xf numFmtId="0" fontId="61" fillId="0" borderId="10" xfId="0" applyFont="1" applyBorder="1" applyAlignment="1">
      <alignment vertical="center" wrapText="1"/>
    </xf>
    <xf numFmtId="0" fontId="64" fillId="0" borderId="12" xfId="0" applyFont="1" applyFill="1" applyBorder="1" applyAlignment="1">
      <alignment horizontal="center" vertical="center"/>
    </xf>
    <xf numFmtId="0" fontId="64" fillId="0" borderId="13" xfId="0" applyFont="1" applyFill="1" applyBorder="1" applyAlignment="1">
      <alignment horizontal="center" vertical="center"/>
    </xf>
    <xf numFmtId="0" fontId="64" fillId="0" borderId="16" xfId="0" applyFont="1" applyFill="1" applyBorder="1" applyAlignment="1">
      <alignment horizontal="center" vertical="center"/>
    </xf>
    <xf numFmtId="0" fontId="61" fillId="0" borderId="0" xfId="0" applyFont="1" applyBorder="1" applyAlignment="1">
      <alignment vertical="center" wrapText="1"/>
    </xf>
    <xf numFmtId="0" fontId="61" fillId="0" borderId="0" xfId="0" applyFont="1" applyAlignment="1">
      <alignment vertical="center" wrapText="1"/>
    </xf>
    <xf numFmtId="0" fontId="15" fillId="0" borderId="0" xfId="0" applyFont="1" applyFill="1" applyAlignment="1">
      <alignment horizontal="center" vertical="center"/>
    </xf>
    <xf numFmtId="0" fontId="64" fillId="0" borderId="10" xfId="0" applyFont="1" applyBorder="1" applyAlignment="1">
      <alignment horizontal="center" vertical="center"/>
    </xf>
    <xf numFmtId="0" fontId="64" fillId="0" borderId="10" xfId="0" applyFont="1" applyFill="1" applyBorder="1" applyAlignment="1">
      <alignment horizontal="center" vertical="center"/>
    </xf>
    <xf numFmtId="0" fontId="20" fillId="6" borderId="10" xfId="0" applyFont="1" applyFill="1" applyBorder="1" applyProtection="1">
      <alignment vertical="center"/>
      <protection locked="0"/>
    </xf>
    <xf numFmtId="0" fontId="70" fillId="0" borderId="9" xfId="0" applyFont="1" applyBorder="1" applyAlignment="1">
      <alignment horizontal="center" vertical="center"/>
    </xf>
    <xf numFmtId="0" fontId="27" fillId="0" borderId="19" xfId="0" applyFont="1" applyFill="1" applyBorder="1" applyAlignment="1">
      <alignment horizontal="left" vertical="center" wrapText="1"/>
    </xf>
    <xf numFmtId="0" fontId="15" fillId="6" borderId="35" xfId="0" applyFont="1" applyFill="1" applyBorder="1" applyAlignment="1" applyProtection="1">
      <alignment horizontal="center" vertical="center"/>
      <protection locked="0"/>
    </xf>
    <xf numFmtId="0" fontId="60" fillId="0" borderId="17" xfId="0" applyFont="1" applyBorder="1" applyAlignment="1">
      <alignment horizontal="center" vertical="center"/>
    </xf>
    <xf numFmtId="0" fontId="60" fillId="0" borderId="35" xfId="0" applyFont="1" applyBorder="1" applyAlignment="1">
      <alignment horizontal="center" vertical="center"/>
    </xf>
    <xf numFmtId="0" fontId="23" fillId="6" borderId="35" xfId="0" applyFont="1" applyFill="1" applyBorder="1" applyAlignment="1">
      <alignment horizontal="center" vertical="center" wrapText="1"/>
    </xf>
    <xf numFmtId="0" fontId="23" fillId="6" borderId="18" xfId="0" applyFont="1" applyFill="1" applyBorder="1" applyAlignment="1">
      <alignment horizontal="center" vertical="center" wrapText="1"/>
    </xf>
    <xf numFmtId="0" fontId="15" fillId="6" borderId="17" xfId="0" applyFont="1" applyFill="1" applyBorder="1" applyAlignment="1" applyProtection="1">
      <alignment horizontal="center" vertical="center"/>
      <protection locked="0"/>
    </xf>
    <xf numFmtId="0" fontId="23" fillId="6" borderId="13" xfId="0" applyFont="1" applyFill="1" applyBorder="1" applyAlignment="1">
      <alignment horizontal="center" vertical="center" wrapText="1"/>
    </xf>
    <xf numFmtId="0" fontId="23" fillId="6" borderId="16" xfId="0" applyFont="1" applyFill="1" applyBorder="1" applyAlignment="1">
      <alignment horizontal="center" vertical="center" wrapText="1"/>
    </xf>
    <xf numFmtId="0" fontId="70" fillId="0" borderId="35" xfId="0" applyFont="1" applyBorder="1" applyAlignment="1">
      <alignment horizontal="center" vertical="center"/>
    </xf>
    <xf numFmtId="0" fontId="73" fillId="6" borderId="18" xfId="0" applyFont="1" applyFill="1" applyBorder="1" applyAlignment="1" applyProtection="1">
      <alignment horizontal="center" vertical="center"/>
      <protection locked="0"/>
    </xf>
    <xf numFmtId="0" fontId="15" fillId="0" borderId="35" xfId="0" applyFont="1" applyBorder="1" applyAlignment="1">
      <alignment horizontal="center" vertical="center"/>
    </xf>
    <xf numFmtId="0" fontId="15" fillId="6" borderId="17" xfId="0" applyFont="1" applyFill="1" applyBorder="1" applyAlignment="1">
      <alignment horizontal="center" vertical="center"/>
    </xf>
    <xf numFmtId="0" fontId="15" fillId="6" borderId="18" xfId="0" applyFont="1" applyFill="1" applyBorder="1" applyAlignment="1">
      <alignment horizontal="center" vertical="center"/>
    </xf>
    <xf numFmtId="0" fontId="15" fillId="6" borderId="35" xfId="0" applyFont="1" applyFill="1" applyBorder="1" applyAlignment="1">
      <alignment horizontal="center" vertical="center"/>
    </xf>
    <xf numFmtId="0" fontId="6" fillId="0" borderId="10" xfId="0" applyFont="1" applyFill="1" applyBorder="1" applyAlignment="1">
      <alignment horizontal="center" vertical="center" wrapText="1"/>
    </xf>
    <xf numFmtId="0" fontId="70" fillId="0" borderId="10" xfId="0" applyFont="1" applyBorder="1" applyAlignment="1">
      <alignment horizontal="center" vertical="center"/>
    </xf>
    <xf numFmtId="0" fontId="73" fillId="6" borderId="14" xfId="0" applyFont="1" applyFill="1" applyBorder="1" applyAlignment="1" applyProtection="1">
      <alignment horizontal="center" vertical="center"/>
      <protection locked="0"/>
    </xf>
    <xf numFmtId="0" fontId="15" fillId="6" borderId="18" xfId="0" applyFont="1" applyFill="1" applyBorder="1" applyAlignment="1" applyProtection="1">
      <alignment horizontal="center" vertical="center"/>
      <protection locked="0"/>
    </xf>
    <xf numFmtId="0" fontId="62" fillId="0" borderId="11" xfId="0" applyFont="1" applyBorder="1" applyAlignment="1">
      <alignment horizontal="center" vertical="center" wrapText="1"/>
    </xf>
    <xf numFmtId="0" fontId="14" fillId="0" borderId="130" xfId="0" applyFont="1" applyBorder="1" applyAlignment="1">
      <alignment horizontal="center"/>
    </xf>
    <xf numFmtId="0" fontId="15" fillId="0" borderId="130" xfId="0" applyFont="1" applyBorder="1" applyAlignment="1">
      <alignment horizontal="center" vertical="center"/>
    </xf>
    <xf numFmtId="0" fontId="15" fillId="6" borderId="9" xfId="0" applyFont="1" applyFill="1" applyBorder="1" applyAlignment="1">
      <alignment horizontal="center" vertical="center"/>
    </xf>
    <xf numFmtId="0" fontId="15" fillId="6" borderId="14" xfId="0" applyFont="1" applyFill="1" applyBorder="1" applyAlignment="1">
      <alignment horizontal="center" vertical="center"/>
    </xf>
    <xf numFmtId="0" fontId="60" fillId="0" borderId="9" xfId="0" applyFont="1" applyFill="1" applyBorder="1" applyAlignment="1">
      <alignment horizontal="center" vertical="center" wrapText="1"/>
    </xf>
    <xf numFmtId="0" fontId="60" fillId="0" borderId="10" xfId="0" applyFont="1" applyFill="1" applyBorder="1" applyAlignment="1">
      <alignment horizontal="center" vertical="center" wrapText="1"/>
    </xf>
    <xf numFmtId="0" fontId="70" fillId="6" borderId="10" xfId="0" applyFont="1" applyFill="1" applyBorder="1" applyAlignment="1" applyProtection="1">
      <alignment horizontal="center" vertical="center"/>
      <protection locked="0"/>
    </xf>
    <xf numFmtId="0" fontId="60" fillId="0" borderId="9" xfId="0" applyFont="1" applyBorder="1" applyAlignment="1">
      <alignment horizontal="center" vertical="center" wrapText="1"/>
    </xf>
    <xf numFmtId="0" fontId="60" fillId="0" borderId="10" xfId="0" applyFont="1" applyBorder="1" applyAlignment="1">
      <alignment horizontal="center" vertical="center" wrapText="1"/>
    </xf>
    <xf numFmtId="0" fontId="23" fillId="6" borderId="10" xfId="0" applyFont="1" applyFill="1" applyBorder="1" applyAlignment="1" applyProtection="1">
      <alignment horizontal="center" vertical="center" wrapText="1" shrinkToFit="1"/>
      <protection locked="0"/>
    </xf>
    <xf numFmtId="0" fontId="60" fillId="0" borderId="12" xfId="0" applyFont="1" applyFill="1" applyBorder="1" applyAlignment="1">
      <alignment horizontal="center" vertical="center" wrapText="1"/>
    </xf>
    <xf numFmtId="0" fontId="60" fillId="0" borderId="13" xfId="0" applyFont="1" applyFill="1" applyBorder="1" applyAlignment="1">
      <alignment horizontal="center" vertical="center" wrapText="1"/>
    </xf>
    <xf numFmtId="0" fontId="70" fillId="6" borderId="13" xfId="0" applyFont="1" applyFill="1" applyBorder="1" applyAlignment="1" applyProtection="1">
      <alignment horizontal="center" vertical="center"/>
      <protection locked="0"/>
    </xf>
    <xf numFmtId="0" fontId="60" fillId="0" borderId="12" xfId="0" applyFont="1" applyBorder="1" applyAlignment="1">
      <alignment horizontal="center" vertical="center" wrapText="1"/>
    </xf>
    <xf numFmtId="0" fontId="60" fillId="0" borderId="13" xfId="0" applyFont="1" applyBorder="1" applyAlignment="1">
      <alignment horizontal="center" vertical="center" wrapText="1"/>
    </xf>
    <xf numFmtId="0" fontId="23" fillId="6" borderId="13" xfId="0" applyFont="1" applyFill="1" applyBorder="1" applyAlignment="1" applyProtection="1">
      <alignment horizontal="center" vertical="center" wrapText="1" shrinkToFit="1"/>
      <protection locked="0"/>
    </xf>
    <xf numFmtId="0" fontId="15" fillId="6" borderId="18" xfId="0" applyFont="1" applyFill="1" applyBorder="1">
      <alignment vertical="center"/>
    </xf>
    <xf numFmtId="0" fontId="60" fillId="0" borderId="10" xfId="0" applyFont="1" applyBorder="1" applyAlignment="1">
      <alignment horizontal="center" vertical="center"/>
    </xf>
    <xf numFmtId="0" fontId="70" fillId="6" borderId="14" xfId="0" applyFont="1" applyFill="1" applyBorder="1" applyAlignment="1" applyProtection="1">
      <alignment horizontal="center" vertical="center"/>
      <protection locked="0"/>
    </xf>
    <xf numFmtId="0" fontId="60" fillId="0" borderId="13" xfId="0" applyFont="1" applyBorder="1" applyAlignment="1">
      <alignment horizontal="center" vertical="center"/>
    </xf>
    <xf numFmtId="0" fontId="70" fillId="6" borderId="16" xfId="0" applyFont="1" applyFill="1" applyBorder="1" applyAlignment="1" applyProtection="1">
      <alignment horizontal="center" vertical="center"/>
      <protection locked="0"/>
    </xf>
    <xf numFmtId="0" fontId="14" fillId="0" borderId="18" xfId="0" applyFont="1" applyBorder="1" applyAlignment="1"/>
    <xf numFmtId="0" fontId="15" fillId="0" borderId="18" xfId="0" applyFont="1" applyBorder="1" applyAlignment="1">
      <alignment vertical="center" wrapText="1"/>
    </xf>
    <xf numFmtId="0" fontId="51" fillId="6" borderId="0" xfId="0" applyFont="1" applyFill="1" applyAlignment="1">
      <alignment horizontal="center" vertical="center"/>
    </xf>
    <xf numFmtId="0" fontId="51" fillId="6" borderId="17" xfId="0" applyFont="1" applyFill="1" applyBorder="1" applyAlignment="1">
      <alignment horizontal="center" vertical="center"/>
    </xf>
    <xf numFmtId="0" fontId="51" fillId="6" borderId="35" xfId="0" applyFont="1" applyFill="1" applyBorder="1" applyAlignment="1">
      <alignment horizontal="center" vertical="center"/>
    </xf>
    <xf numFmtId="0" fontId="51" fillId="6" borderId="18" xfId="0" applyFont="1" applyFill="1" applyBorder="1" applyAlignment="1">
      <alignment horizontal="center" vertical="center"/>
    </xf>
    <xf numFmtId="0" fontId="61" fillId="0" borderId="13" xfId="0" applyFont="1" applyFill="1" applyBorder="1" applyAlignment="1">
      <alignment horizontal="center" vertical="center" wrapText="1"/>
    </xf>
    <xf numFmtId="0" fontId="60" fillId="0" borderId="0" xfId="0" applyFont="1" applyBorder="1" applyAlignment="1">
      <alignment horizontal="center" vertical="center"/>
    </xf>
    <xf numFmtId="0" fontId="25" fillId="0" borderId="0" xfId="0" applyFont="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7">
    <dxf>
      <font>
        <color theme="0"/>
      </font>
      <fill>
        <patternFill patternType="solid">
          <bgColor theme="0"/>
        </patternFill>
      </fill>
    </dxf>
    <dxf>
      <fill>
        <patternFill patternType="solid">
          <bgColor theme="4" tint="0.8"/>
        </patternFill>
      </fill>
    </dxf>
    <dxf>
      <font>
        <color theme="0"/>
      </font>
    </dxf>
    <dxf>
      <fill>
        <patternFill patternType="solid">
          <bgColor theme="7" tint="0.8"/>
        </patternFill>
      </fill>
    </dxf>
    <dxf>
      <font>
        <color rgb="FFFFFFFF"/>
      </font>
    </dxf>
    <dxf>
      <font>
        <color theme="1"/>
      </font>
      <fill>
        <patternFill patternType="solid">
          <bgColor theme="7" tint="0.8"/>
        </patternFill>
      </fill>
    </dxf>
    <dxf>
      <font>
        <color theme="1"/>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ctrlProps/ctrlProp1.xml><?xml version="1.0" encoding="utf-8"?>
<formControlPr xmlns="http://schemas.microsoft.com/office/spreadsheetml/2009/9/main" objectType="Spin" dx="16" fmlaLink="备用!$C$3" max="100" page="10" val="10"/>
</file>

<file path=xl/ctrlProps/ctrlProp2.xml><?xml version="1.0" encoding="utf-8"?>
<formControlPr xmlns="http://schemas.microsoft.com/office/spreadsheetml/2009/9/main" objectType="Spin" dx="16" fmlaLink="备用!$D$3" max="100" page="10" val="10"/>
</file>

<file path=xl/ctrlProps/ctrlProp3.xml><?xml version="1.0" encoding="utf-8"?>
<formControlPr xmlns="http://schemas.microsoft.com/office/spreadsheetml/2009/9/main" objectType="Spin" dx="16" fmlaLink="备用!$E$3" max="100" page="10" val="10"/>
</file>

<file path=xl/ctrlProps/ctrlProp4.xml><?xml version="1.0" encoding="utf-8"?>
<formControlPr xmlns="http://schemas.microsoft.com/office/spreadsheetml/2009/9/main" objectType="Spin" dx="16" fmlaLink="备用!$F$3" max="100" page="10" val="10"/>
</file>

<file path=xl/ctrlProps/ctrlProp5.xml><?xml version="1.0" encoding="utf-8"?>
<formControlPr xmlns="http://schemas.microsoft.com/office/spreadsheetml/2009/9/main" objectType="Spin" dx="16" fmlaLink="备用!$G$3" max="100" page="10" val="1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22</xdr:col>
      <xdr:colOff>173990</xdr:colOff>
      <xdr:row>2</xdr:row>
      <xdr:rowOff>75565</xdr:rowOff>
    </xdr:from>
    <xdr:to>
      <xdr:col>32</xdr:col>
      <xdr:colOff>28575</xdr:colOff>
      <xdr:row>7</xdr:row>
      <xdr:rowOff>40005</xdr:rowOff>
    </xdr:to>
    <xdr:sp>
      <xdr:nvSpPr>
        <xdr:cNvPr id="2" name="roundRect"/>
        <xdr:cNvSpPr/>
      </xdr:nvSpPr>
      <xdr:spPr>
        <a:xfrm>
          <a:off x="5757545" y="608965"/>
          <a:ext cx="2242185" cy="1297940"/>
        </a:xfrm>
        <a:prstGeom prst="roundRect">
          <a:avLst/>
        </a:prstGeom>
        <a:noFill/>
        <a:ln w="28575" cap="flat" cmpd="sng">
          <a:solidFill>
            <a:srgbClr val="595959"/>
          </a:solid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p>
      </xdr:txBody>
    </xdr:sp>
    <xdr:clientData/>
  </xdr:twoCellAnchor>
  <xdr:twoCellAnchor>
    <xdr:from>
      <xdr:col>1</xdr:col>
      <xdr:colOff>86770</xdr:colOff>
      <xdr:row>1</xdr:row>
      <xdr:rowOff>76051</xdr:rowOff>
    </xdr:from>
    <xdr:to>
      <xdr:col>3</xdr:col>
      <xdr:colOff>67812</xdr:colOff>
      <xdr:row>3</xdr:row>
      <xdr:rowOff>228153</xdr:rowOff>
    </xdr:to>
    <xdr:pic>
      <xdr:nvPicPr>
        <xdr:cNvPr id="3" name="ID_CFC67095E25341AFB31256F00ECE49D8" descr="标题图案"/>
        <xdr:cNvPicPr/>
      </xdr:nvPicPr>
      <xdr:blipFill>
        <a:blip r:embed="rId1"/>
        <a:srcRect/>
        <a:stretch>
          <a:fillRect/>
        </a:stretch>
      </xdr:blipFill>
      <xdr:spPr>
        <a:xfrm>
          <a:off x="325120" y="342265"/>
          <a:ext cx="541655" cy="685800"/>
        </a:xfrm>
        <a:prstGeom prst="rect">
          <a:avLst/>
        </a:prstGeom>
        <a:noFill/>
        <a:ln w="9525" cap="flat" cmpd="sng">
          <a:noFill/>
          <a:prstDash val="solid"/>
          <a:miter/>
        </a:ln>
        <a:effectLst/>
      </xdr:spPr>
    </xdr:pic>
    <xdr:clientData/>
  </xdr:twoCellAnchor>
  <xdr:twoCellAnchor>
    <xdr:from>
      <xdr:col>23</xdr:col>
      <xdr:colOff>75346</xdr:colOff>
      <xdr:row>0</xdr:row>
      <xdr:rowOff>126057</xdr:rowOff>
    </xdr:from>
    <xdr:to>
      <xdr:col>27</xdr:col>
      <xdr:colOff>142187</xdr:colOff>
      <xdr:row>2</xdr:row>
      <xdr:rowOff>101054</xdr:rowOff>
    </xdr:to>
    <xdr:pic>
      <xdr:nvPicPr>
        <xdr:cNvPr id="4" name="图片 5" descr="F:\文本\规则书\神我狩\世界干涉等级.png世界干涉等级"/>
        <xdr:cNvPicPr/>
      </xdr:nvPicPr>
      <xdr:blipFill>
        <a:blip r:embed="rId2"/>
        <a:srcRect/>
        <a:stretch>
          <a:fillRect/>
        </a:stretch>
      </xdr:blipFill>
      <xdr:spPr>
        <a:xfrm>
          <a:off x="5897245" y="125730"/>
          <a:ext cx="1021715" cy="508635"/>
        </a:xfrm>
        <a:prstGeom prst="rect">
          <a:avLst/>
        </a:prstGeom>
        <a:noFill/>
        <a:ln w="9525" cap="flat" cmpd="sng">
          <a:noFill/>
          <a:prstDash val="solid"/>
          <a:miter/>
        </a:ln>
        <a:effectLst/>
      </xdr:spPr>
    </xdr:pic>
    <xdr:clientData/>
  </xdr:twoCellAnchor>
  <xdr:twoCellAnchor>
    <xdr:from>
      <xdr:col>34</xdr:col>
      <xdr:colOff>7534</xdr:colOff>
      <xdr:row>0</xdr:row>
      <xdr:rowOff>240655</xdr:rowOff>
    </xdr:from>
    <xdr:to>
      <xdr:col>35</xdr:col>
      <xdr:colOff>228471</xdr:colOff>
      <xdr:row>2</xdr:row>
      <xdr:rowOff>253156</xdr:rowOff>
    </xdr:to>
    <xdr:sp>
      <xdr:nvSpPr>
        <xdr:cNvPr id="5" name="round2SameRect"/>
        <xdr:cNvSpPr/>
      </xdr:nvSpPr>
      <xdr:spPr>
        <a:xfrm>
          <a:off x="8455660" y="240030"/>
          <a:ext cx="459740" cy="546100"/>
        </a:xfrm>
        <a:prstGeom prst="round2SameRect">
          <a:avLst/>
        </a:prstGeom>
        <a:solidFill>
          <a:srgbClr val="595959"/>
        </a:solidFill>
        <a:ln w="9525" cap="flat" cmpd="sng">
          <a:solidFill>
            <a:srgbClr val="7F7F7F"/>
          </a:solid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p>
      </xdr:txBody>
    </xdr:sp>
    <xdr:clientData/>
  </xdr:twoCellAnchor>
  <xdr:twoCellAnchor>
    <xdr:from>
      <xdr:col>33</xdr:col>
      <xdr:colOff>220345</xdr:colOff>
      <xdr:row>26</xdr:row>
      <xdr:rowOff>5715</xdr:rowOff>
    </xdr:from>
    <xdr:to>
      <xdr:col>35</xdr:col>
      <xdr:colOff>228609</xdr:colOff>
      <xdr:row>29</xdr:row>
      <xdr:rowOff>5715</xdr:rowOff>
    </xdr:to>
    <xdr:sp>
      <xdr:nvSpPr>
        <xdr:cNvPr id="6" name="round2SameRect"/>
        <xdr:cNvSpPr/>
      </xdr:nvSpPr>
      <xdr:spPr>
        <a:xfrm rot="10800000">
          <a:off x="8430260" y="7359015"/>
          <a:ext cx="485775" cy="800100"/>
        </a:xfrm>
        <a:prstGeom prst="round2SameRect">
          <a:avLst/>
        </a:prstGeom>
        <a:solidFill>
          <a:srgbClr val="595959"/>
        </a:solidFill>
        <a:ln w="9525" cap="flat" cmpd="sng">
          <a:solidFill>
            <a:srgbClr val="7F7F7F"/>
          </a:solid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t"/>
        <a:lstStyle/>
        <a:p>
          <a:pPr algn="l"/>
          <a:r>
            <a:rPr lang="en-US" altLang="zh-CN" sz="1100">
              <a:solidFill>
                <a:srgbClr val="FFFFFF"/>
              </a:solidFill>
              <a:latin typeface="Calibri" panose="020F0502020204030204" charset="0"/>
              <a:ea typeface="Calibri" panose="020F0502020204030204" charset="0"/>
            </a:rPr>
            <a:t> </a:t>
          </a:r>
          <a:endParaRPr lang="en-US" altLang="zh-CN" sz="1100">
            <a:solidFill>
              <a:srgbClr val="FFFFFF"/>
            </a:solidFill>
            <a:latin typeface="Calibri" panose="020F0502020204030204" charset="0"/>
            <a:ea typeface="Calibri" panose="020F0502020204030204" charset="0"/>
          </a:endParaRPr>
        </a:p>
      </xdr:txBody>
    </xdr:sp>
    <xdr:clientData/>
  </xdr:twoCellAnchor>
  <xdr:twoCellAnchor>
    <xdr:from>
      <xdr:col>23</xdr:col>
      <xdr:colOff>75346</xdr:colOff>
      <xdr:row>0</xdr:row>
      <xdr:rowOff>177105</xdr:rowOff>
    </xdr:from>
    <xdr:to>
      <xdr:col>27</xdr:col>
      <xdr:colOff>143402</xdr:colOff>
      <xdr:row>4</xdr:row>
      <xdr:rowOff>101054</xdr:rowOff>
    </xdr:to>
    <xdr:sp>
      <xdr:nvSpPr>
        <xdr:cNvPr id="7" name="ellipse"/>
        <xdr:cNvSpPr/>
      </xdr:nvSpPr>
      <xdr:spPr>
        <a:xfrm>
          <a:off x="5897245" y="176530"/>
          <a:ext cx="1022985" cy="991235"/>
        </a:xfrm>
        <a:prstGeom prst="ellipse">
          <a:avLst/>
        </a:prstGeom>
        <a:noFill/>
        <a:ln w="28575" cap="flat" cmpd="sng">
          <a:solidFill>
            <a:srgbClr val="595959"/>
          </a:solid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p>
      </xdr:txBody>
    </xdr:sp>
    <xdr:clientData/>
  </xdr:twoCellAnchor>
  <mc:AlternateContent xmlns:mc="http://schemas.openxmlformats.org/markup-compatibility/2006">
    <mc:Choice xmlns:a14="http://schemas.microsoft.com/office/drawing/2010/main" Requires="a14">
      <xdr:twoCellAnchor editAs="oneCell">
        <xdr:from>
          <xdr:col>4</xdr:col>
          <xdr:colOff>29210</xdr:colOff>
          <xdr:row>25</xdr:row>
          <xdr:rowOff>66675</xdr:rowOff>
        </xdr:from>
        <xdr:to>
          <xdr:col>4</xdr:col>
          <xdr:colOff>210185</xdr:colOff>
          <xdr:row>26</xdr:row>
          <xdr:rowOff>200025</xdr:rowOff>
        </xdr:to>
        <xdr:sp>
          <xdr:nvSpPr>
            <xdr:cNvPr id="1025" name="Spinner 1" hidden="1">
              <a:extLst>
                <a:ext uri="{63B3BB69-23CF-44E3-9099-C40C66FF867C}">
                  <a14:compatExt spid="_x0000_s1025"/>
                </a:ext>
              </a:extLst>
            </xdr:cNvPr>
            <xdr:cNvSpPr/>
          </xdr:nvSpPr>
          <xdr:spPr>
            <a:xfrm>
              <a:off x="1067435" y="7153275"/>
              <a:ext cx="180975" cy="40005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191135</xdr:colOff>
          <xdr:row>25</xdr:row>
          <xdr:rowOff>57150</xdr:rowOff>
        </xdr:from>
        <xdr:to>
          <xdr:col>7</xdr:col>
          <xdr:colOff>372110</xdr:colOff>
          <xdr:row>26</xdr:row>
          <xdr:rowOff>190500</xdr:rowOff>
        </xdr:to>
        <xdr:sp>
          <xdr:nvSpPr>
            <xdr:cNvPr id="1026" name="Spinner 2" hidden="1">
              <a:extLst>
                <a:ext uri="{63B3BB69-23CF-44E3-9099-C40C66FF867C}">
                  <a14:compatExt spid="_x0000_s1026"/>
                </a:ext>
              </a:extLst>
            </xdr:cNvPr>
            <xdr:cNvSpPr/>
          </xdr:nvSpPr>
          <xdr:spPr>
            <a:xfrm>
              <a:off x="1945640" y="7143750"/>
              <a:ext cx="180975" cy="40005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219710</xdr:colOff>
          <xdr:row>25</xdr:row>
          <xdr:rowOff>47625</xdr:rowOff>
        </xdr:from>
        <xdr:to>
          <xdr:col>10</xdr:col>
          <xdr:colOff>161290</xdr:colOff>
          <xdr:row>26</xdr:row>
          <xdr:rowOff>180975</xdr:rowOff>
        </xdr:to>
        <xdr:sp>
          <xdr:nvSpPr>
            <xdr:cNvPr id="1027" name="Spinner 3" hidden="1">
              <a:extLst>
                <a:ext uri="{63B3BB69-23CF-44E3-9099-C40C66FF867C}">
                  <a14:compatExt spid="_x0000_s1027"/>
                </a:ext>
              </a:extLst>
            </xdr:cNvPr>
            <xdr:cNvSpPr/>
          </xdr:nvSpPr>
          <xdr:spPr>
            <a:xfrm>
              <a:off x="2699385" y="7134225"/>
              <a:ext cx="180340" cy="40005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10160</xdr:colOff>
          <xdr:row>25</xdr:row>
          <xdr:rowOff>76200</xdr:rowOff>
        </xdr:from>
        <xdr:to>
          <xdr:col>13</xdr:col>
          <xdr:colOff>191135</xdr:colOff>
          <xdr:row>26</xdr:row>
          <xdr:rowOff>209550</xdr:rowOff>
        </xdr:to>
        <xdr:sp>
          <xdr:nvSpPr>
            <xdr:cNvPr id="1028" name="Spinner 4" hidden="1">
              <a:extLst>
                <a:ext uri="{63B3BB69-23CF-44E3-9099-C40C66FF867C}">
                  <a14:compatExt spid="_x0000_s1028"/>
                </a:ext>
              </a:extLst>
            </xdr:cNvPr>
            <xdr:cNvSpPr/>
          </xdr:nvSpPr>
          <xdr:spPr>
            <a:xfrm>
              <a:off x="3444875" y="7162800"/>
              <a:ext cx="180975" cy="40005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25</xdr:row>
          <xdr:rowOff>66675</xdr:rowOff>
        </xdr:from>
        <xdr:to>
          <xdr:col>16</xdr:col>
          <xdr:colOff>180975</xdr:colOff>
          <xdr:row>26</xdr:row>
          <xdr:rowOff>200025</xdr:rowOff>
        </xdr:to>
        <xdr:sp>
          <xdr:nvSpPr>
            <xdr:cNvPr id="1029" name="Spinner 5" hidden="1">
              <a:extLst>
                <a:ext uri="{63B3BB69-23CF-44E3-9099-C40C66FF867C}">
                  <a14:compatExt spid="_x0000_s1029"/>
                </a:ext>
              </a:extLst>
            </xdr:cNvPr>
            <xdr:cNvSpPr/>
          </xdr:nvSpPr>
          <xdr:spPr>
            <a:xfrm>
              <a:off x="4150995" y="7153275"/>
              <a:ext cx="180975" cy="400050"/>
            </a:xfrm>
            <a:prstGeom prst="rect">
              <a:avLst/>
            </a:prstGeom>
          </xdr:spPr>
        </xdr:sp>
        <xdr:clientData/>
      </xdr:twoCellAnchor>
    </mc:Choice>
    <mc:Fallback/>
  </mc:AlternateContent>
  <xdr:twoCellAnchor>
    <xdr:from>
      <xdr:col>94</xdr:col>
      <xdr:colOff>0</xdr:colOff>
      <xdr:row>15</xdr:row>
      <xdr:rowOff>0</xdr:rowOff>
    </xdr:from>
    <xdr:to>
      <xdr:col>103</xdr:col>
      <xdr:colOff>200660</xdr:colOff>
      <xdr:row>34</xdr:row>
      <xdr:rowOff>150495</xdr:rowOff>
    </xdr:to>
    <xdr:sp>
      <xdr:nvSpPr>
        <xdr:cNvPr id="8" name=" "/>
        <xdr:cNvSpPr txBox="1"/>
      </xdr:nvSpPr>
      <xdr:spPr>
        <a:xfrm>
          <a:off x="22863810" y="4419600"/>
          <a:ext cx="2298700" cy="5217795"/>
        </a:xfrm>
        <a:prstGeom prst="rect">
          <a:avLst/>
        </a:prstGeom>
        <a:solidFill>
          <a:srgbClr val="FFFFFF"/>
        </a:solidFill>
        <a:ln w="9525" cap="flat" cmpd="sng">
          <a:solidFill>
            <a:srgbClr val="BCBCBC"/>
          </a:solidFill>
          <a:prstDash val="solid"/>
          <a:miter/>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lIns="90000" tIns="46800" rIns="90000" bIns="4680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en-US" altLang="zh-CN" sz="1100">
              <a:solidFill>
                <a:srgbClr val="000000"/>
              </a:solidFill>
              <a:latin typeface="宋体" panose="02010600030101010101" pitchFamily="7" charset="-122"/>
              <a:ea typeface="宋体" panose="02010600030101010101" pitchFamily="7" charset="-122"/>
            </a:rPr>
            <a:t>属性一览：</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[火焰]</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灼热或火焰带来的伤害。</a:t>
          </a:r>
          <a:endParaRPr lang="en-US" altLang="zh-CN" sz="1100">
            <a:solidFill>
              <a:srgbClr val="000000"/>
            </a:solidFill>
            <a:latin typeface="宋体" panose="02010600030101010101" pitchFamily="7" charset="-122"/>
            <a:ea typeface="宋体" panose="02010600030101010101" pitchFamily="7" charset="-122"/>
          </a:endParaRPr>
        </a:p>
        <a:p>
          <a:pPr algn="l"/>
          <a:endParaRPr lang="zh-CN" altLang="en-US"/>
        </a:p>
        <a:p>
          <a:pPr algn="l"/>
          <a:r>
            <a:rPr lang="en-US" altLang="zh-CN" sz="1100">
              <a:solidFill>
                <a:srgbClr val="000000"/>
              </a:solidFill>
              <a:latin typeface="宋体" panose="02010600030101010101" pitchFamily="7" charset="-122"/>
              <a:ea typeface="宋体" panose="02010600030101010101" pitchFamily="7" charset="-122"/>
            </a:rPr>
            <a:t>[冷气]</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高压的水、冰或冷气带来的伤害。</a:t>
          </a:r>
          <a:endParaRPr lang="en-US" altLang="zh-CN" sz="1100">
            <a:solidFill>
              <a:srgbClr val="000000"/>
            </a:solidFill>
            <a:latin typeface="宋体" panose="02010600030101010101" pitchFamily="7" charset="-122"/>
            <a:ea typeface="宋体" panose="02010600030101010101" pitchFamily="7" charset="-122"/>
          </a:endParaRPr>
        </a:p>
        <a:p>
          <a:pPr algn="l"/>
          <a:endParaRPr lang="zh-CN" altLang="en-US"/>
        </a:p>
        <a:p>
          <a:pPr algn="l"/>
          <a:r>
            <a:rPr lang="en-US" altLang="zh-CN" sz="1100">
              <a:solidFill>
                <a:srgbClr val="000000"/>
              </a:solidFill>
              <a:latin typeface="宋体" panose="02010600030101010101" pitchFamily="7" charset="-122"/>
              <a:ea typeface="宋体" panose="02010600030101010101" pitchFamily="7" charset="-122"/>
            </a:rPr>
            <a:t>[电击]</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电力带来的伤害。</a:t>
          </a:r>
          <a:endParaRPr lang="en-US" altLang="zh-CN" sz="1100">
            <a:solidFill>
              <a:srgbClr val="000000"/>
            </a:solidFill>
            <a:latin typeface="宋体" panose="02010600030101010101" pitchFamily="7" charset="-122"/>
            <a:ea typeface="宋体" panose="02010600030101010101" pitchFamily="7" charset="-122"/>
          </a:endParaRPr>
        </a:p>
        <a:p>
          <a:pPr algn="l"/>
          <a:endParaRPr lang="zh-CN" altLang="en-US"/>
        </a:p>
        <a:p>
          <a:pPr algn="l"/>
          <a:r>
            <a:rPr lang="en-US" altLang="zh-CN" sz="1100">
              <a:solidFill>
                <a:srgbClr val="000000"/>
              </a:solidFill>
              <a:latin typeface="宋体" panose="02010600030101010101" pitchFamily="7" charset="-122"/>
              <a:ea typeface="宋体" panose="02010600030101010101" pitchFamily="7" charset="-122"/>
            </a:rPr>
            <a:t>[风压]</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风刃或风压带来的伤害。</a:t>
          </a:r>
          <a:endParaRPr lang="en-US" altLang="zh-CN" sz="1100">
            <a:solidFill>
              <a:srgbClr val="000000"/>
            </a:solidFill>
            <a:latin typeface="宋体" panose="02010600030101010101" pitchFamily="7" charset="-122"/>
            <a:ea typeface="宋体" panose="02010600030101010101" pitchFamily="7" charset="-122"/>
          </a:endParaRPr>
        </a:p>
        <a:p>
          <a:pPr algn="l"/>
          <a:endParaRPr lang="zh-CN" altLang="en-US"/>
        </a:p>
        <a:p>
          <a:pPr algn="l"/>
          <a:r>
            <a:rPr lang="en-US" altLang="zh-CN" sz="1100">
              <a:solidFill>
                <a:srgbClr val="000000"/>
              </a:solidFill>
              <a:latin typeface="宋体" panose="02010600030101010101" pitchFamily="7" charset="-122"/>
              <a:ea typeface="宋体" panose="02010600030101010101" pitchFamily="7" charset="-122"/>
            </a:rPr>
            <a:t>[磁力]</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重力或磁力带来的伤害。</a:t>
          </a:r>
          <a:endParaRPr lang="en-US" altLang="zh-CN" sz="1100">
            <a:solidFill>
              <a:srgbClr val="000000"/>
            </a:solidFill>
            <a:latin typeface="宋体" panose="02010600030101010101" pitchFamily="7" charset="-122"/>
            <a:ea typeface="宋体" panose="02010600030101010101" pitchFamily="7" charset="-122"/>
          </a:endParaRPr>
        </a:p>
        <a:p>
          <a:pPr algn="l"/>
          <a:endParaRPr lang="zh-CN" altLang="en-US"/>
        </a:p>
        <a:p>
          <a:pPr algn="l"/>
          <a:r>
            <a:rPr lang="en-US" altLang="zh-CN" sz="1100">
              <a:solidFill>
                <a:srgbClr val="000000"/>
              </a:solidFill>
              <a:latin typeface="宋体" panose="02010600030101010101" pitchFamily="7" charset="-122"/>
              <a:ea typeface="宋体" panose="02010600030101010101" pitchFamily="7" charset="-122"/>
            </a:rPr>
            <a:t>[闪光]</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蕴含破坏力的光带来的伤害。</a:t>
          </a:r>
          <a:endParaRPr lang="en-US" altLang="zh-CN" sz="1100">
            <a:solidFill>
              <a:srgbClr val="000000"/>
            </a:solidFill>
            <a:latin typeface="宋体" panose="02010600030101010101" pitchFamily="7" charset="-122"/>
            <a:ea typeface="宋体" panose="02010600030101010101" pitchFamily="7" charset="-122"/>
          </a:endParaRPr>
        </a:p>
        <a:p>
          <a:pPr algn="l"/>
          <a:endParaRPr lang="zh-CN" altLang="en-US"/>
        </a:p>
        <a:p>
          <a:pPr algn="l"/>
          <a:r>
            <a:rPr lang="en-US" altLang="zh-CN" sz="1100">
              <a:solidFill>
                <a:srgbClr val="000000"/>
              </a:solidFill>
              <a:latin typeface="宋体" panose="02010600030101010101" pitchFamily="7" charset="-122"/>
              <a:ea typeface="宋体" panose="02010600030101010101" pitchFamily="7" charset="-122"/>
            </a:rPr>
            <a:t>[魔毒]</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对生物有害的毒或诅咒带来的伤害。</a:t>
          </a:r>
          <a:endParaRPr lang="en-US" altLang="zh-CN" sz="1100">
            <a:solidFill>
              <a:srgbClr val="000000"/>
            </a:solidFill>
            <a:latin typeface="宋体" panose="02010600030101010101" pitchFamily="7" charset="-122"/>
            <a:ea typeface="宋体" panose="02010600030101010101" pitchFamily="7" charset="-122"/>
          </a:endParaRPr>
        </a:p>
        <a:p>
          <a:pPr algn="l"/>
          <a:endParaRPr lang="zh-CN" altLang="en-US"/>
        </a:p>
        <a:p>
          <a:pPr algn="l"/>
          <a:r>
            <a:rPr lang="en-US" altLang="zh-CN" sz="1100">
              <a:solidFill>
                <a:srgbClr val="000000"/>
              </a:solidFill>
              <a:latin typeface="宋体" panose="02010600030101010101" pitchFamily="7" charset="-122"/>
              <a:ea typeface="宋体" panose="02010600030101010101" pitchFamily="7" charset="-122"/>
            </a:rPr>
            <a:t>[幻觉]</a:t>
          </a:r>
          <a:endParaRPr lang="en-US" altLang="zh-CN" sz="1100">
            <a:solidFill>
              <a:srgbClr val="000000"/>
            </a:solidFill>
            <a:latin typeface="宋体" panose="02010600030101010101" pitchFamily="7" charset="-122"/>
            <a:ea typeface="宋体" panose="02010600030101010101" pitchFamily="7" charset="-122"/>
          </a:endParaRPr>
        </a:p>
        <a:p>
          <a:pPr algn="l"/>
          <a:r>
            <a:rPr lang="en-US" altLang="zh-CN" sz="1100">
              <a:solidFill>
                <a:srgbClr val="000000"/>
              </a:solidFill>
              <a:latin typeface="宋体" panose="02010600030101010101" pitchFamily="7" charset="-122"/>
              <a:ea typeface="宋体" panose="02010600030101010101" pitchFamily="7" charset="-122"/>
            </a:rPr>
            <a:t>精神攻击或幻影带来的伤害。</a:t>
          </a:r>
          <a:endParaRPr lang="en-US" altLang="zh-CN" sz="1100">
            <a:solidFill>
              <a:srgbClr val="000000"/>
            </a:solidFill>
            <a:latin typeface="宋体" panose="02010600030101010101" pitchFamily="7" charset="-122"/>
            <a:ea typeface="宋体" panose="02010600030101010101" pitchFamily="7" charset="-122"/>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7" Type="http://schemas.openxmlformats.org/officeDocument/2006/relationships/ctrlProp" Target="../ctrlProps/ctrlProp5.xml"/><Relationship Id="rId6" Type="http://schemas.openxmlformats.org/officeDocument/2006/relationships/ctrlProp" Target="../ctrlProps/ctrlProp4.xml"/><Relationship Id="rId5" Type="http://schemas.openxmlformats.org/officeDocument/2006/relationships/ctrlProp" Target="../ctrlProps/ctrlProp3.xml"/><Relationship Id="rId4" Type="http://schemas.openxmlformats.org/officeDocument/2006/relationships/ctrlProp" Target="../ctrlProps/ctrlProp2.xml"/><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DK116"/>
  <sheetViews>
    <sheetView showGridLines="0" tabSelected="1" zoomScale="80" zoomScaleNormal="80" topLeftCell="AG14" workbookViewId="0">
      <selection activeCell="BY40" sqref="BY40:DK40"/>
    </sheetView>
  </sheetViews>
  <sheetFormatPr defaultColWidth="3" defaultRowHeight="21" customHeight="1"/>
  <cols>
    <col min="1" max="2" width="3.13333333333333" customWidth="1"/>
    <col min="3" max="3" width="4.225" customWidth="1"/>
    <col min="4" max="7" width="3.13333333333333" customWidth="1"/>
    <col min="8" max="8" width="6.38333333333333" customWidth="1"/>
    <col min="9" max="65" width="3.13333333333333" customWidth="1"/>
    <col min="66" max="66" width="3.10833333333333" customWidth="1"/>
    <col min="67" max="67" width="4.33333333333333" customWidth="1"/>
    <col min="68" max="98" width="3.13333333333333" customWidth="1"/>
  </cols>
  <sheetData>
    <row r="1" customHeight="1" spans="1:2">
      <c r="A1" s="354"/>
      <c r="B1" t="s">
        <v>0</v>
      </c>
    </row>
    <row r="2" customHeight="1" spans="2:77">
      <c r="B2" s="355"/>
      <c r="C2" s="356"/>
      <c r="D2" s="357" t="s">
        <v>1</v>
      </c>
      <c r="E2" s="357"/>
      <c r="F2" s="357"/>
      <c r="G2" s="357"/>
      <c r="H2" s="357"/>
      <c r="I2" s="357"/>
      <c r="J2" s="482" t="s">
        <v>2</v>
      </c>
      <c r="K2" s="482"/>
      <c r="L2" s="483"/>
      <c r="M2" s="483"/>
      <c r="N2" s="483"/>
      <c r="O2" s="484"/>
      <c r="P2" s="484"/>
      <c r="Q2" s="484"/>
      <c r="R2" s="484"/>
      <c r="S2" s="484"/>
      <c r="T2" s="484"/>
      <c r="U2" s="484"/>
      <c r="V2" s="575"/>
      <c r="X2" s="1"/>
      <c r="Y2" s="1"/>
      <c r="Z2" s="1"/>
      <c r="AA2" s="1"/>
      <c r="AB2" s="1"/>
      <c r="AC2" s="1"/>
      <c r="AD2" s="1"/>
      <c r="AE2" s="1"/>
      <c r="AF2" s="1"/>
      <c r="AG2" s="1"/>
      <c r="AK2" s="672" t="str">
        <f>O18</f>
        <v>退魔师协会</v>
      </c>
      <c r="AL2" s="673"/>
      <c r="AM2" s="673"/>
      <c r="AN2" s="673"/>
      <c r="AO2" s="673"/>
      <c r="AP2" s="673"/>
      <c r="AQ2" s="673"/>
      <c r="AR2" s="673"/>
      <c r="AS2" s="673"/>
      <c r="AT2" s="673"/>
      <c r="AU2" s="673"/>
      <c r="AV2" s="740"/>
      <c r="AW2" s="763" t="s">
        <v>3</v>
      </c>
      <c r="AX2" s="763"/>
      <c r="AY2" s="763"/>
      <c r="AZ2" s="763"/>
      <c r="BA2" s="763"/>
      <c r="BB2" s="763"/>
      <c r="BC2" s="763"/>
      <c r="BD2" s="763"/>
      <c r="BE2" s="763"/>
      <c r="BF2" s="763"/>
      <c r="BG2" s="763"/>
      <c r="BH2" s="763"/>
      <c r="BI2" s="763"/>
      <c r="BJ2" s="803"/>
      <c r="BM2" s="849" t="str">
        <f>($Y$3-1)*1500+5000&amp;"G"</f>
        <v>5000G</v>
      </c>
      <c r="BN2" s="850"/>
      <c r="BO2" s="850"/>
      <c r="BP2" s="850" t="s">
        <v>4</v>
      </c>
      <c r="BQ2" s="850"/>
      <c r="BR2" s="851"/>
      <c r="BS2" s="849" t="s">
        <v>5</v>
      </c>
      <c r="BT2" s="851"/>
      <c r="BU2" s="842">
        <v>5000</v>
      </c>
      <c r="BV2" s="843"/>
      <c r="BW2" s="843"/>
      <c r="BX2" s="843"/>
      <c r="BY2" s="890"/>
    </row>
    <row r="3" customHeight="1" spans="2:77">
      <c r="B3" s="358"/>
      <c r="C3" s="359"/>
      <c r="D3" s="360" t="s">
        <v>6</v>
      </c>
      <c r="E3" s="360"/>
      <c r="F3" s="360"/>
      <c r="G3" s="360"/>
      <c r="H3" s="360"/>
      <c r="I3" s="360"/>
      <c r="J3" s="485"/>
      <c r="K3" s="485"/>
      <c r="L3" s="486"/>
      <c r="M3" s="486"/>
      <c r="N3" s="486"/>
      <c r="O3" s="487"/>
      <c r="P3" s="487"/>
      <c r="Q3" s="487"/>
      <c r="R3" s="487"/>
      <c r="S3" s="487"/>
      <c r="T3" s="487"/>
      <c r="U3" s="487"/>
      <c r="V3" s="576"/>
      <c r="X3" s="1"/>
      <c r="Y3" s="618">
        <v>1</v>
      </c>
      <c r="Z3" s="618"/>
      <c r="AA3" s="618"/>
      <c r="AC3" s="619"/>
      <c r="AD3" s="619"/>
      <c r="AE3" s="619"/>
      <c r="AF3" s="619"/>
      <c r="AG3" s="619"/>
      <c r="AK3" s="674" t="str">
        <f>IFERROR(VLOOKUP(O18,备用!Q151:S177,3,FALSE),"")</f>
        <v>是日本中势力最大的超常存在组织。也被称为协会，总部设在京都。其原型自神代时期便存在，但直到奈良时代才开始正式成立组织。它自古以来便是一个跨越了神道教、佛教、阴阳道等各派隔阂的组织，其主要目的为讨伐、封印和隐藏超常存在。八个宗家负责管理协会。以优秀退魔战士世代辈出的御剑家为首，珠辉、镜部、土御门、芦屋、秦、草壁、竹内各家被称为&lt;八部众&gt;，组织的方针由当家共治决定。不过，最近有分家的年轻人反对旧时的支配体系，频繁发生内讧的传闻。</v>
      </c>
      <c r="AL3" s="675"/>
      <c r="AM3" s="675"/>
      <c r="AN3" s="675"/>
      <c r="AO3" s="675"/>
      <c r="AP3" s="675"/>
      <c r="AQ3" s="675"/>
      <c r="AR3" s="675"/>
      <c r="AS3" s="675"/>
      <c r="AT3" s="675"/>
      <c r="AU3" s="675"/>
      <c r="AV3" s="741"/>
      <c r="AW3" s="764" t="s">
        <v>7</v>
      </c>
      <c r="AX3" s="765"/>
      <c r="AY3" s="765"/>
      <c r="AZ3" s="765"/>
      <c r="BA3" s="765"/>
      <c r="BB3" s="765"/>
      <c r="BC3" s="765"/>
      <c r="BD3" s="765"/>
      <c r="BE3" s="765"/>
      <c r="BF3" s="765"/>
      <c r="BG3" s="765"/>
      <c r="BH3" s="765"/>
      <c r="BI3" s="765"/>
      <c r="BJ3" s="804"/>
      <c r="BM3" s="823"/>
      <c r="BN3" s="852"/>
      <c r="BO3" s="852"/>
      <c r="BP3" s="852"/>
      <c r="BQ3" s="852"/>
      <c r="BR3" s="853"/>
      <c r="BS3" s="823"/>
      <c r="BT3" s="853"/>
      <c r="BU3" s="846"/>
      <c r="BV3" s="847"/>
      <c r="BW3" s="847"/>
      <c r="BX3" s="847"/>
      <c r="BY3" s="891"/>
    </row>
    <row r="4" customHeight="1" spans="2:77">
      <c r="B4" s="361"/>
      <c r="C4" s="362"/>
      <c r="D4" s="363"/>
      <c r="E4" s="363"/>
      <c r="F4" s="363"/>
      <c r="G4" s="363"/>
      <c r="H4" s="363"/>
      <c r="I4" s="363"/>
      <c r="J4" s="488"/>
      <c r="K4" s="488"/>
      <c r="L4" s="488"/>
      <c r="M4" s="488"/>
      <c r="N4" s="488"/>
      <c r="O4" s="489"/>
      <c r="P4" s="489"/>
      <c r="Q4" s="489"/>
      <c r="R4" s="489"/>
      <c r="S4" s="489"/>
      <c r="T4" s="489"/>
      <c r="U4" s="489"/>
      <c r="V4" s="577"/>
      <c r="X4" s="1"/>
      <c r="Y4" s="618"/>
      <c r="Z4" s="618"/>
      <c r="AA4" s="618"/>
      <c r="AC4" s="619"/>
      <c r="AD4" s="619"/>
      <c r="AE4" s="619"/>
      <c r="AF4" s="619"/>
      <c r="AG4" s="619"/>
      <c r="AI4" s="676" t="s">
        <v>8</v>
      </c>
      <c r="AJ4" s="676"/>
      <c r="AK4" s="677"/>
      <c r="AL4" s="678"/>
      <c r="AM4" s="678"/>
      <c r="AN4" s="678"/>
      <c r="AO4" s="678"/>
      <c r="AP4" s="678"/>
      <c r="AQ4" s="678"/>
      <c r="AR4" s="678"/>
      <c r="AS4" s="678"/>
      <c r="AT4" s="678"/>
      <c r="AU4" s="678"/>
      <c r="AV4" s="742"/>
      <c r="AW4" s="766"/>
      <c r="AX4" s="702"/>
      <c r="AY4" s="702"/>
      <c r="AZ4" s="702"/>
      <c r="BA4" s="702"/>
      <c r="BB4" s="702"/>
      <c r="BC4" s="702"/>
      <c r="BD4" s="702"/>
      <c r="BE4" s="702"/>
      <c r="BF4" s="702"/>
      <c r="BG4" s="702"/>
      <c r="BH4" s="702"/>
      <c r="BI4" s="702"/>
      <c r="BJ4" s="805"/>
      <c r="BS4" s="849" t="s">
        <v>9</v>
      </c>
      <c r="BT4" s="851"/>
      <c r="BU4" s="849">
        <f>$BU$2-SUM($AI$39,IF($I$47="效果值",0,$M$47),IF($I$49="效果值",0,$M$49),IF($I$51="效果值",0,$M$51),IF($AM$45="效果值",0,$AQ$45),IF($AM$47="效果值",0,$AQ$47),IF($AM$49="效果值",0,$AQ$49),IF($AM$51="效果值",0,$AQ$51),$AI$57,IF($I$63="效果值",0,$M$63),IF($I$65="效果值",0,$M$65),IF($I$67="效果值",0,$M$67),IF($I$69="效果值",0,$M$69),IF($AM$65="效果值",0,$AQ$65),IF($AM$67="效果值",0,$AQ$67),IF($AM$63="效果值",0,$AQ$63),IF($AM$69="效果值",0,$AQ$69),$AI$75,$AI$83,$AI$91,SUM(道具栏!R44:T63)+BU8-BU6)</f>
        <v>4000</v>
      </c>
      <c r="BV4" s="850"/>
      <c r="BW4" s="850"/>
      <c r="BX4" s="850"/>
      <c r="BY4" s="851"/>
    </row>
    <row r="5" customHeight="1" spans="24:77">
      <c r="X5" s="578" t="s">
        <v>10</v>
      </c>
      <c r="Y5" s="578"/>
      <c r="Z5" s="578"/>
      <c r="AA5" s="578"/>
      <c r="AB5" s="578"/>
      <c r="AC5" s="578"/>
      <c r="AD5" s="578"/>
      <c r="AE5" s="578"/>
      <c r="AF5" s="578"/>
      <c r="AG5" s="679"/>
      <c r="AI5" s="676"/>
      <c r="AJ5" s="676"/>
      <c r="AK5" s="677"/>
      <c r="AL5" s="678"/>
      <c r="AM5" s="678"/>
      <c r="AN5" s="678"/>
      <c r="AO5" s="678"/>
      <c r="AP5" s="678"/>
      <c r="AQ5" s="678"/>
      <c r="AR5" s="678"/>
      <c r="AS5" s="678"/>
      <c r="AT5" s="678"/>
      <c r="AU5" s="678"/>
      <c r="AV5" s="742"/>
      <c r="AW5" s="766"/>
      <c r="AX5" s="702"/>
      <c r="AY5" s="702"/>
      <c r="AZ5" s="702"/>
      <c r="BA5" s="702"/>
      <c r="BB5" s="702"/>
      <c r="BC5" s="702"/>
      <c r="BD5" s="702"/>
      <c r="BE5" s="702"/>
      <c r="BF5" s="702"/>
      <c r="BG5" s="702"/>
      <c r="BH5" s="702"/>
      <c r="BI5" s="702"/>
      <c r="BJ5" s="805"/>
      <c r="BS5" s="823"/>
      <c r="BT5" s="853"/>
      <c r="BU5" s="823"/>
      <c r="BV5" s="852"/>
      <c r="BW5" s="852"/>
      <c r="BX5" s="852"/>
      <c r="BY5" s="853"/>
    </row>
    <row r="6" customHeight="1" spans="2:77">
      <c r="B6" s="364" t="s">
        <v>11</v>
      </c>
      <c r="C6" s="365"/>
      <c r="D6" s="366"/>
      <c r="E6" s="367"/>
      <c r="F6" s="368"/>
      <c r="G6" s="368"/>
      <c r="H6" s="368"/>
      <c r="I6" s="368"/>
      <c r="J6" s="490"/>
      <c r="K6" s="491" t="s">
        <v>12</v>
      </c>
      <c r="L6" s="365"/>
      <c r="M6" s="366"/>
      <c r="N6" s="492"/>
      <c r="O6" s="493"/>
      <c r="P6" s="493"/>
      <c r="Q6" s="493"/>
      <c r="R6" s="493"/>
      <c r="S6" s="493"/>
      <c r="T6" s="493"/>
      <c r="U6" s="493"/>
      <c r="V6" s="579"/>
      <c r="X6" s="578"/>
      <c r="Y6" s="578"/>
      <c r="Z6" s="578"/>
      <c r="AA6" s="578"/>
      <c r="AB6" s="578"/>
      <c r="AC6" s="578"/>
      <c r="AD6" s="578"/>
      <c r="AE6" s="578"/>
      <c r="AF6" s="578"/>
      <c r="AG6" s="679"/>
      <c r="AI6" s="676" t="s">
        <v>8</v>
      </c>
      <c r="AJ6" s="676"/>
      <c r="AK6" s="677"/>
      <c r="AL6" s="678"/>
      <c r="AM6" s="678"/>
      <c r="AN6" s="678"/>
      <c r="AO6" s="678"/>
      <c r="AP6" s="678"/>
      <c r="AQ6" s="678"/>
      <c r="AR6" s="678"/>
      <c r="AS6" s="678"/>
      <c r="AT6" s="678"/>
      <c r="AU6" s="678"/>
      <c r="AV6" s="742"/>
      <c r="AW6" s="766"/>
      <c r="AX6" s="702"/>
      <c r="AY6" s="702"/>
      <c r="AZ6" s="702"/>
      <c r="BA6" s="702"/>
      <c r="BB6" s="702"/>
      <c r="BC6" s="702"/>
      <c r="BD6" s="702"/>
      <c r="BE6" s="702"/>
      <c r="BF6" s="702"/>
      <c r="BG6" s="702"/>
      <c r="BH6" s="702"/>
      <c r="BI6" s="702"/>
      <c r="BJ6" s="805"/>
      <c r="BS6" s="822" t="s">
        <v>13</v>
      </c>
      <c r="BT6" s="854"/>
      <c r="BU6" s="843"/>
      <c r="BV6" s="843"/>
      <c r="BW6" s="843"/>
      <c r="BX6" s="843"/>
      <c r="BY6" s="890"/>
    </row>
    <row r="7" customHeight="1" spans="2:77">
      <c r="B7" s="369"/>
      <c r="C7" s="370"/>
      <c r="D7" s="371"/>
      <c r="E7" s="372"/>
      <c r="F7" s="373"/>
      <c r="G7" s="373"/>
      <c r="H7" s="373"/>
      <c r="I7" s="373"/>
      <c r="J7" s="494"/>
      <c r="K7" s="495"/>
      <c r="L7" s="370"/>
      <c r="M7" s="371"/>
      <c r="N7" s="496"/>
      <c r="O7" s="497"/>
      <c r="P7" s="497"/>
      <c r="Q7" s="497"/>
      <c r="R7" s="497"/>
      <c r="S7" s="497"/>
      <c r="T7" s="497"/>
      <c r="U7" s="497"/>
      <c r="V7" s="580"/>
      <c r="X7" s="581" t="s">
        <v>14</v>
      </c>
      <c r="Y7" s="620"/>
      <c r="Z7" s="620"/>
      <c r="AA7" s="620"/>
      <c r="AB7" s="621" t="s">
        <v>15</v>
      </c>
      <c r="AC7" s="622"/>
      <c r="AD7" s="622"/>
      <c r="AE7" s="622"/>
      <c r="AF7" s="623"/>
      <c r="AG7" s="1"/>
      <c r="AI7" s="676"/>
      <c r="AJ7" s="676"/>
      <c r="AK7" s="677"/>
      <c r="AL7" s="678"/>
      <c r="AM7" s="678"/>
      <c r="AN7" s="678"/>
      <c r="AO7" s="678"/>
      <c r="AP7" s="678"/>
      <c r="AQ7" s="678"/>
      <c r="AR7" s="678"/>
      <c r="AS7" s="678"/>
      <c r="AT7" s="678"/>
      <c r="AU7" s="678"/>
      <c r="AV7" s="742"/>
      <c r="AW7" s="766"/>
      <c r="AX7" s="702"/>
      <c r="AY7" s="702"/>
      <c r="AZ7" s="702"/>
      <c r="BA7" s="702"/>
      <c r="BB7" s="702"/>
      <c r="BC7" s="702"/>
      <c r="BD7" s="702"/>
      <c r="BE7" s="702"/>
      <c r="BF7" s="702"/>
      <c r="BG7" s="702"/>
      <c r="BH7" s="702"/>
      <c r="BI7" s="702"/>
      <c r="BJ7" s="805"/>
      <c r="BS7" s="855"/>
      <c r="BT7" s="856"/>
      <c r="BU7" s="847"/>
      <c r="BV7" s="847"/>
      <c r="BW7" s="847"/>
      <c r="BX7" s="847"/>
      <c r="BY7" s="891"/>
    </row>
    <row r="8" customHeight="1" spans="33:77">
      <c r="AG8" s="680"/>
      <c r="AI8" s="676" t="s">
        <v>16</v>
      </c>
      <c r="AJ8" s="676"/>
      <c r="AK8" s="677"/>
      <c r="AL8" s="678"/>
      <c r="AM8" s="678"/>
      <c r="AN8" s="678"/>
      <c r="AO8" s="678"/>
      <c r="AP8" s="678"/>
      <c r="AQ8" s="678"/>
      <c r="AR8" s="678"/>
      <c r="AS8" s="678"/>
      <c r="AT8" s="678"/>
      <c r="AU8" s="678"/>
      <c r="AV8" s="742"/>
      <c r="AW8" s="766"/>
      <c r="AX8" s="702"/>
      <c r="AY8" s="702"/>
      <c r="AZ8" s="702"/>
      <c r="BA8" s="702"/>
      <c r="BB8" s="702"/>
      <c r="BC8" s="702"/>
      <c r="BD8" s="702"/>
      <c r="BE8" s="702"/>
      <c r="BF8" s="702"/>
      <c r="BG8" s="702"/>
      <c r="BH8" s="702"/>
      <c r="BI8" s="702"/>
      <c r="BJ8" s="805"/>
      <c r="BS8" s="849" t="s">
        <v>17</v>
      </c>
      <c r="BT8" s="851"/>
      <c r="BU8" s="842"/>
      <c r="BV8" s="843"/>
      <c r="BW8" s="843"/>
      <c r="BX8" s="843"/>
      <c r="BY8" s="890"/>
    </row>
    <row r="9" customHeight="1" spans="2:77">
      <c r="B9" s="374" t="s">
        <v>18</v>
      </c>
      <c r="C9" s="375"/>
      <c r="D9" s="376"/>
      <c r="E9" s="377" t="s">
        <v>19</v>
      </c>
      <c r="F9" s="377"/>
      <c r="G9" s="377"/>
      <c r="H9" s="377"/>
      <c r="I9" s="377"/>
      <c r="J9" s="377"/>
      <c r="K9" s="377"/>
      <c r="L9" s="498"/>
      <c r="M9" s="499" t="s">
        <v>20</v>
      </c>
      <c r="N9" s="500"/>
      <c r="O9" s="501" t="str">
        <f>IFERROR(VLOOKUP(E9,备用!A29:H76,8,FALSE),"")</f>
        <v>[封神记忆]：可以取得《种族才能：封神》，可以[装备]写有[限制：封神]条目的[物品]。</v>
      </c>
      <c r="P9" s="502"/>
      <c r="Q9" s="502"/>
      <c r="R9" s="502"/>
      <c r="S9" s="502"/>
      <c r="T9" s="502"/>
      <c r="U9" s="502"/>
      <c r="V9" s="502"/>
      <c r="W9" s="582" t="s">
        <v>21</v>
      </c>
      <c r="X9" s="583"/>
      <c r="Y9" s="583"/>
      <c r="Z9" s="624" t="str">
        <f>IF(COUNTIF(技能栏!D6:D42,"血统的祖神")&gt;0,"√","")</f>
        <v/>
      </c>
      <c r="AA9" s="583" t="s">
        <v>22</v>
      </c>
      <c r="AB9" s="583"/>
      <c r="AC9" s="583"/>
      <c r="AD9" s="625" t="s">
        <v>19</v>
      </c>
      <c r="AE9" s="625"/>
      <c r="AF9" s="626"/>
      <c r="AG9" s="680"/>
      <c r="AI9" s="676"/>
      <c r="AJ9" s="676"/>
      <c r="AK9" s="677"/>
      <c r="AL9" s="678"/>
      <c r="AM9" s="678"/>
      <c r="AN9" s="678"/>
      <c r="AO9" s="678"/>
      <c r="AP9" s="678"/>
      <c r="AQ9" s="678"/>
      <c r="AR9" s="678"/>
      <c r="AS9" s="678"/>
      <c r="AT9" s="678"/>
      <c r="AU9" s="678"/>
      <c r="AV9" s="742"/>
      <c r="AW9" s="766"/>
      <c r="AX9" s="702"/>
      <c r="AY9" s="702"/>
      <c r="AZ9" s="702"/>
      <c r="BA9" s="702"/>
      <c r="BB9" s="702"/>
      <c r="BC9" s="702"/>
      <c r="BD9" s="702"/>
      <c r="BE9" s="702"/>
      <c r="BF9" s="702"/>
      <c r="BG9" s="702"/>
      <c r="BH9" s="702"/>
      <c r="BI9" s="702"/>
      <c r="BJ9" s="805"/>
      <c r="BS9" s="823"/>
      <c r="BT9" s="853"/>
      <c r="BU9" s="846"/>
      <c r="BV9" s="847"/>
      <c r="BW9" s="847"/>
      <c r="BX9" s="847"/>
      <c r="BY9" s="891"/>
    </row>
    <row r="10" customHeight="1" spans="2:62">
      <c r="B10" s="378"/>
      <c r="C10" s="379"/>
      <c r="D10" s="380"/>
      <c r="E10" s="381"/>
      <c r="F10" s="381"/>
      <c r="G10" s="381"/>
      <c r="H10" s="381"/>
      <c r="I10" s="381"/>
      <c r="J10" s="381"/>
      <c r="K10" s="381"/>
      <c r="L10" s="503"/>
      <c r="M10" s="504"/>
      <c r="N10" s="505"/>
      <c r="O10" s="506"/>
      <c r="P10" s="507"/>
      <c r="Q10" s="507"/>
      <c r="R10" s="507"/>
      <c r="S10" s="507"/>
      <c r="T10" s="507"/>
      <c r="U10" s="507"/>
      <c r="V10" s="584"/>
      <c r="W10" s="585" t="s">
        <v>20</v>
      </c>
      <c r="X10" s="586" t="str">
        <f>IF($Z$9="√",IFERROR(VLOOKUP(AD9,备用!A29:H76,8,FALSE),""),"")</f>
        <v/>
      </c>
      <c r="Y10" s="586"/>
      <c r="Z10" s="586"/>
      <c r="AA10" s="586"/>
      <c r="AB10" s="586"/>
      <c r="AC10" s="586"/>
      <c r="AD10" s="586"/>
      <c r="AE10" s="586"/>
      <c r="AF10" s="627"/>
      <c r="AI10" s="676" t="s">
        <v>8</v>
      </c>
      <c r="AJ10" s="676"/>
      <c r="AK10" s="677"/>
      <c r="AL10" s="678"/>
      <c r="AM10" s="678"/>
      <c r="AN10" s="678"/>
      <c r="AO10" s="678"/>
      <c r="AP10" s="678"/>
      <c r="AQ10" s="678"/>
      <c r="AR10" s="678"/>
      <c r="AS10" s="678"/>
      <c r="AT10" s="678"/>
      <c r="AU10" s="678"/>
      <c r="AV10" s="742"/>
      <c r="AW10" s="766"/>
      <c r="AX10" s="702"/>
      <c r="AY10" s="702"/>
      <c r="AZ10" s="702"/>
      <c r="BA10" s="702"/>
      <c r="BB10" s="702"/>
      <c r="BC10" s="702"/>
      <c r="BD10" s="702"/>
      <c r="BE10" s="702"/>
      <c r="BF10" s="702"/>
      <c r="BG10" s="702"/>
      <c r="BH10" s="702"/>
      <c r="BI10" s="702"/>
      <c r="BJ10" s="805"/>
    </row>
    <row r="11" customHeight="1" spans="2:62">
      <c r="B11" s="382" t="s">
        <v>23</v>
      </c>
      <c r="C11" s="383"/>
      <c r="D11" s="384"/>
      <c r="E11" s="385" t="s">
        <v>24</v>
      </c>
      <c r="F11" s="385"/>
      <c r="G11" s="386" t="str">
        <f>IF(E9="","",IF(OR(E9="改造人",E9="机械人"),"机械",IF(E9="人造人","植物",IF(E9="神灵","幻兽",IF(E9="英魂","不死",IF(OR(E9="异乡人",E9="幸御魂"),"自选",IF(E9="适格者","虫/兽/植","人型")))))))</f>
        <v>人型</v>
      </c>
      <c r="H11" s="386"/>
      <c r="I11" s="508" t="s">
        <v>25</v>
      </c>
      <c r="J11" s="508"/>
      <c r="K11" s="509" t="s">
        <v>26</v>
      </c>
      <c r="L11" s="510"/>
      <c r="M11" s="504"/>
      <c r="N11" s="505"/>
      <c r="O11" s="506"/>
      <c r="P11" s="507"/>
      <c r="Q11" s="507"/>
      <c r="R11" s="507"/>
      <c r="S11" s="507"/>
      <c r="T11" s="507"/>
      <c r="U11" s="507"/>
      <c r="V11" s="584"/>
      <c r="W11" s="585"/>
      <c r="X11" s="586"/>
      <c r="Y11" s="586"/>
      <c r="Z11" s="586"/>
      <c r="AA11" s="586"/>
      <c r="AB11" s="586"/>
      <c r="AC11" s="586"/>
      <c r="AD11" s="586"/>
      <c r="AE11" s="586"/>
      <c r="AF11" s="627"/>
      <c r="AI11" s="676"/>
      <c r="AJ11" s="676"/>
      <c r="AK11" s="677"/>
      <c r="AL11" s="678"/>
      <c r="AM11" s="678"/>
      <c r="AN11" s="678"/>
      <c r="AO11" s="678"/>
      <c r="AP11" s="678"/>
      <c r="AQ11" s="678"/>
      <c r="AR11" s="678"/>
      <c r="AS11" s="678"/>
      <c r="AT11" s="678"/>
      <c r="AU11" s="678"/>
      <c r="AV11" s="742"/>
      <c r="AW11" s="766"/>
      <c r="AX11" s="702"/>
      <c r="AY11" s="702"/>
      <c r="AZ11" s="702"/>
      <c r="BA11" s="702"/>
      <c r="BB11" s="702"/>
      <c r="BC11" s="702"/>
      <c r="BD11" s="702"/>
      <c r="BE11" s="702"/>
      <c r="BF11" s="702"/>
      <c r="BG11" s="702"/>
      <c r="BH11" s="702"/>
      <c r="BI11" s="702"/>
      <c r="BJ11" s="805"/>
    </row>
    <row r="12" customHeight="1" spans="2:62">
      <c r="B12" s="387" t="s">
        <v>27</v>
      </c>
      <c r="C12" s="388"/>
      <c r="D12" s="389"/>
      <c r="E12" s="390" t="s">
        <v>28</v>
      </c>
      <c r="F12" s="390"/>
      <c r="G12" s="390"/>
      <c r="H12" s="390"/>
      <c r="I12" s="511" t="s">
        <v>29</v>
      </c>
      <c r="J12" s="512"/>
      <c r="K12" s="512"/>
      <c r="L12" s="513"/>
      <c r="M12" s="514"/>
      <c r="N12" s="515"/>
      <c r="O12" s="516"/>
      <c r="P12" s="517"/>
      <c r="Q12" s="517"/>
      <c r="R12" s="517"/>
      <c r="S12" s="517"/>
      <c r="T12" s="517"/>
      <c r="U12" s="517"/>
      <c r="V12" s="517"/>
      <c r="W12" s="587"/>
      <c r="X12" s="588"/>
      <c r="Y12" s="588"/>
      <c r="Z12" s="588"/>
      <c r="AA12" s="588"/>
      <c r="AB12" s="588"/>
      <c r="AC12" s="588"/>
      <c r="AD12" s="588"/>
      <c r="AE12" s="588"/>
      <c r="AF12" s="628"/>
      <c r="AI12" s="676"/>
      <c r="AJ12" s="676"/>
      <c r="AK12" s="677"/>
      <c r="AL12" s="678"/>
      <c r="AM12" s="678"/>
      <c r="AN12" s="678"/>
      <c r="AO12" s="678"/>
      <c r="AP12" s="678"/>
      <c r="AQ12" s="678"/>
      <c r="AR12" s="678"/>
      <c r="AS12" s="678"/>
      <c r="AT12" s="678"/>
      <c r="AU12" s="678"/>
      <c r="AV12" s="742"/>
      <c r="AW12" s="766"/>
      <c r="AX12" s="702"/>
      <c r="AY12" s="702"/>
      <c r="AZ12" s="702"/>
      <c r="BA12" s="702"/>
      <c r="BB12" s="702"/>
      <c r="BC12" s="702"/>
      <c r="BD12" s="702"/>
      <c r="BE12" s="702"/>
      <c r="BF12" s="702"/>
      <c r="BG12" s="702"/>
      <c r="BH12" s="702"/>
      <c r="BI12" s="702"/>
      <c r="BJ12" s="805"/>
    </row>
    <row r="13" customHeight="1" spans="2:62">
      <c r="B13" s="391" t="s">
        <v>30</v>
      </c>
      <c r="C13" s="392"/>
      <c r="D13" s="393" t="s">
        <v>31</v>
      </c>
      <c r="E13" s="393"/>
      <c r="F13" s="393"/>
      <c r="G13" s="393"/>
      <c r="H13" s="394" t="str">
        <f ca="1">IFERROR(OFFSET(备用!A181,备用!B180,MATCH(B13,备用!181:181,0)+1,,)&amp;OFFSET(备用!A181,备用!B180,MATCH(B13,备用!181:181,0)+2,,),"")</f>
        <v>[持久力]效果：【体力】判定的达成值+2，【精神】判定的达成值+1</v>
      </c>
      <c r="I13" s="518"/>
      <c r="J13" s="518"/>
      <c r="K13" s="518"/>
      <c r="L13" s="518"/>
      <c r="M13" s="519" t="s">
        <v>32</v>
      </c>
      <c r="N13" s="520" t="s">
        <v>33</v>
      </c>
      <c r="O13" s="521" t="str">
        <f ca="1" t="array" ref="O13">IFERROR(INDEX(备用!$1:$1000,181+备用!B180,MATCH(B13,备用!181:181,0)+1),"")</f>
        <v>随处可见的普通学生。玩家和GM商议决定小学、中学或大学生。普通学生能够取得[持久力]的[特征]，获得以下[道具]。</v>
      </c>
      <c r="P13" s="521"/>
      <c r="Q13" s="521"/>
      <c r="R13" s="521"/>
      <c r="S13" s="521"/>
      <c r="T13" s="521"/>
      <c r="U13" s="521"/>
      <c r="V13" s="521"/>
      <c r="W13" s="582" t="s">
        <v>34</v>
      </c>
      <c r="X13" s="583"/>
      <c r="Y13" s="583"/>
      <c r="Z13" s="624" t="str">
        <f>IF(COUNTIF(技能栏!D6:D42,"混血种")&gt;0,"√","")</f>
        <v/>
      </c>
      <c r="AA13" s="583" t="s">
        <v>35</v>
      </c>
      <c r="AB13" s="583"/>
      <c r="AC13" s="583"/>
      <c r="AD13" s="625" t="s">
        <v>36</v>
      </c>
      <c r="AE13" s="625"/>
      <c r="AF13" s="626"/>
      <c r="AI13" s="676"/>
      <c r="AJ13" s="676"/>
      <c r="AK13" s="677"/>
      <c r="AL13" s="678"/>
      <c r="AM13" s="678"/>
      <c r="AN13" s="678"/>
      <c r="AO13" s="678"/>
      <c r="AP13" s="678"/>
      <c r="AQ13" s="678"/>
      <c r="AR13" s="678"/>
      <c r="AS13" s="678"/>
      <c r="AT13" s="678"/>
      <c r="AU13" s="678"/>
      <c r="AV13" s="742"/>
      <c r="AW13" s="766"/>
      <c r="AX13" s="702"/>
      <c r="AY13" s="702"/>
      <c r="AZ13" s="702"/>
      <c r="BA13" s="702"/>
      <c r="BB13" s="702"/>
      <c r="BC13" s="702"/>
      <c r="BD13" s="702"/>
      <c r="BE13" s="702"/>
      <c r="BF13" s="702"/>
      <c r="BG13" s="702"/>
      <c r="BH13" s="702"/>
      <c r="BI13" s="702"/>
      <c r="BJ13" s="805"/>
    </row>
    <row r="14" ht="54" customHeight="1" spans="2:62">
      <c r="B14" s="395"/>
      <c r="C14" s="396"/>
      <c r="D14" s="397"/>
      <c r="E14" s="397"/>
      <c r="F14" s="397"/>
      <c r="G14" s="397"/>
      <c r="H14" s="398"/>
      <c r="I14" s="522"/>
      <c r="J14" s="522"/>
      <c r="K14" s="522"/>
      <c r="L14" s="522"/>
      <c r="M14" s="523"/>
      <c r="N14" s="524"/>
      <c r="O14" s="525"/>
      <c r="P14" s="525"/>
      <c r="Q14" s="525"/>
      <c r="R14" s="525"/>
      <c r="S14" s="525"/>
      <c r="T14" s="525"/>
      <c r="U14" s="525"/>
      <c r="V14" s="525"/>
      <c r="W14" s="589" t="s">
        <v>37</v>
      </c>
      <c r="X14" s="590"/>
      <c r="Y14" s="590"/>
      <c r="Z14" s="590"/>
      <c r="AA14" s="590"/>
      <c r="AB14" s="590"/>
      <c r="AC14" s="590"/>
      <c r="AD14" s="629" t="s">
        <v>38</v>
      </c>
      <c r="AE14" s="629"/>
      <c r="AF14" s="630"/>
      <c r="AI14" s="681"/>
      <c r="AJ14" s="681"/>
      <c r="AK14" s="682"/>
      <c r="AL14" s="683"/>
      <c r="AM14" s="683"/>
      <c r="AN14" s="683"/>
      <c r="AO14" s="683"/>
      <c r="AP14" s="683"/>
      <c r="AQ14" s="683"/>
      <c r="AR14" s="683"/>
      <c r="AS14" s="683"/>
      <c r="AT14" s="683"/>
      <c r="AU14" s="683"/>
      <c r="AV14" s="743"/>
      <c r="AW14" s="767"/>
      <c r="AX14" s="768"/>
      <c r="AY14" s="768"/>
      <c r="AZ14" s="768"/>
      <c r="BA14" s="768"/>
      <c r="BB14" s="768"/>
      <c r="BC14" s="768"/>
      <c r="BD14" s="768"/>
      <c r="BE14" s="768"/>
      <c r="BF14" s="768"/>
      <c r="BG14" s="768"/>
      <c r="BH14" s="768"/>
      <c r="BI14" s="768"/>
      <c r="BJ14" s="806"/>
    </row>
    <row r="15" customHeight="1" spans="35:70">
      <c r="AI15" s="681"/>
      <c r="AJ15" s="681"/>
      <c r="AK15" s="684" t="s">
        <v>39</v>
      </c>
      <c r="AL15" s="685"/>
      <c r="AM15" s="685"/>
      <c r="AN15" s="685"/>
      <c r="AO15" s="685"/>
      <c r="AP15" s="685"/>
      <c r="AQ15" s="685"/>
      <c r="AR15" s="685"/>
      <c r="AS15" s="685"/>
      <c r="AT15" s="685"/>
      <c r="AU15" s="685"/>
      <c r="AV15" s="685"/>
      <c r="AW15" s="685"/>
      <c r="AX15" s="685"/>
      <c r="AY15" s="685"/>
      <c r="AZ15" s="685"/>
      <c r="BA15" s="685"/>
      <c r="BB15" s="685"/>
      <c r="BC15" s="685"/>
      <c r="BD15" s="685"/>
      <c r="BE15" s="685"/>
      <c r="BF15" s="685"/>
      <c r="BG15" s="685"/>
      <c r="BH15" s="685"/>
      <c r="BI15" s="685"/>
      <c r="BJ15" s="807"/>
      <c r="BL15" s="808" t="s">
        <v>40</v>
      </c>
      <c r="BQ15" s="447" t="s">
        <v>41</v>
      </c>
      <c r="BR15" s="447"/>
    </row>
    <row r="16" customHeight="1" spans="2:70">
      <c r="B16" s="399" t="s">
        <v>42</v>
      </c>
      <c r="C16" s="400"/>
      <c r="D16" s="400"/>
      <c r="E16" s="400"/>
      <c r="F16" s="401" t="str">
        <f>IFERROR(VLOOKUP(D17,备用!A93:C128,3,FALSE),"")</f>
        <v>魔导</v>
      </c>
      <c r="G16" s="401"/>
      <c r="H16" s="401"/>
      <c r="I16" s="526" t="s">
        <v>43</v>
      </c>
      <c r="J16" s="400" t="s">
        <v>44</v>
      </c>
      <c r="K16" s="527"/>
      <c r="M16" s="528" t="s">
        <v>45</v>
      </c>
      <c r="N16" s="529"/>
      <c r="O16" s="530"/>
      <c r="P16" s="530"/>
      <c r="Q16" s="530"/>
      <c r="R16" s="530"/>
      <c r="S16" s="530"/>
      <c r="T16" s="530"/>
      <c r="U16" s="530"/>
      <c r="V16" s="591"/>
      <c r="X16" s="592" t="s">
        <v>46</v>
      </c>
      <c r="Y16" s="631"/>
      <c r="Z16" s="632" t="s">
        <v>47</v>
      </c>
      <c r="AA16" s="633"/>
      <c r="AB16" s="633"/>
      <c r="AC16" s="633"/>
      <c r="AD16" s="633"/>
      <c r="AE16" s="633"/>
      <c r="AF16" s="634"/>
      <c r="AI16" s="681"/>
      <c r="AJ16" s="681"/>
      <c r="AK16" s="686"/>
      <c r="AL16" s="687"/>
      <c r="AM16" s="687"/>
      <c r="AN16" s="687"/>
      <c r="AO16" s="687"/>
      <c r="AP16" s="687"/>
      <c r="AQ16" s="687"/>
      <c r="AR16" s="687"/>
      <c r="AS16" s="687"/>
      <c r="AT16" s="687"/>
      <c r="AU16" s="687"/>
      <c r="AV16" s="687"/>
      <c r="AW16" s="687"/>
      <c r="AX16" s="687"/>
      <c r="AY16" s="687"/>
      <c r="AZ16" s="687"/>
      <c r="BA16" s="687"/>
      <c r="BB16" s="687"/>
      <c r="BC16" s="687"/>
      <c r="BD16" s="687"/>
      <c r="BE16" s="687"/>
      <c r="BF16" s="687"/>
      <c r="BG16" s="687"/>
      <c r="BH16" s="687"/>
      <c r="BI16" s="687"/>
      <c r="BJ16" s="809"/>
      <c r="BL16" t="s">
        <v>48</v>
      </c>
      <c r="BM16" s="808"/>
      <c r="BN16" s="808"/>
      <c r="BQ16" s="447" t="s">
        <v>49</v>
      </c>
      <c r="BR16" s="447"/>
    </row>
    <row r="17" customHeight="1" spans="2:78">
      <c r="B17" s="402" t="s">
        <v>50</v>
      </c>
      <c r="C17" s="403"/>
      <c r="D17" s="404" t="s">
        <v>51</v>
      </c>
      <c r="E17" s="404"/>
      <c r="F17" s="404"/>
      <c r="G17" s="404"/>
      <c r="H17" s="404"/>
      <c r="I17" s="404"/>
      <c r="J17" s="404" t="s">
        <v>52</v>
      </c>
      <c r="K17" s="531"/>
      <c r="X17" s="593"/>
      <c r="Y17" s="635"/>
      <c r="Z17" s="636" t="s">
        <v>53</v>
      </c>
      <c r="AA17" s="637"/>
      <c r="AB17" s="637"/>
      <c r="AC17" s="637"/>
      <c r="AD17" s="637"/>
      <c r="AE17" s="637"/>
      <c r="AF17" s="638"/>
      <c r="AI17" s="681"/>
      <c r="AJ17" s="681"/>
      <c r="AK17" s="688" t="s">
        <v>54</v>
      </c>
      <c r="AL17" s="689" t="s">
        <v>55</v>
      </c>
      <c r="AM17" s="690"/>
      <c r="AN17" s="691" t="s">
        <v>56</v>
      </c>
      <c r="AO17" s="744"/>
      <c r="AP17" s="744"/>
      <c r="AQ17" s="744"/>
      <c r="AR17" s="744"/>
      <c r="AS17" s="745"/>
      <c r="AT17" s="746" t="s">
        <v>57</v>
      </c>
      <c r="AU17" s="746"/>
      <c r="AV17" s="747"/>
      <c r="AW17" s="769"/>
      <c r="AX17" s="770"/>
      <c r="AY17" s="746" t="s">
        <v>58</v>
      </c>
      <c r="AZ17" s="746"/>
      <c r="BA17" s="771"/>
      <c r="BB17" s="772"/>
      <c r="BC17" s="773"/>
      <c r="BD17" s="690" t="s">
        <v>59</v>
      </c>
      <c r="BE17" s="690"/>
      <c r="BF17" s="747" t="s">
        <v>60</v>
      </c>
      <c r="BG17" s="769"/>
      <c r="BH17" s="769"/>
      <c r="BI17" s="769"/>
      <c r="BJ17" s="810"/>
      <c r="BL17" s="811" t="s">
        <v>61</v>
      </c>
      <c r="BM17" s="857"/>
      <c r="BN17" s="858"/>
      <c r="BO17" s="811" t="s">
        <v>62</v>
      </c>
      <c r="BP17" s="857"/>
      <c r="BQ17" s="858"/>
      <c r="BR17" s="811" t="s">
        <v>63</v>
      </c>
      <c r="BS17" s="857"/>
      <c r="BT17" s="858"/>
      <c r="BU17" s="811" t="s">
        <v>64</v>
      </c>
      <c r="BV17" s="857"/>
      <c r="BW17" s="858"/>
      <c r="BX17" s="811" t="s">
        <v>65</v>
      </c>
      <c r="BY17" s="857"/>
      <c r="BZ17" s="858"/>
    </row>
    <row r="18" customHeight="1" spans="2:78">
      <c r="B18" s="405"/>
      <c r="C18" s="406"/>
      <c r="D18" s="404" t="s">
        <v>66</v>
      </c>
      <c r="E18" s="404"/>
      <c r="F18" s="404"/>
      <c r="G18" s="404"/>
      <c r="H18" s="404"/>
      <c r="I18" s="404"/>
      <c r="J18" s="532" t="s">
        <v>67</v>
      </c>
      <c r="K18" s="533"/>
      <c r="M18" s="534" t="s">
        <v>68</v>
      </c>
      <c r="N18" s="535"/>
      <c r="O18" s="368" t="s">
        <v>69</v>
      </c>
      <c r="P18" s="368"/>
      <c r="Q18" s="368"/>
      <c r="R18" s="594"/>
      <c r="S18" s="594"/>
      <c r="T18" s="368"/>
      <c r="U18" s="368"/>
      <c r="V18" s="560"/>
      <c r="X18" s="593"/>
      <c r="Y18" s="635"/>
      <c r="Z18" s="636" t="s">
        <v>70</v>
      </c>
      <c r="AA18" s="637"/>
      <c r="AB18" s="637"/>
      <c r="AC18" s="637"/>
      <c r="AD18" s="637"/>
      <c r="AE18" s="637"/>
      <c r="AF18" s="638"/>
      <c r="AI18" s="692" t="s">
        <v>71</v>
      </c>
      <c r="AJ18" s="692"/>
      <c r="AK18" s="693"/>
      <c r="AL18" s="694"/>
      <c r="AM18" s="695"/>
      <c r="AN18" s="696"/>
      <c r="AO18" s="696"/>
      <c r="AP18" s="696"/>
      <c r="AQ18" s="696"/>
      <c r="AR18" s="696"/>
      <c r="AS18" s="748"/>
      <c r="AT18" s="749"/>
      <c r="AU18" s="750"/>
      <c r="AV18" s="751"/>
      <c r="AW18" s="774"/>
      <c r="AX18" s="775"/>
      <c r="AY18" s="749"/>
      <c r="AZ18" s="750"/>
      <c r="BA18" s="776"/>
      <c r="BB18" s="777"/>
      <c r="BC18" s="778"/>
      <c r="BD18" s="779"/>
      <c r="BE18" s="695"/>
      <c r="BF18" s="751"/>
      <c r="BG18" s="774"/>
      <c r="BH18" s="774"/>
      <c r="BI18" s="774"/>
      <c r="BJ18" s="812"/>
      <c r="BL18" s="813">
        <f ca="1">C26+BL20+数!B21</f>
        <v>2</v>
      </c>
      <c r="BM18" s="859"/>
      <c r="BN18" s="860"/>
      <c r="BO18" s="813">
        <f ca="1">F26+BO20+数!C21</f>
        <v>3</v>
      </c>
      <c r="BP18" s="859"/>
      <c r="BQ18" s="860"/>
      <c r="BR18" s="813">
        <f ca="1">I26+BR20+数!D21</f>
        <v>5</v>
      </c>
      <c r="BS18" s="859"/>
      <c r="BT18" s="860"/>
      <c r="BU18" s="813">
        <f ca="1">L26+BU20+数!E21</f>
        <v>4</v>
      </c>
      <c r="BV18" s="859"/>
      <c r="BW18" s="860"/>
      <c r="BX18" s="813">
        <f ca="1">O26+BX20+数!F21</f>
        <v>2</v>
      </c>
      <c r="BY18" s="859"/>
      <c r="BZ18" s="860"/>
    </row>
    <row r="19" customHeight="1" spans="2:78">
      <c r="B19" s="405"/>
      <c r="C19" s="406"/>
      <c r="D19" s="404"/>
      <c r="E19" s="404"/>
      <c r="F19" s="404"/>
      <c r="G19" s="404"/>
      <c r="H19" s="404"/>
      <c r="I19" s="404"/>
      <c r="J19" s="532"/>
      <c r="K19" s="533"/>
      <c r="M19" s="536" t="s">
        <v>72</v>
      </c>
      <c r="N19" s="537"/>
      <c r="O19" s="538"/>
      <c r="P19" s="538"/>
      <c r="Q19" s="538"/>
      <c r="R19" s="537" t="s">
        <v>73</v>
      </c>
      <c r="S19" s="537"/>
      <c r="T19" s="595"/>
      <c r="U19" s="595"/>
      <c r="V19" s="596"/>
      <c r="X19" s="593"/>
      <c r="Y19" s="635"/>
      <c r="Z19" s="636" t="s">
        <v>74</v>
      </c>
      <c r="AA19" s="637"/>
      <c r="AB19" s="637"/>
      <c r="AC19" s="637"/>
      <c r="AD19" s="637"/>
      <c r="AE19" s="637"/>
      <c r="AF19" s="638"/>
      <c r="AI19" s="692"/>
      <c r="AJ19" s="692"/>
      <c r="AK19" s="693"/>
      <c r="AL19" s="697" t="s">
        <v>75</v>
      </c>
      <c r="AM19" s="697"/>
      <c r="AN19" s="698"/>
      <c r="AO19" s="698"/>
      <c r="AP19" s="698"/>
      <c r="AQ19" s="698"/>
      <c r="AR19" s="698"/>
      <c r="AS19" s="698"/>
      <c r="AT19" s="697"/>
      <c r="AU19" s="697"/>
      <c r="AV19" s="697"/>
      <c r="AW19" s="697"/>
      <c r="AX19" s="697"/>
      <c r="AY19" s="697"/>
      <c r="AZ19" s="697"/>
      <c r="BA19" s="697"/>
      <c r="BB19" s="697"/>
      <c r="BC19" s="697"/>
      <c r="BD19" s="697"/>
      <c r="BE19" s="697"/>
      <c r="BF19" s="697"/>
      <c r="BG19" s="697"/>
      <c r="BH19" s="697"/>
      <c r="BI19" s="697"/>
      <c r="BJ19" s="814"/>
      <c r="BL19" s="815"/>
      <c r="BM19" s="861"/>
      <c r="BN19" s="862"/>
      <c r="BO19" s="815"/>
      <c r="BP19" s="861"/>
      <c r="BQ19" s="862"/>
      <c r="BR19" s="815"/>
      <c r="BS19" s="861"/>
      <c r="BT19" s="862"/>
      <c r="BU19" s="815"/>
      <c r="BV19" s="861"/>
      <c r="BW19" s="862"/>
      <c r="BX19" s="815"/>
      <c r="BY19" s="861"/>
      <c r="BZ19" s="862"/>
    </row>
    <row r="20" customHeight="1" spans="2:79">
      <c r="B20" s="405"/>
      <c r="C20" s="406"/>
      <c r="D20" s="404"/>
      <c r="E20" s="404"/>
      <c r="F20" s="404"/>
      <c r="G20" s="404"/>
      <c r="H20" s="404"/>
      <c r="I20" s="404"/>
      <c r="J20" s="532"/>
      <c r="K20" s="533"/>
      <c r="M20" s="536" t="s">
        <v>76</v>
      </c>
      <c r="N20" s="537"/>
      <c r="O20" s="538"/>
      <c r="P20" s="538"/>
      <c r="Q20" s="538"/>
      <c r="R20" s="537" t="s">
        <v>77</v>
      </c>
      <c r="S20" s="537"/>
      <c r="T20" s="595"/>
      <c r="U20" s="595"/>
      <c r="V20" s="596"/>
      <c r="X20" s="593"/>
      <c r="Y20" s="635"/>
      <c r="Z20" s="636" t="s">
        <v>78</v>
      </c>
      <c r="AA20" s="637"/>
      <c r="AB20" s="637"/>
      <c r="AC20" s="637"/>
      <c r="AD20" s="637"/>
      <c r="AE20" s="637"/>
      <c r="AF20" s="638"/>
      <c r="AI20" s="692"/>
      <c r="AJ20" s="692"/>
      <c r="AK20" s="693"/>
      <c r="AL20" s="697"/>
      <c r="AM20" s="697"/>
      <c r="AN20" s="698"/>
      <c r="AO20" s="698"/>
      <c r="AP20" s="698"/>
      <c r="AQ20" s="698"/>
      <c r="AR20" s="698"/>
      <c r="AS20" s="698"/>
      <c r="AT20" s="697"/>
      <c r="AU20" s="697"/>
      <c r="AV20" s="697"/>
      <c r="AW20" s="697"/>
      <c r="AX20" s="697"/>
      <c r="AY20" s="697"/>
      <c r="AZ20" s="697"/>
      <c r="BA20" s="697"/>
      <c r="BB20" s="697"/>
      <c r="BC20" s="697"/>
      <c r="BD20" s="697"/>
      <c r="BE20" s="697"/>
      <c r="BF20" s="697"/>
      <c r="BG20" s="697"/>
      <c r="BH20" s="697"/>
      <c r="BI20" s="697"/>
      <c r="BJ20" s="814"/>
      <c r="BL20" s="816"/>
      <c r="BM20" s="863"/>
      <c r="BN20" s="864"/>
      <c r="BO20" s="816"/>
      <c r="BP20" s="863"/>
      <c r="BQ20" s="864"/>
      <c r="BR20" s="816"/>
      <c r="BS20" s="863"/>
      <c r="BT20" s="864"/>
      <c r="BU20" s="816"/>
      <c r="BV20" s="863"/>
      <c r="BW20" s="864"/>
      <c r="BX20" s="816"/>
      <c r="BY20" s="863"/>
      <c r="BZ20" s="864"/>
      <c r="CA20" t="s">
        <v>79</v>
      </c>
    </row>
    <row r="21" customHeight="1" spans="2:88">
      <c r="B21" s="405"/>
      <c r="C21" s="406"/>
      <c r="D21" s="404"/>
      <c r="E21" s="404"/>
      <c r="F21" s="404"/>
      <c r="G21" s="404"/>
      <c r="H21" s="404"/>
      <c r="I21" s="404"/>
      <c r="J21" s="532"/>
      <c r="K21" s="533"/>
      <c r="M21" s="536" t="s">
        <v>80</v>
      </c>
      <c r="N21" s="537"/>
      <c r="O21" s="538"/>
      <c r="P21" s="538"/>
      <c r="Q21" s="538"/>
      <c r="R21" s="537" t="s">
        <v>81</v>
      </c>
      <c r="S21" s="537"/>
      <c r="T21" s="595"/>
      <c r="U21" s="595"/>
      <c r="V21" s="596"/>
      <c r="X21" s="593"/>
      <c r="Y21" s="635"/>
      <c r="Z21" s="636" t="s">
        <v>82</v>
      </c>
      <c r="AA21" s="637"/>
      <c r="AB21" s="637"/>
      <c r="AC21" s="637"/>
      <c r="AD21" s="637"/>
      <c r="AE21" s="637"/>
      <c r="AF21" s="638"/>
      <c r="AI21" s="692"/>
      <c r="AJ21" s="692"/>
      <c r="AK21" s="693"/>
      <c r="AL21" s="697"/>
      <c r="AM21" s="697"/>
      <c r="AN21" s="698"/>
      <c r="AO21" s="698"/>
      <c r="AP21" s="698"/>
      <c r="AQ21" s="698"/>
      <c r="AR21" s="698"/>
      <c r="AS21" s="698"/>
      <c r="AT21" s="697"/>
      <c r="AU21" s="697"/>
      <c r="AV21" s="697"/>
      <c r="AW21" s="697"/>
      <c r="AX21" s="697"/>
      <c r="AY21" s="697"/>
      <c r="AZ21" s="697"/>
      <c r="BA21" s="697"/>
      <c r="BB21" s="697"/>
      <c r="BC21" s="697"/>
      <c r="BD21" s="697"/>
      <c r="BE21" s="697"/>
      <c r="BF21" s="697"/>
      <c r="BG21" s="697"/>
      <c r="BH21" s="697"/>
      <c r="BI21" s="697"/>
      <c r="BJ21" s="814"/>
      <c r="CC21" s="910"/>
      <c r="CD21" s="910"/>
      <c r="CE21" s="910"/>
      <c r="CF21" s="434" t="s">
        <v>83</v>
      </c>
      <c r="CG21" s="434"/>
      <c r="CH21" s="434"/>
      <c r="CI21" s="434"/>
      <c r="CJ21" s="434"/>
    </row>
    <row r="22" customHeight="1" spans="2:78">
      <c r="B22" s="407"/>
      <c r="C22" s="408"/>
      <c r="D22" s="409"/>
      <c r="E22" s="409"/>
      <c r="F22" s="409"/>
      <c r="G22" s="409"/>
      <c r="H22" s="409"/>
      <c r="I22" s="409"/>
      <c r="J22" s="539"/>
      <c r="K22" s="540"/>
      <c r="M22" s="541" t="s">
        <v>84</v>
      </c>
      <c r="N22" s="542"/>
      <c r="O22" s="543"/>
      <c r="P22" s="543"/>
      <c r="Q22" s="543"/>
      <c r="R22" s="542" t="s">
        <v>85</v>
      </c>
      <c r="S22" s="542"/>
      <c r="T22" s="597"/>
      <c r="U22" s="597"/>
      <c r="V22" s="598"/>
      <c r="X22" s="599"/>
      <c r="Y22" s="639"/>
      <c r="Z22" s="640" t="s">
        <v>86</v>
      </c>
      <c r="AA22" s="641"/>
      <c r="AB22" s="641"/>
      <c r="AC22" s="641"/>
      <c r="AD22" s="641"/>
      <c r="AE22" s="641"/>
      <c r="AF22" s="642"/>
      <c r="AI22" s="692"/>
      <c r="AJ22" s="692"/>
      <c r="AK22" s="693"/>
      <c r="AL22" s="697"/>
      <c r="AM22" s="697"/>
      <c r="AN22" s="698"/>
      <c r="AO22" s="698"/>
      <c r="AP22" s="698"/>
      <c r="AQ22" s="698"/>
      <c r="AR22" s="698"/>
      <c r="AS22" s="698"/>
      <c r="AT22" s="697"/>
      <c r="AU22" s="697"/>
      <c r="AV22" s="697"/>
      <c r="AW22" s="697"/>
      <c r="AX22" s="697"/>
      <c r="AY22" s="697"/>
      <c r="AZ22" s="697"/>
      <c r="BA22" s="697"/>
      <c r="BB22" s="697"/>
      <c r="BC22" s="697"/>
      <c r="BD22" s="697"/>
      <c r="BE22" s="697"/>
      <c r="BF22" s="697"/>
      <c r="BG22" s="697"/>
      <c r="BH22" s="697"/>
      <c r="BI22" s="697"/>
      <c r="BJ22" s="814"/>
      <c r="BL22" s="817" t="s">
        <v>87</v>
      </c>
      <c r="BM22" s="865"/>
      <c r="BN22" s="866"/>
      <c r="BO22" s="867" t="s">
        <v>88</v>
      </c>
      <c r="BP22" s="868"/>
      <c r="BQ22" s="869"/>
      <c r="BR22" s="821" t="s">
        <v>89</v>
      </c>
      <c r="BS22" s="870"/>
      <c r="BT22" s="871"/>
      <c r="BU22" s="876" t="s">
        <v>90</v>
      </c>
      <c r="BV22" s="877"/>
      <c r="BW22" s="878"/>
      <c r="BX22" s="892" t="s">
        <v>91</v>
      </c>
      <c r="BY22" s="893"/>
      <c r="BZ22" s="894"/>
    </row>
    <row r="23" customHeight="1" spans="35:88">
      <c r="AI23" s="692"/>
      <c r="AJ23" s="692"/>
      <c r="AK23" s="693"/>
      <c r="AL23" s="697"/>
      <c r="AM23" s="697"/>
      <c r="AN23" s="698"/>
      <c r="AO23" s="698"/>
      <c r="AP23" s="698"/>
      <c r="AQ23" s="698"/>
      <c r="AR23" s="698"/>
      <c r="AS23" s="698"/>
      <c r="AT23" s="697"/>
      <c r="AU23" s="697"/>
      <c r="AV23" s="697"/>
      <c r="AW23" s="697"/>
      <c r="AX23" s="697"/>
      <c r="AY23" s="697"/>
      <c r="AZ23" s="697"/>
      <c r="BA23" s="697"/>
      <c r="BB23" s="697"/>
      <c r="BC23" s="697"/>
      <c r="BD23" s="697"/>
      <c r="BE23" s="697"/>
      <c r="BF23" s="697"/>
      <c r="BG23" s="697"/>
      <c r="BH23" s="697"/>
      <c r="BI23" s="697"/>
      <c r="BJ23" s="814"/>
      <c r="BL23" s="818">
        <f ca="1">C33+BL25+数!B8</f>
        <v>2</v>
      </c>
      <c r="BM23" s="872"/>
      <c r="BN23" s="873"/>
      <c r="BO23" s="818">
        <f ca="1">F33+BO25+数!C8</f>
        <v>4</v>
      </c>
      <c r="BP23" s="872"/>
      <c r="BQ23" s="873"/>
      <c r="BR23" s="818">
        <f ca="1">I33+BR25+数!D8</f>
        <v>7</v>
      </c>
      <c r="BS23" s="872"/>
      <c r="BT23" s="873"/>
      <c r="BU23" s="818">
        <f ca="1">L33+BU25+数!E8</f>
        <v>5</v>
      </c>
      <c r="BV23" s="872"/>
      <c r="BW23" s="873"/>
      <c r="BX23" s="818">
        <v>6</v>
      </c>
      <c r="BY23" s="872"/>
      <c r="BZ23" s="873"/>
      <c r="CC23" s="911"/>
      <c r="CD23" s="912"/>
      <c r="CE23" s="913"/>
      <c r="CF23" s="914" t="s">
        <v>92</v>
      </c>
      <c r="CG23" s="914"/>
      <c r="CH23" s="914"/>
      <c r="CI23" s="914"/>
      <c r="CJ23" s="914"/>
    </row>
    <row r="24" customHeight="1" spans="3:88">
      <c r="C24" s="410" t="s">
        <v>93</v>
      </c>
      <c r="D24" s="411"/>
      <c r="E24" s="411"/>
      <c r="F24" s="412"/>
      <c r="G24" s="413" t="s">
        <v>94</v>
      </c>
      <c r="H24" s="413"/>
      <c r="I24" s="413"/>
      <c r="J24" s="544">
        <f>Y3*2-1-SUM(备用!C2,备用!D2,备用!E2,备用!F2,备用!G2)+备用!B7</f>
        <v>0</v>
      </c>
      <c r="K24" s="413" t="s">
        <v>95</v>
      </c>
      <c r="L24" s="413"/>
      <c r="M24" s="413"/>
      <c r="N24" s="413"/>
      <c r="O24" s="413"/>
      <c r="P24" s="413"/>
      <c r="Q24" s="600"/>
      <c r="R24" s="434"/>
      <c r="S24" s="434"/>
      <c r="T24" s="433" t="s">
        <v>96</v>
      </c>
      <c r="U24" s="433"/>
      <c r="V24" s="433"/>
      <c r="W24" s="433"/>
      <c r="X24" s="433"/>
      <c r="AI24" s="692"/>
      <c r="AJ24" s="692"/>
      <c r="AK24" s="693"/>
      <c r="AL24" s="697"/>
      <c r="AM24" s="697"/>
      <c r="AN24" s="698"/>
      <c r="AO24" s="698"/>
      <c r="AP24" s="698"/>
      <c r="AQ24" s="698"/>
      <c r="AR24" s="698"/>
      <c r="AS24" s="698"/>
      <c r="AT24" s="697"/>
      <c r="AU24" s="697"/>
      <c r="AV24" s="697"/>
      <c r="AW24" s="697"/>
      <c r="AX24" s="697"/>
      <c r="AY24" s="697"/>
      <c r="AZ24" s="697"/>
      <c r="BA24" s="697"/>
      <c r="BB24" s="697"/>
      <c r="BC24" s="697"/>
      <c r="BD24" s="697"/>
      <c r="BE24" s="697"/>
      <c r="BF24" s="697"/>
      <c r="BG24" s="697"/>
      <c r="BH24" s="697"/>
      <c r="BI24" s="697"/>
      <c r="BJ24" s="814"/>
      <c r="BL24" s="819"/>
      <c r="BM24" s="874"/>
      <c r="BN24" s="875"/>
      <c r="BO24" s="819"/>
      <c r="BP24" s="874"/>
      <c r="BQ24" s="875"/>
      <c r="BR24" s="819"/>
      <c r="BS24" s="874"/>
      <c r="BT24" s="875"/>
      <c r="BU24" s="819"/>
      <c r="BV24" s="874"/>
      <c r="BW24" s="875"/>
      <c r="BX24" s="819"/>
      <c r="BY24" s="874"/>
      <c r="BZ24" s="875"/>
      <c r="CF24" s="353"/>
      <c r="CG24" s="353"/>
      <c r="CH24" s="353"/>
      <c r="CI24" s="353"/>
      <c r="CJ24" s="353"/>
    </row>
    <row r="25" customHeight="1" spans="3:88">
      <c r="C25" s="414" t="str">
        <f>"体力+"&amp;备用!C2</f>
        <v>体力+0</v>
      </c>
      <c r="D25" s="415"/>
      <c r="E25" s="416"/>
      <c r="F25" s="414" t="str">
        <f>"敏捷+"&amp;备用!D2</f>
        <v>敏捷+0</v>
      </c>
      <c r="G25" s="415"/>
      <c r="H25" s="416"/>
      <c r="I25" s="414" t="str">
        <f>"知性+"&amp;备用!E2</f>
        <v>知性+0</v>
      </c>
      <c r="J25" s="415"/>
      <c r="K25" s="416"/>
      <c r="L25" s="545" t="str">
        <f>"精神+"&amp;备用!F2</f>
        <v>精神+0</v>
      </c>
      <c r="M25" s="546"/>
      <c r="N25" s="547"/>
      <c r="O25" s="545" t="str">
        <f>"幸运+"&amp;备用!G2</f>
        <v>幸运+1</v>
      </c>
      <c r="P25" s="546"/>
      <c r="Q25" s="547"/>
      <c r="T25" s="427" t="s">
        <v>97</v>
      </c>
      <c r="U25" s="428"/>
      <c r="V25" s="429"/>
      <c r="W25" s="439" t="s">
        <v>98</v>
      </c>
      <c r="X25" s="601"/>
      <c r="Y25" s="441"/>
      <c r="Z25" s="643" t="s">
        <v>99</v>
      </c>
      <c r="AA25" s="643"/>
      <c r="AB25" s="643"/>
      <c r="AC25" s="548" t="s">
        <v>100</v>
      </c>
      <c r="AD25" s="549"/>
      <c r="AE25" s="604"/>
      <c r="AF25" s="13"/>
      <c r="AG25" s="13"/>
      <c r="AH25" s="13"/>
      <c r="AI25" s="692"/>
      <c r="AJ25" s="692"/>
      <c r="AK25" s="693"/>
      <c r="AL25" s="697"/>
      <c r="AM25" s="697"/>
      <c r="AN25" s="698"/>
      <c r="AO25" s="698"/>
      <c r="AP25" s="698"/>
      <c r="AQ25" s="698"/>
      <c r="AR25" s="698"/>
      <c r="AS25" s="698"/>
      <c r="AT25" s="697"/>
      <c r="AU25" s="697"/>
      <c r="AV25" s="697"/>
      <c r="AW25" s="697"/>
      <c r="AX25" s="697"/>
      <c r="AY25" s="697"/>
      <c r="AZ25" s="697"/>
      <c r="BA25" s="697"/>
      <c r="BB25" s="697"/>
      <c r="BC25" s="697"/>
      <c r="BD25" s="697"/>
      <c r="BE25" s="697"/>
      <c r="BF25" s="697"/>
      <c r="BG25" s="697"/>
      <c r="BH25" s="697"/>
      <c r="BI25" s="697"/>
      <c r="BJ25" s="814"/>
      <c r="BL25" s="816"/>
      <c r="BM25" s="863"/>
      <c r="BN25" s="864"/>
      <c r="BO25" s="816"/>
      <c r="BP25" s="863"/>
      <c r="BQ25" s="864"/>
      <c r="BR25" s="816"/>
      <c r="BS25" s="863"/>
      <c r="BT25" s="864"/>
      <c r="BU25" s="816"/>
      <c r="BV25" s="863"/>
      <c r="BW25" s="864"/>
      <c r="BX25" s="816"/>
      <c r="BY25" s="863"/>
      <c r="BZ25" s="864"/>
      <c r="CA25" t="s">
        <v>79</v>
      </c>
      <c r="CC25" s="915"/>
      <c r="CD25" s="916"/>
      <c r="CE25" s="917"/>
      <c r="CF25" s="914" t="s">
        <v>101</v>
      </c>
      <c r="CG25" s="914"/>
      <c r="CH25" s="914"/>
      <c r="CI25" s="914"/>
      <c r="CJ25" s="914"/>
    </row>
    <row r="26" customHeight="1" spans="3:80">
      <c r="C26" s="417">
        <f ca="1">IFERROR(IFERROR(OFFSET(备用!A28,备用!A27+VLOOKUP(备用!B2,备用!M1:N3,2,FALSE),2,1,1),"")+备用!C2,"")</f>
        <v>2</v>
      </c>
      <c r="D26" s="418"/>
      <c r="E26" s="419"/>
      <c r="F26" s="417">
        <f ca="1">IFERROR(IFERROR(OFFSET(备用!A28,备用!A27+VLOOKUP(备用!B2,备用!M1:N3,2,FALSE),3,1,1),"")+备用!D2,"")</f>
        <v>3</v>
      </c>
      <c r="G26" s="418"/>
      <c r="H26" s="419"/>
      <c r="I26" s="417">
        <f ca="1">IFERROR(IFERROR(OFFSET(备用!A28,备用!A27+VLOOKUP(备用!B2,备用!M1:N3,2,FALSE),4,1,1),"")+备用!E2,"")</f>
        <v>5</v>
      </c>
      <c r="J26" s="418"/>
      <c r="K26" s="418"/>
      <c r="L26" s="417">
        <f ca="1">IFERROR(IFERROR(OFFSET(备用!A28,备用!A27+VLOOKUP(备用!B2,备用!M1:N3,2,FALSE),5,1,1),"")+备用!F2,"")</f>
        <v>4</v>
      </c>
      <c r="M26" s="418"/>
      <c r="N26" s="419"/>
      <c r="O26" s="417">
        <f ca="1">IFERROR(IFERROR(OFFSET(备用!$A$28,备用!$A$27+VLOOKUP(备用!B2,备用!M1:N3,2,FALSE),6,1,1),"")+备用!G2,"")</f>
        <v>2</v>
      </c>
      <c r="P26" s="418"/>
      <c r="Q26" s="419"/>
      <c r="T26" s="417">
        <f ca="1">IFERROR(ROUNDUP(C26/2,0),"")</f>
        <v>1</v>
      </c>
      <c r="U26" s="418"/>
      <c r="V26" s="419"/>
      <c r="W26" s="417">
        <f ca="1">IFERROR(ROUNDUP(I26/2,0),"")</f>
        <v>3</v>
      </c>
      <c r="X26" s="418"/>
      <c r="Y26" s="419"/>
      <c r="Z26" s="417">
        <f ca="1">IFERROR(F26+5,"")</f>
        <v>8</v>
      </c>
      <c r="AA26" s="418"/>
      <c r="AB26" s="419"/>
      <c r="AC26" s="417">
        <f ca="1">IFERROR(C26+L26+Y3*3,"")</f>
        <v>9</v>
      </c>
      <c r="AD26" s="418"/>
      <c r="AE26" s="419"/>
      <c r="AI26" s="692"/>
      <c r="AJ26" s="692"/>
      <c r="AK26" s="693"/>
      <c r="AL26" s="697"/>
      <c r="AM26" s="697"/>
      <c r="AN26" s="698"/>
      <c r="AO26" s="698"/>
      <c r="AP26" s="698"/>
      <c r="AQ26" s="698"/>
      <c r="AR26" s="698"/>
      <c r="AS26" s="698"/>
      <c r="AT26" s="697"/>
      <c r="AU26" s="697"/>
      <c r="AV26" s="697"/>
      <c r="AW26" s="697"/>
      <c r="AX26" s="697"/>
      <c r="AY26" s="697"/>
      <c r="AZ26" s="697"/>
      <c r="BA26" s="697"/>
      <c r="BB26" s="697"/>
      <c r="BC26" s="697"/>
      <c r="BD26" s="697"/>
      <c r="BE26" s="697"/>
      <c r="BF26" s="697"/>
      <c r="BG26" s="697"/>
      <c r="BH26" s="697"/>
      <c r="BI26" s="697"/>
      <c r="BJ26" s="814"/>
      <c r="CB26" s="15"/>
    </row>
    <row r="27" customHeight="1" spans="3:84">
      <c r="C27" s="420"/>
      <c r="D27" s="421"/>
      <c r="E27" s="422"/>
      <c r="F27" s="420"/>
      <c r="G27" s="421"/>
      <c r="H27" s="422"/>
      <c r="I27" s="420"/>
      <c r="J27" s="421"/>
      <c r="K27" s="421"/>
      <c r="L27" s="420"/>
      <c r="M27" s="421"/>
      <c r="N27" s="422"/>
      <c r="O27" s="420"/>
      <c r="P27" s="421"/>
      <c r="Q27" s="422"/>
      <c r="T27" s="420"/>
      <c r="U27" s="421"/>
      <c r="V27" s="422"/>
      <c r="W27" s="420"/>
      <c r="X27" s="421"/>
      <c r="Y27" s="422"/>
      <c r="Z27" s="420"/>
      <c r="AA27" s="421"/>
      <c r="AB27" s="422"/>
      <c r="AC27" s="420"/>
      <c r="AD27" s="421"/>
      <c r="AE27" s="422"/>
      <c r="AF27" s="602"/>
      <c r="AI27" s="13"/>
      <c r="AJ27" s="13"/>
      <c r="AK27" s="693"/>
      <c r="AL27" s="697"/>
      <c r="AM27" s="697"/>
      <c r="AN27" s="698"/>
      <c r="AO27" s="698"/>
      <c r="AP27" s="698"/>
      <c r="AQ27" s="698"/>
      <c r="AR27" s="698"/>
      <c r="AS27" s="698"/>
      <c r="AT27" s="697"/>
      <c r="AU27" s="697"/>
      <c r="AV27" s="697"/>
      <c r="AW27" s="697"/>
      <c r="AX27" s="697"/>
      <c r="AY27" s="697"/>
      <c r="AZ27" s="697"/>
      <c r="BA27" s="697"/>
      <c r="BB27" s="697"/>
      <c r="BC27" s="697"/>
      <c r="BD27" s="697"/>
      <c r="BE27" s="697"/>
      <c r="BF27" s="697"/>
      <c r="BG27" s="697"/>
      <c r="BH27" s="697"/>
      <c r="BI27" s="697"/>
      <c r="BJ27" s="814"/>
      <c r="BL27" s="817" t="s">
        <v>97</v>
      </c>
      <c r="BM27" s="865"/>
      <c r="BN27" s="866"/>
      <c r="BO27" s="876" t="s">
        <v>98</v>
      </c>
      <c r="BP27" s="877"/>
      <c r="BQ27" s="878"/>
      <c r="BR27" s="879" t="s">
        <v>102</v>
      </c>
      <c r="BS27" s="880"/>
      <c r="BT27" s="881"/>
      <c r="BU27" s="895" t="s">
        <v>99</v>
      </c>
      <c r="BV27" s="896"/>
      <c r="BW27" s="897"/>
      <c r="BX27" s="895" t="s">
        <v>100</v>
      </c>
      <c r="BY27" s="896"/>
      <c r="BZ27" s="897"/>
      <c r="CA27" s="867" t="s">
        <v>103</v>
      </c>
      <c r="CB27" s="868"/>
      <c r="CC27" s="869"/>
      <c r="CD27" s="876" t="s">
        <v>104</v>
      </c>
      <c r="CE27" s="877"/>
      <c r="CF27" s="878"/>
    </row>
    <row r="28" customHeight="1" spans="1:84">
      <c r="A28" s="423" t="s">
        <v>105</v>
      </c>
      <c r="B28" s="423"/>
      <c r="C28" s="424" t="s">
        <v>106</v>
      </c>
      <c r="D28" s="424"/>
      <c r="E28" s="424"/>
      <c r="F28" s="424" t="s">
        <v>106</v>
      </c>
      <c r="G28" s="424"/>
      <c r="H28" s="424"/>
      <c r="I28" s="424" t="s">
        <v>106</v>
      </c>
      <c r="J28" s="424"/>
      <c r="K28" s="424"/>
      <c r="L28" s="424" t="s">
        <v>106</v>
      </c>
      <c r="M28" s="424"/>
      <c r="N28" s="424"/>
      <c r="O28" s="424" t="s">
        <v>106</v>
      </c>
      <c r="P28" s="424"/>
      <c r="Q28" s="602"/>
      <c r="R28" s="602"/>
      <c r="S28" s="602"/>
      <c r="T28" s="424" t="s">
        <v>106</v>
      </c>
      <c r="U28" s="424"/>
      <c r="V28" s="424"/>
      <c r="W28" s="424" t="s">
        <v>106</v>
      </c>
      <c r="X28" s="424"/>
      <c r="Y28" s="602"/>
      <c r="Z28" s="424" t="s">
        <v>106</v>
      </c>
      <c r="AA28" s="424"/>
      <c r="AB28" s="602"/>
      <c r="AC28" s="424" t="s">
        <v>106</v>
      </c>
      <c r="AD28" s="424"/>
      <c r="AE28" s="602"/>
      <c r="AF28" s="602"/>
      <c r="AI28" s="13"/>
      <c r="AJ28" s="13"/>
      <c r="AK28" s="693"/>
      <c r="AL28" s="697"/>
      <c r="AM28" s="697"/>
      <c r="AN28" s="698"/>
      <c r="AO28" s="698"/>
      <c r="AP28" s="698"/>
      <c r="AQ28" s="698"/>
      <c r="AR28" s="698"/>
      <c r="AS28" s="698"/>
      <c r="AT28" s="697"/>
      <c r="AU28" s="697"/>
      <c r="AV28" s="697"/>
      <c r="AW28" s="697"/>
      <c r="AX28" s="697"/>
      <c r="AY28" s="697"/>
      <c r="AZ28" s="697"/>
      <c r="BA28" s="697"/>
      <c r="BB28" s="697"/>
      <c r="BC28" s="697"/>
      <c r="BD28" s="697"/>
      <c r="BE28" s="697"/>
      <c r="BF28" s="697"/>
      <c r="BG28" s="697"/>
      <c r="BH28" s="697"/>
      <c r="BI28" s="697"/>
      <c r="BJ28" s="814"/>
      <c r="BL28" s="818">
        <f ca="1">T33+BL30+数!G8</f>
        <v>2</v>
      </c>
      <c r="BM28" s="872"/>
      <c r="BN28" s="873"/>
      <c r="BO28" s="818">
        <f ca="1">W33+BO30+数!H8</f>
        <v>10</v>
      </c>
      <c r="BP28" s="872"/>
      <c r="BQ28" s="873"/>
      <c r="BR28" s="818">
        <f ca="1">BR30+数!G12</f>
        <v>0</v>
      </c>
      <c r="BS28" s="872"/>
      <c r="BT28" s="873"/>
      <c r="BU28" s="818">
        <f ca="1">Z33+BU30+数!I8</f>
        <v>13</v>
      </c>
      <c r="BV28" s="872"/>
      <c r="BW28" s="873"/>
      <c r="BX28" s="818">
        <f ca="1">AC33+BX30+数!J8</f>
        <v>38</v>
      </c>
      <c r="BY28" s="872"/>
      <c r="BZ28" s="873"/>
      <c r="CA28" s="818">
        <f ca="1">数!K8+CA30</f>
        <v>0</v>
      </c>
      <c r="CB28" s="872"/>
      <c r="CC28" s="873"/>
      <c r="CD28" s="818">
        <f ca="1">数!L8+CD30</f>
        <v>0</v>
      </c>
      <c r="CE28" s="872"/>
      <c r="CF28" s="873"/>
    </row>
    <row r="29" customHeight="1" spans="1:84">
      <c r="A29" s="423"/>
      <c r="B29" s="423"/>
      <c r="C29" s="417">
        <f>IFERROR(VLOOKUP(D17,备用!A87:L127,4,FALSE),"")</f>
        <v>0</v>
      </c>
      <c r="D29" s="418"/>
      <c r="E29" s="419"/>
      <c r="F29" s="417">
        <f>IFERROR(VLOOKUP(D17,备用!A87:L127,5,FALSE),"")</f>
        <v>1</v>
      </c>
      <c r="G29" s="418"/>
      <c r="H29" s="419"/>
      <c r="I29" s="417">
        <f>IFERROR(VLOOKUP(D17,备用!A87:L127,6,FALSE),"")</f>
        <v>2</v>
      </c>
      <c r="J29" s="418"/>
      <c r="K29" s="419"/>
      <c r="L29" s="417">
        <f>IFERROR(VLOOKUP(D17,备用!A87:L127,7,FALSE),"")</f>
        <v>1</v>
      </c>
      <c r="M29" s="418"/>
      <c r="N29" s="419"/>
      <c r="O29" s="417">
        <f>IFERROR(VLOOKUP(D17,备用!A87:L127,8,FALSE),"")</f>
        <v>0</v>
      </c>
      <c r="P29" s="418"/>
      <c r="Q29" s="419"/>
      <c r="T29" s="417">
        <f>IFERROR(VLOOKUP(D17,备用!A87:L127,9,FALSE),"")</f>
        <v>1</v>
      </c>
      <c r="U29" s="418"/>
      <c r="V29" s="419"/>
      <c r="W29" s="417">
        <f>IFERROR(VLOOKUP(D17,备用!A87:L127,10,FALSE),"")</f>
        <v>3</v>
      </c>
      <c r="X29" s="418"/>
      <c r="Y29" s="419"/>
      <c r="Z29" s="417">
        <f>IFERROR(VLOOKUP(D17,备用!A87:L127,11,FALSE),"")</f>
        <v>8</v>
      </c>
      <c r="AA29" s="418"/>
      <c r="AB29" s="419"/>
      <c r="AC29" s="417">
        <f>IFERROR(VLOOKUP(D17,备用!A87:L127,12,FALSE),"")</f>
        <v>29</v>
      </c>
      <c r="AD29" s="418"/>
      <c r="AE29" s="419"/>
      <c r="AI29" s="13"/>
      <c r="AJ29" s="13"/>
      <c r="AK29" s="699"/>
      <c r="AL29" s="700"/>
      <c r="AM29" s="700"/>
      <c r="AN29" s="701"/>
      <c r="AO29" s="701"/>
      <c r="AP29" s="701"/>
      <c r="AQ29" s="701"/>
      <c r="AR29" s="701"/>
      <c r="AS29" s="701"/>
      <c r="AT29" s="700"/>
      <c r="AU29" s="700"/>
      <c r="AV29" s="700"/>
      <c r="AW29" s="700"/>
      <c r="AX29" s="700"/>
      <c r="AY29" s="700"/>
      <c r="AZ29" s="700"/>
      <c r="BA29" s="700"/>
      <c r="BB29" s="700"/>
      <c r="BC29" s="700"/>
      <c r="BD29" s="700"/>
      <c r="BE29" s="700"/>
      <c r="BF29" s="700"/>
      <c r="BG29" s="700"/>
      <c r="BH29" s="700"/>
      <c r="BI29" s="700"/>
      <c r="BJ29" s="820"/>
      <c r="BL29" s="819"/>
      <c r="BM29" s="874"/>
      <c r="BN29" s="875"/>
      <c r="BO29" s="819"/>
      <c r="BP29" s="874"/>
      <c r="BQ29" s="875"/>
      <c r="BR29" s="819"/>
      <c r="BS29" s="874"/>
      <c r="BT29" s="875"/>
      <c r="BU29" s="819"/>
      <c r="BV29" s="874"/>
      <c r="BW29" s="875"/>
      <c r="BX29" s="819"/>
      <c r="BY29" s="874"/>
      <c r="BZ29" s="875"/>
      <c r="CA29" s="819"/>
      <c r="CB29" s="874"/>
      <c r="CC29" s="875"/>
      <c r="CD29" s="819"/>
      <c r="CE29" s="874"/>
      <c r="CF29" s="875"/>
    </row>
    <row r="30" customHeight="1" spans="1:85">
      <c r="A30" s="423"/>
      <c r="B30" s="423"/>
      <c r="C30" s="420"/>
      <c r="D30" s="421"/>
      <c r="E30" s="422"/>
      <c r="F30" s="420"/>
      <c r="G30" s="421"/>
      <c r="H30" s="422"/>
      <c r="I30" s="420"/>
      <c r="J30" s="421"/>
      <c r="K30" s="422"/>
      <c r="L30" s="420"/>
      <c r="M30" s="421"/>
      <c r="N30" s="422"/>
      <c r="O30" s="420"/>
      <c r="P30" s="421"/>
      <c r="Q30" s="422"/>
      <c r="T30" s="420"/>
      <c r="U30" s="421"/>
      <c r="V30" s="422"/>
      <c r="W30" s="420"/>
      <c r="X30" s="421"/>
      <c r="Y30" s="422"/>
      <c r="Z30" s="420"/>
      <c r="AA30" s="421"/>
      <c r="AB30" s="422"/>
      <c r="AC30" s="420"/>
      <c r="AD30" s="421"/>
      <c r="AE30" s="422"/>
      <c r="AJ30" s="702"/>
      <c r="AK30" s="702"/>
      <c r="AL30" s="702"/>
      <c r="AM30" s="702"/>
      <c r="AN30" s="702"/>
      <c r="AO30" s="702"/>
      <c r="AP30" s="702"/>
      <c r="AQ30" s="702"/>
      <c r="AR30" s="702"/>
      <c r="AS30" s="702"/>
      <c r="AT30" s="702"/>
      <c r="AU30" s="702"/>
      <c r="AV30" s="702"/>
      <c r="AW30" s="702"/>
      <c r="AX30" s="702"/>
      <c r="AY30" s="702"/>
      <c r="BL30" s="816"/>
      <c r="BM30" s="863"/>
      <c r="BN30" s="864"/>
      <c r="BO30" s="816"/>
      <c r="BP30" s="863"/>
      <c r="BQ30" s="864"/>
      <c r="BR30" s="816"/>
      <c r="BS30" s="863"/>
      <c r="BT30" s="864"/>
      <c r="BU30" s="816"/>
      <c r="BV30" s="863"/>
      <c r="BW30" s="864"/>
      <c r="BX30" s="816"/>
      <c r="BY30" s="863"/>
      <c r="BZ30" s="864"/>
      <c r="CA30" s="816"/>
      <c r="CB30" s="863"/>
      <c r="CC30" s="864"/>
      <c r="CD30" s="816"/>
      <c r="CE30" s="863"/>
      <c r="CF30" s="864"/>
      <c r="CG30" t="s">
        <v>79</v>
      </c>
    </row>
    <row r="31" customHeight="1" spans="1:56">
      <c r="A31" s="425"/>
      <c r="B31" s="425"/>
      <c r="C31" s="426" t="s">
        <v>107</v>
      </c>
      <c r="D31" s="426"/>
      <c r="E31" s="426"/>
      <c r="F31" s="426" t="s">
        <v>107</v>
      </c>
      <c r="G31" s="426"/>
      <c r="H31" s="426"/>
      <c r="I31" s="426" t="s">
        <v>107</v>
      </c>
      <c r="J31" s="426"/>
      <c r="K31" s="426"/>
      <c r="L31" s="426" t="s">
        <v>107</v>
      </c>
      <c r="M31" s="426"/>
      <c r="N31" s="426"/>
      <c r="O31" s="426" t="s">
        <v>107</v>
      </c>
      <c r="P31" s="426"/>
      <c r="Q31" s="603"/>
      <c r="R31" s="603"/>
      <c r="S31" s="603"/>
      <c r="T31" s="426" t="s">
        <v>107</v>
      </c>
      <c r="U31" s="426"/>
      <c r="V31" s="426"/>
      <c r="W31" s="426" t="s">
        <v>107</v>
      </c>
      <c r="X31" s="426"/>
      <c r="Y31" s="603"/>
      <c r="Z31" s="426" t="s">
        <v>107</v>
      </c>
      <c r="AA31" s="426"/>
      <c r="AB31" s="603"/>
      <c r="AC31" s="426" t="s">
        <v>107</v>
      </c>
      <c r="AD31" s="426"/>
      <c r="AE31" s="603"/>
      <c r="AF31" s="603"/>
      <c r="AI31" s="703" t="s">
        <v>108</v>
      </c>
      <c r="AJ31" s="704"/>
      <c r="AK31" s="705"/>
      <c r="AL31" s="706">
        <v>1</v>
      </c>
      <c r="AM31" s="707"/>
      <c r="AN31" s="708" t="s">
        <v>109</v>
      </c>
      <c r="AO31" s="752">
        <f ca="1">BX28</f>
        <v>38</v>
      </c>
      <c r="AP31" s="753"/>
      <c r="AQ31" s="702"/>
      <c r="AR31" s="702"/>
      <c r="AS31" s="702"/>
      <c r="AT31" s="702"/>
      <c r="AU31" s="702"/>
      <c r="AV31" s="702"/>
      <c r="AW31" s="780" t="s">
        <v>110</v>
      </c>
      <c r="AX31" s="781"/>
      <c r="AY31" s="781"/>
      <c r="AZ31" s="781"/>
      <c r="BA31" s="781"/>
      <c r="BB31" s="781"/>
      <c r="BC31" s="781"/>
      <c r="BD31" s="782"/>
    </row>
    <row r="32" customHeight="1" spans="1:87">
      <c r="A32" s="423" t="s">
        <v>111</v>
      </c>
      <c r="B32" s="423"/>
      <c r="C32" s="427" t="s">
        <v>87</v>
      </c>
      <c r="D32" s="428"/>
      <c r="E32" s="429"/>
      <c r="F32" s="430" t="s">
        <v>88</v>
      </c>
      <c r="G32" s="431"/>
      <c r="H32" s="432"/>
      <c r="I32" s="439" t="s">
        <v>89</v>
      </c>
      <c r="J32" s="440"/>
      <c r="K32" s="441"/>
      <c r="L32" s="439" t="s">
        <v>90</v>
      </c>
      <c r="M32" s="440"/>
      <c r="N32" s="441"/>
      <c r="O32" s="548" t="s">
        <v>91</v>
      </c>
      <c r="P32" s="549"/>
      <c r="Q32" s="604"/>
      <c r="T32" s="427" t="s">
        <v>97</v>
      </c>
      <c r="U32" s="428"/>
      <c r="V32" s="429"/>
      <c r="W32" s="439" t="s">
        <v>98</v>
      </c>
      <c r="X32" s="601"/>
      <c r="Y32" s="441"/>
      <c r="Z32" s="548" t="s">
        <v>99</v>
      </c>
      <c r="AA32" s="549"/>
      <c r="AB32" s="604"/>
      <c r="AC32" s="548" t="s">
        <v>100</v>
      </c>
      <c r="AD32" s="549"/>
      <c r="AE32" s="604"/>
      <c r="AI32" s="709">
        <f ca="1">AL31/AO31</f>
        <v>0.0263157894736842</v>
      </c>
      <c r="AJ32" s="710"/>
      <c r="AK32" s="711"/>
      <c r="AL32" s="712" t="str">
        <f ca="1">IF(AL31/AO31&gt;0,"","×")</f>
        <v/>
      </c>
      <c r="AM32" s="713" t="str">
        <f ca="1">IF(AL31/AO31&gt;0.1,"","×")</f>
        <v>×</v>
      </c>
      <c r="AN32" s="713" t="str">
        <f ca="1">IF(AL31/AO31&gt;0.2,"","×")</f>
        <v>×</v>
      </c>
      <c r="AO32" s="713" t="str">
        <f ca="1">IF(AL31/AO31&gt;0.3,"","×")</f>
        <v>×</v>
      </c>
      <c r="AP32" s="713" t="str">
        <f ca="1">IF(AL31/AO31&gt;0.4,"","×")</f>
        <v>×</v>
      </c>
      <c r="AQ32" s="754" t="str">
        <f ca="1">IF(AL31/AO31&gt;0.5,"","×")</f>
        <v>×</v>
      </c>
      <c r="AR32" s="754" t="str">
        <f ca="1">IF(AL31/AO31&gt;0.6,"","×")</f>
        <v>×</v>
      </c>
      <c r="AS32" s="754" t="str">
        <f ca="1">IF(AL31/AO31&gt;0.7,"","×")</f>
        <v>×</v>
      </c>
      <c r="AT32" s="754" t="str">
        <f ca="1">IF(AL31/AO31&gt;0.8,"","×")</f>
        <v>×</v>
      </c>
      <c r="AU32" s="755" t="str">
        <f ca="1">IF(AL31/AO31&gt;0.9,"","×")</f>
        <v>×</v>
      </c>
      <c r="AV32" s="702"/>
      <c r="AW32" s="783"/>
      <c r="AX32" s="784"/>
      <c r="AY32" s="784"/>
      <c r="AZ32" s="784"/>
      <c r="BA32" s="784"/>
      <c r="BB32" s="784"/>
      <c r="BC32" s="784"/>
      <c r="BD32" s="785"/>
      <c r="BL32" s="821" t="s">
        <v>112</v>
      </c>
      <c r="BM32" s="870"/>
      <c r="BN32" s="870"/>
      <c r="BO32" s="871"/>
      <c r="BP32" s="821" t="s">
        <v>113</v>
      </c>
      <c r="BQ32" s="870"/>
      <c r="BR32" s="870"/>
      <c r="BS32" s="871"/>
      <c r="BT32" s="821" t="s">
        <v>114</v>
      </c>
      <c r="BU32" s="870"/>
      <c r="BV32" s="870"/>
      <c r="BW32" s="871"/>
      <c r="BX32" s="821" t="s">
        <v>115</v>
      </c>
      <c r="BY32" s="870"/>
      <c r="BZ32" s="870"/>
      <c r="CA32" s="871"/>
      <c r="CB32" s="821" t="s">
        <v>116</v>
      </c>
      <c r="CC32" s="870"/>
      <c r="CD32" s="870"/>
      <c r="CE32" s="871"/>
      <c r="CF32" s="821" t="s">
        <v>117</v>
      </c>
      <c r="CG32" s="870"/>
      <c r="CH32" s="870"/>
      <c r="CI32" s="871"/>
    </row>
    <row r="33" customHeight="1" spans="1:87">
      <c r="A33" s="423"/>
      <c r="B33" s="423"/>
      <c r="C33" s="417">
        <f ca="1">IFERROR(C26+C29,"")</f>
        <v>2</v>
      </c>
      <c r="D33" s="418"/>
      <c r="E33" s="419"/>
      <c r="F33" s="417">
        <f ca="1">IFERROR(F26+F29,"")</f>
        <v>4</v>
      </c>
      <c r="G33" s="418"/>
      <c r="H33" s="419"/>
      <c r="I33" s="417">
        <f ca="1">IFERROR(I26+I29,"")</f>
        <v>7</v>
      </c>
      <c r="J33" s="418"/>
      <c r="K33" s="419"/>
      <c r="L33" s="417">
        <f ca="1">IFERROR(L26+L29,"")</f>
        <v>5</v>
      </c>
      <c r="M33" s="418"/>
      <c r="N33" s="419"/>
      <c r="O33" s="417">
        <f ca="1">IFERROR(O26+O29,"")</f>
        <v>2</v>
      </c>
      <c r="P33" s="418"/>
      <c r="Q33" s="419"/>
      <c r="T33" s="417">
        <f ca="1">IFERROR(T26+T29,"")</f>
        <v>2</v>
      </c>
      <c r="U33" s="418"/>
      <c r="V33" s="419"/>
      <c r="W33" s="417">
        <f ca="1">IFERROR(W26+W29,"")</f>
        <v>6</v>
      </c>
      <c r="X33" s="418"/>
      <c r="Y33" s="419"/>
      <c r="Z33" s="417">
        <f ca="1">IFERROR(Z26+Z29,"")</f>
        <v>16</v>
      </c>
      <c r="AA33" s="418"/>
      <c r="AB33" s="419"/>
      <c r="AC33" s="417">
        <f ca="1">IFERROR(AC26+AC29,"")</f>
        <v>38</v>
      </c>
      <c r="AD33" s="418"/>
      <c r="AE33" s="419"/>
      <c r="AI33" s="714" t="s">
        <v>118</v>
      </c>
      <c r="AJ33" s="715"/>
      <c r="AK33" s="716"/>
      <c r="AL33" s="706">
        <v>22</v>
      </c>
      <c r="AM33" s="707"/>
      <c r="AN33" s="708" t="s">
        <v>109</v>
      </c>
      <c r="AO33" s="756">
        <v>22</v>
      </c>
      <c r="AP33" s="757"/>
      <c r="AQ33" s="702"/>
      <c r="AR33" s="702"/>
      <c r="AS33" s="702"/>
      <c r="AT33" s="702"/>
      <c r="AU33" s="702"/>
      <c r="AV33" s="702"/>
      <c r="AW33" s="786" t="s">
        <v>119</v>
      </c>
      <c r="AX33" s="787"/>
      <c r="AY33" s="787"/>
      <c r="AZ33" s="788" t="s">
        <v>120</v>
      </c>
      <c r="BA33" s="788"/>
      <c r="BB33" s="788"/>
      <c r="BC33" s="788"/>
      <c r="BD33" s="789"/>
      <c r="BF33" s="702"/>
      <c r="BG33" s="702"/>
      <c r="BH33" s="702"/>
      <c r="BI33" s="702"/>
      <c r="BJ33" s="702"/>
      <c r="BL33" s="822" t="str">
        <f>IF(COUNTIF(技能栏!$D$6:$D$42,"元素爆发")&gt;0,"※元素爆发（起源使A）","")</f>
        <v/>
      </c>
      <c r="BM33" s="850"/>
      <c r="BN33" s="850"/>
      <c r="BO33" s="851"/>
      <c r="BP33" s="822" t="str">
        <f>IF(COUNTIF(技能栏!$D$6:$D$42,"元素穿着")&gt;0,"※元素穿着（起源使B）","")</f>
        <v/>
      </c>
      <c r="BQ33" s="850"/>
      <c r="BR33" s="850"/>
      <c r="BS33" s="851"/>
      <c r="BT33" s="822" t="str">
        <f>IF(COUNTIF(技能栏!$D$6:$D$42,"起源龙之力")&gt;0,"起源龙之力
（龙王）","")</f>
        <v/>
      </c>
      <c r="BU33" s="850"/>
      <c r="BV33" s="850"/>
      <c r="BW33" s="851"/>
      <c r="BX33" s="898" t="str">
        <f>IF(COUNTIF(技能栏!$D$6:$D$42,"起源印")&gt;0,"起源印
（圣言奏者A）","")</f>
        <v/>
      </c>
      <c r="BY33" s="899"/>
      <c r="BZ33" s="899"/>
      <c r="CA33" s="900"/>
      <c r="CB33" s="822" t="str">
        <f>IF(COUNTIF(技能栏!$D$6:$D$42,"妖力击破")&gt;0,"妖力击破
（幸御魂）","")</f>
        <v/>
      </c>
      <c r="CC33" s="850"/>
      <c r="CD33" s="850"/>
      <c r="CE33" s="851"/>
      <c r="CF33" s="822" t="str">
        <f>IF(COUNTIF(技能栏!$D$6:$D$42,"心灵爆裂")&gt;0,"心灵爆裂
(超能力者)","")</f>
        <v/>
      </c>
      <c r="CG33" s="850"/>
      <c r="CH33" s="850"/>
      <c r="CI33" s="851"/>
    </row>
    <row r="34" customHeight="1" spans="1:87">
      <c r="A34" s="423"/>
      <c r="B34" s="423"/>
      <c r="C34" s="420"/>
      <c r="D34" s="421"/>
      <c r="E34" s="422"/>
      <c r="F34" s="420"/>
      <c r="G34" s="421"/>
      <c r="H34" s="422"/>
      <c r="I34" s="420"/>
      <c r="J34" s="421"/>
      <c r="K34" s="422"/>
      <c r="L34" s="420"/>
      <c r="M34" s="421"/>
      <c r="N34" s="422"/>
      <c r="O34" s="420"/>
      <c r="P34" s="421"/>
      <c r="Q34" s="422"/>
      <c r="T34" s="420"/>
      <c r="U34" s="421"/>
      <c r="V34" s="422"/>
      <c r="W34" s="420"/>
      <c r="X34" s="421"/>
      <c r="Y34" s="422"/>
      <c r="Z34" s="420"/>
      <c r="AA34" s="421"/>
      <c r="AB34" s="422"/>
      <c r="AC34" s="420"/>
      <c r="AD34" s="421"/>
      <c r="AE34" s="422"/>
      <c r="AF34" s="644"/>
      <c r="AI34" s="717">
        <f>AL33/AO33</f>
        <v>1</v>
      </c>
      <c r="AJ34" s="718"/>
      <c r="AK34" s="719"/>
      <c r="AL34" s="720" t="str">
        <f>IF(AL33/AO33&gt;0,"","×")</f>
        <v/>
      </c>
      <c r="AM34" s="721" t="str">
        <f>IF(AL33/AO33&gt;0.1,"","×")</f>
        <v/>
      </c>
      <c r="AN34" s="721" t="str">
        <f>IF(AL33/AO33&gt;0.2,"","×")</f>
        <v/>
      </c>
      <c r="AO34" s="721" t="str">
        <f>IF(AL33/AO33&gt;0.3,"","×")</f>
        <v/>
      </c>
      <c r="AP34" s="721" t="str">
        <f>IF(AL33/AO33&gt;0.4,"","×")</f>
        <v/>
      </c>
      <c r="AQ34" s="721" t="str">
        <f>IF(AL33/AO33&gt;0.5,"","×")</f>
        <v/>
      </c>
      <c r="AR34" s="721" t="str">
        <f>IF(AL33/AO33&gt;0.6,"","×")</f>
        <v/>
      </c>
      <c r="AS34" s="721" t="str">
        <f>IF(AL33/AO33&gt;0.7,"","×")</f>
        <v/>
      </c>
      <c r="AT34" s="721" t="str">
        <f>IF(AL33/AO33&gt;0.8,"","×")</f>
        <v/>
      </c>
      <c r="AU34" s="758" t="str">
        <f>IF(AL33/AO33&gt;0.9,"","×")</f>
        <v/>
      </c>
      <c r="AV34" s="702"/>
      <c r="AW34" s="786" t="s">
        <v>121</v>
      </c>
      <c r="AX34" s="787"/>
      <c r="AY34" s="787"/>
      <c r="AZ34" s="788" t="str">
        <f ca="1">ROUNDUP((BU28+5)/3,0)&amp;"格"</f>
        <v>6格</v>
      </c>
      <c r="BA34" s="788"/>
      <c r="BB34" s="788"/>
      <c r="BC34" s="788"/>
      <c r="BD34" s="789"/>
      <c r="BF34" s="702"/>
      <c r="BG34" s="702"/>
      <c r="BH34" s="702"/>
      <c r="BI34" s="702"/>
      <c r="BJ34" s="702"/>
      <c r="BL34" s="823"/>
      <c r="BM34" s="852"/>
      <c r="BN34" s="852"/>
      <c r="BO34" s="853"/>
      <c r="BP34" s="823"/>
      <c r="BQ34" s="852"/>
      <c r="BR34" s="852"/>
      <c r="BS34" s="853"/>
      <c r="BT34" s="823"/>
      <c r="BU34" s="852"/>
      <c r="BV34" s="852"/>
      <c r="BW34" s="853"/>
      <c r="BX34" s="901"/>
      <c r="BY34" s="902"/>
      <c r="BZ34" s="902"/>
      <c r="CA34" s="903"/>
      <c r="CB34" s="823"/>
      <c r="CC34" s="852"/>
      <c r="CD34" s="852"/>
      <c r="CE34" s="853"/>
      <c r="CF34" s="823"/>
      <c r="CG34" s="852"/>
      <c r="CH34" s="852"/>
      <c r="CI34" s="853"/>
    </row>
    <row r="35" customHeight="1" spans="37:87">
      <c r="AK35" s="109"/>
      <c r="AL35" s="109"/>
      <c r="AM35" s="702"/>
      <c r="AN35" s="702"/>
      <c r="AO35" s="702"/>
      <c r="AP35" s="702"/>
      <c r="AQ35" s="702"/>
      <c r="AR35" s="702"/>
      <c r="AS35" s="702"/>
      <c r="AT35" s="702"/>
      <c r="AU35" s="702"/>
      <c r="AV35" s="702"/>
      <c r="AW35" s="790" t="s">
        <v>122</v>
      </c>
      <c r="AX35" s="791"/>
      <c r="AY35" s="791"/>
      <c r="AZ35" s="792" t="str">
        <f ca="1">(BU28+5)&amp;"格"</f>
        <v>18格</v>
      </c>
      <c r="BA35" s="792"/>
      <c r="BB35" s="792"/>
      <c r="BC35" s="792"/>
      <c r="BD35" s="793"/>
      <c r="BF35" s="702"/>
      <c r="BG35" s="702"/>
      <c r="BH35" s="702"/>
      <c r="BI35" s="702"/>
      <c r="BL35" s="824"/>
      <c r="BM35" s="882"/>
      <c r="BN35" s="882"/>
      <c r="BO35" s="883"/>
      <c r="BP35" s="824"/>
      <c r="BQ35" s="882"/>
      <c r="BR35" s="882"/>
      <c r="BS35" s="883"/>
      <c r="BT35" s="824"/>
      <c r="BU35" s="882"/>
      <c r="BV35" s="882"/>
      <c r="BW35" s="883"/>
      <c r="BX35" s="824"/>
      <c r="BY35" s="882"/>
      <c r="BZ35" s="882"/>
      <c r="CA35" s="883"/>
      <c r="CB35" s="824"/>
      <c r="CC35" s="882"/>
      <c r="CD35" s="882"/>
      <c r="CE35" s="883"/>
      <c r="CF35" s="824"/>
      <c r="CG35" s="882"/>
      <c r="CH35" s="882"/>
      <c r="CI35" s="883"/>
    </row>
    <row r="36" customHeight="1" spans="2:64">
      <c r="B36" s="433" t="s">
        <v>123</v>
      </c>
      <c r="C36" s="433"/>
      <c r="D36" s="433"/>
      <c r="E36" s="433"/>
      <c r="F36" s="433"/>
      <c r="G36" s="434" t="s">
        <v>124</v>
      </c>
      <c r="W36" s="605" t="s">
        <v>125</v>
      </c>
      <c r="AV36" s="353"/>
      <c r="BL36" t="s">
        <v>126</v>
      </c>
    </row>
    <row r="37" customHeight="1" spans="2:62">
      <c r="B37" s="435" t="s">
        <v>127</v>
      </c>
      <c r="C37" s="436"/>
      <c r="D37" s="436"/>
      <c r="E37" s="437" t="s">
        <v>128</v>
      </c>
      <c r="F37" s="438"/>
      <c r="G37" s="435" t="s">
        <v>129</v>
      </c>
      <c r="H37" s="436"/>
      <c r="I37" s="436"/>
      <c r="J37" s="437" t="s">
        <v>130</v>
      </c>
      <c r="K37" s="550" t="s">
        <v>131</v>
      </c>
      <c r="L37" s="413"/>
      <c r="M37" s="413"/>
      <c r="N37" s="551"/>
      <c r="O37" s="552" t="s">
        <v>132</v>
      </c>
      <c r="Q37" s="606" t="s">
        <v>133</v>
      </c>
      <c r="R37" s="606"/>
      <c r="S37" s="606"/>
      <c r="T37" s="606"/>
      <c r="U37" s="607"/>
      <c r="V37" s="607"/>
      <c r="W37" s="607"/>
      <c r="X37" s="607"/>
      <c r="Y37" s="607"/>
      <c r="Z37" s="607"/>
      <c r="AA37" s="434"/>
      <c r="AC37" s="645" t="s">
        <v>134</v>
      </c>
      <c r="AD37" s="646"/>
      <c r="AE37" s="646"/>
      <c r="AF37" s="647"/>
      <c r="AG37" s="722" t="s">
        <v>135</v>
      </c>
      <c r="AH37" s="723"/>
      <c r="AI37" s="184" t="s">
        <v>136</v>
      </c>
      <c r="AJ37" s="185"/>
      <c r="AK37" s="185"/>
      <c r="AL37" s="185"/>
      <c r="AM37" s="200"/>
      <c r="AN37" s="724" t="s">
        <v>137</v>
      </c>
      <c r="AO37" s="201"/>
      <c r="AP37" s="201"/>
      <c r="AQ37" s="201"/>
      <c r="AR37" s="201"/>
      <c r="AS37" s="201"/>
      <c r="AT37" s="201"/>
      <c r="AU37" s="201"/>
      <c r="AV37" s="201"/>
      <c r="AW37" s="201"/>
      <c r="AX37" s="201"/>
      <c r="AY37" s="201"/>
      <c r="AZ37" s="203"/>
      <c r="BA37" s="353"/>
      <c r="BB37" s="353"/>
      <c r="BC37" s="353"/>
      <c r="BD37" s="353"/>
      <c r="BE37" s="353"/>
      <c r="BF37" s="353"/>
      <c r="BG37" s="353"/>
      <c r="BH37" s="353"/>
      <c r="BI37" s="353"/>
      <c r="BJ37" s="353"/>
    </row>
    <row r="38" customHeight="1" spans="2:93">
      <c r="B38" s="439" t="s">
        <v>2</v>
      </c>
      <c r="C38" s="440"/>
      <c r="D38" s="441"/>
      <c r="E38" s="442"/>
      <c r="F38" s="443"/>
      <c r="G38" s="443"/>
      <c r="H38" s="443"/>
      <c r="I38" s="443"/>
      <c r="J38" s="443"/>
      <c r="K38" s="443"/>
      <c r="L38" s="443"/>
      <c r="M38" s="427" t="s">
        <v>87</v>
      </c>
      <c r="N38" s="429"/>
      <c r="O38" s="427" t="s">
        <v>88</v>
      </c>
      <c r="P38" s="429"/>
      <c r="Q38" s="439" t="s">
        <v>89</v>
      </c>
      <c r="R38" s="441"/>
      <c r="S38" s="440" t="s">
        <v>90</v>
      </c>
      <c r="T38" s="441"/>
      <c r="U38" s="548" t="s">
        <v>91</v>
      </c>
      <c r="V38" s="604"/>
      <c r="W38" s="427" t="s">
        <v>97</v>
      </c>
      <c r="X38" s="429"/>
      <c r="Y38" s="439" t="s">
        <v>98</v>
      </c>
      <c r="Z38" s="648"/>
      <c r="AA38" s="649" t="s">
        <v>99</v>
      </c>
      <c r="AB38" s="650"/>
      <c r="AC38" s="651" t="s">
        <v>100</v>
      </c>
      <c r="AD38" s="652"/>
      <c r="AE38" s="653" t="s">
        <v>103</v>
      </c>
      <c r="AF38" s="654"/>
      <c r="AG38" s="725" t="s">
        <v>104</v>
      </c>
      <c r="AH38" s="726"/>
      <c r="AI38" s="439" t="s">
        <v>138</v>
      </c>
      <c r="AJ38" s="440"/>
      <c r="AK38" s="440"/>
      <c r="AL38" s="441"/>
      <c r="AM38" s="439" t="s">
        <v>139</v>
      </c>
      <c r="AN38" s="440"/>
      <c r="AO38" s="440"/>
      <c r="AP38" s="440"/>
      <c r="AQ38" s="440"/>
      <c r="AR38" s="440"/>
      <c r="AS38" s="440"/>
      <c r="AT38" s="440"/>
      <c r="AU38" s="440"/>
      <c r="AV38" s="440"/>
      <c r="AW38" s="440"/>
      <c r="AX38" s="440"/>
      <c r="AY38" s="440"/>
      <c r="AZ38" s="441"/>
      <c r="BA38" s="439" t="s">
        <v>140</v>
      </c>
      <c r="BB38" s="440"/>
      <c r="BC38" s="440"/>
      <c r="BD38" s="440"/>
      <c r="BE38" s="440"/>
      <c r="BF38" s="440"/>
      <c r="BG38" s="440"/>
      <c r="BH38" s="440"/>
      <c r="BI38" s="440"/>
      <c r="BJ38" s="440"/>
      <c r="BK38" s="440"/>
      <c r="BL38" s="440"/>
      <c r="BM38" s="440"/>
      <c r="BN38" s="440"/>
      <c r="BO38" s="440"/>
      <c r="BP38" s="440"/>
      <c r="BQ38" s="440"/>
      <c r="BR38" s="441"/>
      <c r="BS38" s="439" t="s">
        <v>141</v>
      </c>
      <c r="BT38" s="440"/>
      <c r="BU38" s="441"/>
      <c r="BY38" s="904" t="s">
        <v>142</v>
      </c>
      <c r="BZ38" s="904"/>
      <c r="CA38" s="904"/>
      <c r="CB38" s="904"/>
      <c r="CC38" s="904"/>
      <c r="CD38" s="904"/>
      <c r="CE38" s="904"/>
      <c r="CF38" s="904"/>
      <c r="CG38" s="904"/>
      <c r="CH38" s="904"/>
      <c r="CI38" s="904"/>
      <c r="CJ38" s="904"/>
      <c r="CK38" s="904"/>
      <c r="CL38" s="904"/>
      <c r="CM38" s="904"/>
      <c r="CN38" s="904"/>
      <c r="CO38" s="904"/>
    </row>
    <row r="39" customHeight="1" spans="2:93">
      <c r="B39" s="444" t="s">
        <v>143</v>
      </c>
      <c r="C39" s="444"/>
      <c r="D39" s="445" t="s">
        <v>144</v>
      </c>
      <c r="E39" s="446"/>
      <c r="F39" s="446"/>
      <c r="G39" s="446"/>
      <c r="H39" s="446"/>
      <c r="I39" s="446"/>
      <c r="J39" s="446"/>
      <c r="K39" s="446"/>
      <c r="L39" s="553"/>
      <c r="M39" s="554">
        <f ca="1">数!B2</f>
        <v>0</v>
      </c>
      <c r="N39" s="555"/>
      <c r="O39" s="554">
        <f ca="1">数!C2</f>
        <v>0</v>
      </c>
      <c r="P39" s="555"/>
      <c r="Q39" s="554">
        <f ca="1">数!D2</f>
        <v>0</v>
      </c>
      <c r="R39" s="555"/>
      <c r="S39" s="608">
        <f ca="1">数!E2</f>
        <v>0</v>
      </c>
      <c r="T39" s="555"/>
      <c r="U39" s="554">
        <f ca="1">数!F2</f>
        <v>0</v>
      </c>
      <c r="V39" s="555"/>
      <c r="W39" s="554">
        <f ca="1">数!G2</f>
        <v>0</v>
      </c>
      <c r="X39" s="555"/>
      <c r="Y39" s="655">
        <f ca="1">数!H2</f>
        <v>4</v>
      </c>
      <c r="Z39" s="656"/>
      <c r="AA39" s="554">
        <f ca="1">数!I2</f>
        <v>-3</v>
      </c>
      <c r="AB39" s="555"/>
      <c r="AC39" s="554">
        <f ca="1">数!J2</f>
        <v>0</v>
      </c>
      <c r="AD39" s="555"/>
      <c r="AE39" s="554">
        <f ca="1">数!K2</f>
        <v>0</v>
      </c>
      <c r="AF39" s="555"/>
      <c r="AG39" s="554">
        <f ca="1">数!L2</f>
        <v>0</v>
      </c>
      <c r="AH39" s="555"/>
      <c r="AI39" s="248">
        <f>IFERROR(VLOOKUP($D$39,装!$B:$AE,21,FALSE)+AI40,"")</f>
        <v>1000</v>
      </c>
      <c r="AJ39" s="249"/>
      <c r="AK39" s="249"/>
      <c r="AL39" s="250"/>
      <c r="AM39" s="727" t="str">
        <f>IFERROR(VLOOKUP($D$39,装!$B:$AE,22,FALSE),"")</f>
        <v>最新款的手机型人造神器，最近在神秘的世界中很流行。</v>
      </c>
      <c r="AN39" s="728"/>
      <c r="AO39" s="728"/>
      <c r="AP39" s="728"/>
      <c r="AQ39" s="728"/>
      <c r="AR39" s="728"/>
      <c r="AS39" s="728"/>
      <c r="AT39" s="728"/>
      <c r="AU39" s="728"/>
      <c r="AV39" s="728"/>
      <c r="AW39" s="728"/>
      <c r="AX39" s="728"/>
      <c r="AY39" s="728"/>
      <c r="AZ39" s="794"/>
      <c r="BA39" s="759" t="str">
        <f>IFERROR(VLOOKUP($D$39,装!$B:$AE,23,FALSE),"")</f>
        <v>无</v>
      </c>
      <c r="BB39" s="613"/>
      <c r="BC39" s="613"/>
      <c r="BD39" s="613"/>
      <c r="BE39" s="613"/>
      <c r="BF39" s="613"/>
      <c r="BG39" s="613"/>
      <c r="BH39" s="613"/>
      <c r="BI39" s="613"/>
      <c r="BJ39" s="613"/>
      <c r="BK39" s="613"/>
      <c r="BL39" s="613"/>
      <c r="BM39" s="613"/>
      <c r="BN39" s="613"/>
      <c r="BO39" s="613"/>
      <c r="BP39" s="613"/>
      <c r="BQ39" s="613"/>
      <c r="BR39" s="660"/>
      <c r="BS39" s="759" t="str">
        <f>IFERROR(VLOOKUP($D$39,装!$B:$AE,26,FALSE),"")</f>
        <v>《溯时之克洛诺斯原初神器》</v>
      </c>
      <c r="BT39" s="613"/>
      <c r="BU39" s="660"/>
      <c r="BY39" s="905"/>
      <c r="BZ39" s="905"/>
      <c r="CA39" s="905"/>
      <c r="CB39" s="905"/>
      <c r="CC39" s="905"/>
      <c r="CD39" s="905"/>
      <c r="CE39" s="905"/>
      <c r="CF39" s="905"/>
      <c r="CG39" s="905"/>
      <c r="CH39" s="905"/>
      <c r="CI39" s="905"/>
      <c r="CJ39" s="905"/>
      <c r="CK39" s="905"/>
      <c r="CL39" s="905"/>
      <c r="CM39" s="905"/>
      <c r="CN39" s="905"/>
      <c r="CO39" s="905"/>
    </row>
    <row r="40" customHeight="1" spans="2:115">
      <c r="B40" s="447" t="s">
        <v>145</v>
      </c>
      <c r="I40" s="556" t="s">
        <v>146</v>
      </c>
      <c r="J40" s="557"/>
      <c r="K40" s="557"/>
      <c r="L40" s="558"/>
      <c r="M40" s="559"/>
      <c r="N40" s="560"/>
      <c r="O40" s="559"/>
      <c r="P40" s="560"/>
      <c r="Q40" s="559"/>
      <c r="R40" s="560"/>
      <c r="S40" s="559"/>
      <c r="T40" s="560"/>
      <c r="U40" s="559"/>
      <c r="V40" s="560"/>
      <c r="W40" s="559"/>
      <c r="X40" s="560"/>
      <c r="Y40" s="559"/>
      <c r="Z40" s="560"/>
      <c r="AA40" s="559"/>
      <c r="AB40" s="560"/>
      <c r="AC40" s="559"/>
      <c r="AD40" s="560"/>
      <c r="AE40" s="559"/>
      <c r="AF40" s="560"/>
      <c r="AG40" s="559"/>
      <c r="AH40" s="560"/>
      <c r="AI40" s="729"/>
      <c r="AJ40" s="729"/>
      <c r="AK40" s="729"/>
      <c r="AL40" s="729"/>
      <c r="AM40" s="730"/>
      <c r="AN40" s="731"/>
      <c r="AO40" s="731"/>
      <c r="AP40" s="731"/>
      <c r="AQ40" s="731"/>
      <c r="AR40" s="731"/>
      <c r="AS40" s="731"/>
      <c r="AT40" s="731"/>
      <c r="AU40" s="731"/>
      <c r="AV40" s="731"/>
      <c r="AW40" s="731"/>
      <c r="AX40" s="731"/>
      <c r="AY40" s="731"/>
      <c r="AZ40" s="795"/>
      <c r="BA40" s="761"/>
      <c r="BB40" s="796"/>
      <c r="BC40" s="796"/>
      <c r="BD40" s="796"/>
      <c r="BE40" s="796"/>
      <c r="BF40" s="796"/>
      <c r="BG40" s="796"/>
      <c r="BH40" s="796"/>
      <c r="BI40" s="796"/>
      <c r="BJ40" s="796"/>
      <c r="BK40" s="796"/>
      <c r="BL40" s="796"/>
      <c r="BM40" s="796"/>
      <c r="BN40" s="796"/>
      <c r="BO40" s="796"/>
      <c r="BP40" s="796"/>
      <c r="BQ40" s="796"/>
      <c r="BR40" s="848"/>
      <c r="BS40" s="761"/>
      <c r="BT40" s="796"/>
      <c r="BU40" s="848"/>
      <c r="BY40" s="213" t="str">
        <f ca="1">".st"&amp;BL17&amp;BL18&amp;BO17&amp;BO18&amp;BR17&amp;BR18&amp;BU17&amp;BU18&amp;BX17&amp;BX18&amp;BL22&amp;BL23&amp;BO22&amp;BO23&amp;BR22&amp;BR23&amp;BU22&amp;BU23&amp;BX22&amp;BX23&amp;BU27&amp;BU28&amp;BX27&amp;BX28&amp;AI33&amp;AO33</f>
        <v>.st耐力2敏捷3知性5精神4幸运2命中2回避4发动7抵抗5看破6行动值13生命力38灵纹22</v>
      </c>
      <c r="BZ40" s="213"/>
      <c r="CA40" s="213"/>
      <c r="CB40" s="213"/>
      <c r="CC40" s="213"/>
      <c r="CD40" s="213"/>
      <c r="CE40" s="213"/>
      <c r="CF40" s="213"/>
      <c r="CG40" s="213"/>
      <c r="CH40" s="213"/>
      <c r="CI40" s="213"/>
      <c r="CJ40" s="213"/>
      <c r="CK40" s="213"/>
      <c r="CL40" s="213"/>
      <c r="CM40" s="213"/>
      <c r="CN40" s="213"/>
      <c r="CO40" s="213"/>
      <c r="CP40" s="213"/>
      <c r="CQ40" s="213"/>
      <c r="CR40" s="213"/>
      <c r="CS40" s="213"/>
      <c r="CT40" s="213"/>
      <c r="CU40" s="213"/>
      <c r="CV40" s="213"/>
      <c r="CW40" s="213"/>
      <c r="CX40" s="213"/>
      <c r="CY40" s="213"/>
      <c r="CZ40" s="213"/>
      <c r="DA40" s="213"/>
      <c r="DB40" s="213"/>
      <c r="DC40" s="213"/>
      <c r="DD40" s="213"/>
      <c r="DE40" s="213"/>
      <c r="DF40" s="213"/>
      <c r="DG40" s="213"/>
      <c r="DH40" s="213"/>
      <c r="DI40" s="213"/>
      <c r="DJ40" s="213"/>
      <c r="DK40" s="213"/>
    </row>
    <row r="41" customHeight="1" spans="2:73">
      <c r="B41" s="435" t="s">
        <v>147</v>
      </c>
      <c r="C41" s="436"/>
      <c r="D41" s="448" t="s">
        <v>29</v>
      </c>
      <c r="E41" s="438"/>
      <c r="F41" s="435" t="str">
        <f>IFERROR(VLOOKUP($D$39,装!$B:$AE,27,FALSE),"")</f>
        <v>魔法</v>
      </c>
      <c r="G41" s="449"/>
      <c r="H41" s="450" t="s">
        <v>148</v>
      </c>
      <c r="I41" s="561"/>
      <c r="J41" s="562" t="str">
        <f>IFERROR(VLOOKUP($D$39,装!$B:$AE,24,FALSE),"")</f>
        <v>5格</v>
      </c>
      <c r="K41" s="562"/>
      <c r="L41" s="563"/>
      <c r="M41" s="435" t="s">
        <v>149</v>
      </c>
      <c r="N41" s="436"/>
      <c r="O41" s="413" t="str">
        <f>IFERROR(VLOOKUP($D$39,装!$B:$AE,25,FALSE),"")</f>
        <v>1体</v>
      </c>
      <c r="P41" s="551"/>
      <c r="Q41" s="435" t="s">
        <v>90</v>
      </c>
      <c r="R41" s="436"/>
      <c r="S41" s="413" t="str">
        <f>IFERROR(VLOOKUP($D$39,装!$B:$AE,28,FALSE),"")</f>
        <v>消灭</v>
      </c>
      <c r="T41" s="551"/>
      <c r="U41" s="435" t="s">
        <v>150</v>
      </c>
      <c r="V41" s="436"/>
      <c r="W41" s="413" t="str">
        <f>IFERROR(VLOOKUP($D$39,装!$B:$AE,29,FALSE),"")</f>
        <v>无</v>
      </c>
      <c r="X41" s="551"/>
      <c r="Y41" s="657" t="s">
        <v>151</v>
      </c>
      <c r="Z41" s="658"/>
      <c r="AA41" s="413">
        <f>IFERROR(VLOOKUP($D$39,装!$B:$AE,30,FALSE),"")</f>
        <v>2</v>
      </c>
      <c r="AB41" s="551"/>
      <c r="AC41" s="435" t="s">
        <v>152</v>
      </c>
      <c r="AD41" s="436"/>
      <c r="AE41" s="413" t="str">
        <f>IFERROR(VLOOKUP($D$39,装!$B:$AE,3,FALSE),"")</f>
        <v>装具魔术师</v>
      </c>
      <c r="AF41" s="413"/>
      <c r="AG41" s="732"/>
      <c r="AH41" s="732"/>
      <c r="AI41" s="732" t="str">
        <f>IF(IFERROR(VLOOKUP($D$39,装!$B:$AE,4,FALSE),"")=0,"",IFERROR(VLOOKUP($D$39,装!$B:$AE,4,FALSE),""))</f>
        <v/>
      </c>
      <c r="AJ41" s="732"/>
      <c r="AK41" s="413"/>
      <c r="AL41" s="551"/>
      <c r="AM41" s="733"/>
      <c r="AN41" s="733"/>
      <c r="AO41" s="733"/>
      <c r="AP41" s="733"/>
      <c r="AQ41" s="733"/>
      <c r="AR41" s="733"/>
      <c r="AS41" s="733"/>
      <c r="AT41" s="733"/>
      <c r="AU41" s="733"/>
      <c r="AV41" s="733"/>
      <c r="AW41" s="733"/>
      <c r="AX41" s="733"/>
      <c r="AY41" s="733"/>
      <c r="AZ41" s="797"/>
      <c r="BA41" s="760"/>
      <c r="BB41" s="614"/>
      <c r="BC41" s="614"/>
      <c r="BD41" s="614"/>
      <c r="BE41" s="614"/>
      <c r="BF41" s="614"/>
      <c r="BG41" s="614"/>
      <c r="BH41" s="614"/>
      <c r="BI41" s="614"/>
      <c r="BJ41" s="614"/>
      <c r="BK41" s="614"/>
      <c r="BL41" s="614"/>
      <c r="BM41" s="614"/>
      <c r="BN41" s="614"/>
      <c r="BO41" s="614"/>
      <c r="BP41" s="614"/>
      <c r="BQ41" s="614"/>
      <c r="BR41" s="664"/>
      <c r="BS41" s="760"/>
      <c r="BT41" s="614"/>
      <c r="BU41" s="664"/>
    </row>
    <row r="42" customHeight="1" spans="2:68">
      <c r="B42" s="451" t="s">
        <v>153</v>
      </c>
      <c r="C42" s="452"/>
      <c r="D42" s="453"/>
      <c r="E42" s="454" t="s">
        <v>154</v>
      </c>
      <c r="F42" s="455"/>
      <c r="G42" s="456"/>
      <c r="H42" s="457"/>
      <c r="I42" s="454" t="s">
        <v>155</v>
      </c>
      <c r="J42" s="455"/>
      <c r="K42" s="456"/>
      <c r="L42" s="456"/>
      <c r="M42" s="454" t="s">
        <v>156</v>
      </c>
      <c r="N42" s="455"/>
      <c r="O42" s="456"/>
      <c r="P42" s="456"/>
      <c r="Q42" s="609" t="s">
        <v>157</v>
      </c>
      <c r="R42" s="610"/>
      <c r="S42" s="456"/>
      <c r="T42" s="457"/>
      <c r="U42" s="454" t="s">
        <v>158</v>
      </c>
      <c r="V42" s="455"/>
      <c r="W42" s="456"/>
      <c r="X42" s="457"/>
      <c r="Y42" s="454" t="s">
        <v>155</v>
      </c>
      <c r="Z42" s="455"/>
      <c r="AA42" s="456"/>
      <c r="AB42" s="456"/>
      <c r="AC42" s="454" t="s">
        <v>156</v>
      </c>
      <c r="AD42" s="455"/>
      <c r="AE42" s="566"/>
      <c r="AF42" s="457"/>
      <c r="AG42" s="609" t="s">
        <v>157</v>
      </c>
      <c r="AH42" s="734"/>
      <c r="AI42" s="566"/>
      <c r="AJ42" s="457"/>
      <c r="AK42" s="454" t="s">
        <v>159</v>
      </c>
      <c r="AL42" s="735"/>
      <c r="AM42" s="456"/>
      <c r="AN42" s="457"/>
      <c r="AO42" s="454" t="s">
        <v>155</v>
      </c>
      <c r="AP42" s="455"/>
      <c r="AQ42" s="456"/>
      <c r="AR42" s="456"/>
      <c r="AS42" s="454" t="s">
        <v>156</v>
      </c>
      <c r="AT42" s="455"/>
      <c r="AU42" s="566"/>
      <c r="AV42" s="457"/>
      <c r="AW42" s="609" t="s">
        <v>157</v>
      </c>
      <c r="AX42" s="610"/>
      <c r="AY42" s="456"/>
      <c r="AZ42" s="457"/>
      <c r="BA42" s="454" t="s">
        <v>160</v>
      </c>
      <c r="BB42" s="455"/>
      <c r="BC42" s="456"/>
      <c r="BD42" s="457"/>
      <c r="BE42" s="454" t="s">
        <v>155</v>
      </c>
      <c r="BF42" s="455"/>
      <c r="BG42" s="566"/>
      <c r="BH42" s="457"/>
      <c r="BI42" s="454" t="s">
        <v>156</v>
      </c>
      <c r="BJ42" s="735"/>
      <c r="BK42" s="566"/>
      <c r="BL42" s="457"/>
      <c r="BM42" s="609" t="s">
        <v>157</v>
      </c>
      <c r="BN42" s="734"/>
      <c r="BO42" s="456"/>
      <c r="BP42" s="457"/>
    </row>
    <row r="43" customHeight="1" spans="2:68">
      <c r="B43" s="458"/>
      <c r="C43" s="459"/>
      <c r="D43" s="460"/>
      <c r="E43" s="461"/>
      <c r="F43" s="462"/>
      <c r="G43" s="463"/>
      <c r="H43" s="464"/>
      <c r="I43" s="564"/>
      <c r="J43" s="462"/>
      <c r="K43" s="463"/>
      <c r="L43" s="463"/>
      <c r="M43" s="564"/>
      <c r="N43" s="462"/>
      <c r="O43" s="463"/>
      <c r="P43" s="463"/>
      <c r="Q43" s="611"/>
      <c r="R43" s="612"/>
      <c r="S43" s="463"/>
      <c r="T43" s="464"/>
      <c r="U43" s="461"/>
      <c r="V43" s="462"/>
      <c r="W43" s="463"/>
      <c r="X43" s="464"/>
      <c r="Y43" s="564"/>
      <c r="Z43" s="462"/>
      <c r="AA43" s="463"/>
      <c r="AB43" s="463"/>
      <c r="AC43" s="564"/>
      <c r="AD43" s="462"/>
      <c r="AE43" s="569"/>
      <c r="AF43" s="464"/>
      <c r="AG43" s="611"/>
      <c r="AH43" s="736"/>
      <c r="AI43" s="569"/>
      <c r="AJ43" s="464"/>
      <c r="AK43" s="461"/>
      <c r="AL43" s="737"/>
      <c r="AM43" s="463"/>
      <c r="AN43" s="464"/>
      <c r="AO43" s="564"/>
      <c r="AP43" s="462"/>
      <c r="AQ43" s="463"/>
      <c r="AR43" s="463"/>
      <c r="AS43" s="564"/>
      <c r="AT43" s="462"/>
      <c r="AU43" s="569"/>
      <c r="AV43" s="464"/>
      <c r="AW43" s="798"/>
      <c r="AX43" s="799"/>
      <c r="AY43" s="572"/>
      <c r="AZ43" s="800"/>
      <c r="BA43" s="801"/>
      <c r="BB43" s="802"/>
      <c r="BC43" s="572"/>
      <c r="BD43" s="800"/>
      <c r="BE43" s="825"/>
      <c r="BF43" s="802"/>
      <c r="BG43" s="569"/>
      <c r="BH43" s="464"/>
      <c r="BI43" s="564"/>
      <c r="BJ43" s="737"/>
      <c r="BK43" s="569"/>
      <c r="BL43" s="464"/>
      <c r="BM43" s="611"/>
      <c r="BN43" s="736"/>
      <c r="BO43" s="463"/>
      <c r="BP43" s="464"/>
    </row>
    <row r="44" customHeight="1" spans="2:65">
      <c r="B44" s="465" t="s">
        <v>161</v>
      </c>
      <c r="C44" s="466"/>
      <c r="D44" s="467"/>
      <c r="E44" s="467"/>
      <c r="F44" s="466"/>
      <c r="G44" s="466"/>
      <c r="H44" s="466"/>
      <c r="I44" s="565"/>
      <c r="J44" s="565"/>
      <c r="K44" s="565"/>
      <c r="L44" s="565"/>
      <c r="M44" s="565"/>
      <c r="N44" s="565"/>
      <c r="O44" s="565"/>
      <c r="Q44" s="435" t="s">
        <v>140</v>
      </c>
      <c r="R44" s="436"/>
      <c r="S44" s="436"/>
      <c r="T44" s="436"/>
      <c r="U44" s="436"/>
      <c r="V44" s="436"/>
      <c r="W44" s="436"/>
      <c r="X44" s="436"/>
      <c r="Y44" s="436"/>
      <c r="Z44" s="436"/>
      <c r="AA44" s="436"/>
      <c r="AB44" s="449"/>
      <c r="AC44" s="435" t="s">
        <v>162</v>
      </c>
      <c r="AD44" s="436"/>
      <c r="AE44" s="571"/>
      <c r="AF44" s="659"/>
      <c r="AG44" s="659"/>
      <c r="AH44" s="659"/>
      <c r="AI44" s="659"/>
      <c r="AJ44" s="659"/>
      <c r="AK44" s="659"/>
      <c r="AL44" s="659"/>
      <c r="AM44" s="738"/>
      <c r="AN44" s="738"/>
      <c r="AO44" s="738"/>
      <c r="AP44" s="738"/>
      <c r="AU44" s="657" t="s">
        <v>140</v>
      </c>
      <c r="AV44" s="658"/>
      <c r="AW44" s="658"/>
      <c r="AX44" s="658"/>
      <c r="AY44" s="658"/>
      <c r="AZ44" s="658"/>
      <c r="BA44" s="658"/>
      <c r="BB44" s="658"/>
      <c r="BC44" s="658"/>
      <c r="BD44" s="658"/>
      <c r="BE44" s="658"/>
      <c r="BF44" s="826"/>
      <c r="BG44" s="657" t="s">
        <v>162</v>
      </c>
      <c r="BH44" s="827"/>
      <c r="BI44" s="828" t="str">
        <f>IF(O37="☑","神成lv","")</f>
        <v/>
      </c>
      <c r="BJ44" s="828"/>
      <c r="BK44" s="828"/>
      <c r="BL44" s="829"/>
      <c r="BM44" s="120" t="str">
        <f>IF(O37="☑","神成追加属性也会自动计算","")</f>
        <v/>
      </c>
    </row>
    <row r="45" customHeight="1" spans="2:99">
      <c r="B45" s="468" t="s">
        <v>163</v>
      </c>
      <c r="C45" s="469"/>
      <c r="D45" s="469"/>
      <c r="E45" s="470"/>
      <c r="F45" s="470"/>
      <c r="G45" s="470"/>
      <c r="H45" s="471"/>
      <c r="I45" s="566" t="s">
        <v>138</v>
      </c>
      <c r="J45" s="456"/>
      <c r="K45" s="456"/>
      <c r="L45" s="456"/>
      <c r="M45" s="567" t="s">
        <v>164</v>
      </c>
      <c r="N45" s="567"/>
      <c r="O45" s="567"/>
      <c r="P45" s="568"/>
      <c r="Q45" s="613" t="str">
        <f>IFERROR(VLOOKUP(E45,装!$B:$AE,23,FALSE),"")</f>
        <v/>
      </c>
      <c r="R45" s="613"/>
      <c r="S45" s="613"/>
      <c r="T45" s="613"/>
      <c r="U45" s="613"/>
      <c r="V45" s="613"/>
      <c r="W45" s="613"/>
      <c r="X45" s="613"/>
      <c r="Y45" s="613"/>
      <c r="Z45" s="613"/>
      <c r="AA45" s="613"/>
      <c r="AB45" s="660"/>
      <c r="AC45" s="661"/>
      <c r="AD45" s="662"/>
      <c r="AE45" s="663"/>
      <c r="AF45" s="468" t="s">
        <v>165</v>
      </c>
      <c r="AG45" s="469"/>
      <c r="AH45" s="469"/>
      <c r="AI45" s="470"/>
      <c r="AJ45" s="470"/>
      <c r="AK45" s="470"/>
      <c r="AL45" s="471"/>
      <c r="AM45" s="456" t="s">
        <v>138</v>
      </c>
      <c r="AN45" s="456"/>
      <c r="AO45" s="456"/>
      <c r="AP45" s="456"/>
      <c r="AQ45" s="567" t="str">
        <f>IFERROR(_xlfn.IFS(AM45="价格",VLOOKUP(AI45,装!$B:$AF,21,0),AM45="效果值",VLOOKUP(AI45,装!$B:$AF,31,0)),"")</f>
        <v/>
      </c>
      <c r="AR45" s="567"/>
      <c r="AS45" s="567"/>
      <c r="AT45" s="568"/>
      <c r="AU45" s="759" t="str">
        <f>IFERROR(VLOOKUP(AI45,装!$B:$AE,23,FALSE),"")</f>
        <v/>
      </c>
      <c r="AV45" s="613"/>
      <c r="AW45" s="613"/>
      <c r="AX45" s="613"/>
      <c r="AY45" s="613"/>
      <c r="AZ45" s="613"/>
      <c r="BA45" s="613"/>
      <c r="BB45" s="613"/>
      <c r="BC45" s="613"/>
      <c r="BD45" s="613"/>
      <c r="BE45" s="613"/>
      <c r="BF45" s="660"/>
      <c r="BG45" s="830"/>
      <c r="BH45" s="831"/>
      <c r="BI45" s="832" t="str">
        <f>IF(O37="☑","LV1","")</f>
        <v/>
      </c>
      <c r="BJ45" s="833"/>
      <c r="BK45" s="834"/>
      <c r="BL45" s="835"/>
      <c r="BM45" s="835"/>
      <c r="BN45" s="884"/>
      <c r="BO45" s="885" t="str">
        <f>IFERROR(VLOOKUP(BK45,装!$B:$AF,23,FALSE),"")</f>
        <v/>
      </c>
      <c r="BP45" s="886"/>
      <c r="BQ45" s="886"/>
      <c r="BR45" s="886"/>
      <c r="BS45" s="886"/>
      <c r="BT45" s="886"/>
      <c r="BU45" s="906"/>
      <c r="BV45" s="832" t="str">
        <f>IF(O37="☑","LV7","")</f>
        <v/>
      </c>
      <c r="BW45" s="833"/>
      <c r="BX45" s="842"/>
      <c r="BY45" s="843"/>
      <c r="BZ45" s="843"/>
      <c r="CA45" s="890"/>
      <c r="CB45" s="885" t="str">
        <f>IFERROR(VLOOKUP(BK52,装!$B:$AF,23,FALSE),"")</f>
        <v/>
      </c>
      <c r="CC45" s="886"/>
      <c r="CD45" s="886"/>
      <c r="CE45" s="886"/>
      <c r="CF45" s="886"/>
      <c r="CG45" s="886"/>
      <c r="CH45" s="906"/>
      <c r="CI45" s="832" t="str">
        <f>IF(O37="☑","LV15","")</f>
        <v/>
      </c>
      <c r="CJ45" s="833"/>
      <c r="CK45" s="842"/>
      <c r="CL45" s="843"/>
      <c r="CM45" s="843"/>
      <c r="CN45" s="890"/>
      <c r="CO45" s="908" t="str">
        <f>IFERROR(VLOOKUP(CK45,装!$B:$AF,23,FALSE),"")</f>
        <v/>
      </c>
      <c r="CP45" s="918"/>
      <c r="CQ45" s="918"/>
      <c r="CR45" s="918"/>
      <c r="CS45" s="918"/>
      <c r="CT45" s="918"/>
      <c r="CU45" s="919"/>
    </row>
    <row r="46" customHeight="1" spans="2:99">
      <c r="B46" s="472"/>
      <c r="C46" s="473"/>
      <c r="D46" s="473"/>
      <c r="E46" s="474"/>
      <c r="F46" s="474"/>
      <c r="G46" s="474"/>
      <c r="H46" s="475"/>
      <c r="I46" s="569"/>
      <c r="J46" s="463"/>
      <c r="K46" s="463"/>
      <c r="L46" s="463"/>
      <c r="M46" s="570"/>
      <c r="N46" s="570"/>
      <c r="O46" s="570"/>
      <c r="P46" s="571"/>
      <c r="Q46" s="614"/>
      <c r="R46" s="614"/>
      <c r="S46" s="614"/>
      <c r="T46" s="614"/>
      <c r="U46" s="614"/>
      <c r="V46" s="614"/>
      <c r="W46" s="614"/>
      <c r="X46" s="614"/>
      <c r="Y46" s="614"/>
      <c r="Z46" s="614"/>
      <c r="AA46" s="614"/>
      <c r="AB46" s="664"/>
      <c r="AC46" s="665"/>
      <c r="AD46" s="666"/>
      <c r="AE46" s="667"/>
      <c r="AF46" s="476"/>
      <c r="AG46" s="477"/>
      <c r="AH46" s="477"/>
      <c r="AI46" s="478"/>
      <c r="AJ46" s="478"/>
      <c r="AK46" s="478"/>
      <c r="AL46" s="479"/>
      <c r="AM46" s="463"/>
      <c r="AN46" s="463"/>
      <c r="AO46" s="463"/>
      <c r="AP46" s="463"/>
      <c r="AQ46" s="570"/>
      <c r="AR46" s="570"/>
      <c r="AS46" s="570"/>
      <c r="AT46" s="571"/>
      <c r="AU46" s="760"/>
      <c r="AV46" s="614"/>
      <c r="AW46" s="614"/>
      <c r="AX46" s="614"/>
      <c r="AY46" s="614"/>
      <c r="AZ46" s="614"/>
      <c r="BA46" s="614"/>
      <c r="BB46" s="614"/>
      <c r="BC46" s="614"/>
      <c r="BD46" s="614"/>
      <c r="BE46" s="614"/>
      <c r="BF46" s="664"/>
      <c r="BG46" s="836"/>
      <c r="BH46" s="837"/>
      <c r="BI46" s="838"/>
      <c r="BJ46" s="839"/>
      <c r="BK46" s="840"/>
      <c r="BL46" s="841"/>
      <c r="BM46" s="841"/>
      <c r="BN46" s="887"/>
      <c r="BO46" s="888"/>
      <c r="BP46" s="889"/>
      <c r="BQ46" s="889"/>
      <c r="BR46" s="889"/>
      <c r="BS46" s="889"/>
      <c r="BT46" s="889"/>
      <c r="BU46" s="907"/>
      <c r="BV46" s="844"/>
      <c r="BW46" s="845"/>
      <c r="BX46" s="846"/>
      <c r="BY46" s="847"/>
      <c r="BZ46" s="847"/>
      <c r="CA46" s="891"/>
      <c r="CB46" s="888"/>
      <c r="CC46" s="889"/>
      <c r="CD46" s="889"/>
      <c r="CE46" s="889"/>
      <c r="CF46" s="889"/>
      <c r="CG46" s="889"/>
      <c r="CH46" s="907"/>
      <c r="CI46" s="844"/>
      <c r="CJ46" s="845"/>
      <c r="CK46" s="846"/>
      <c r="CL46" s="847"/>
      <c r="CM46" s="847"/>
      <c r="CN46" s="891"/>
      <c r="CO46" s="909"/>
      <c r="CP46" s="920"/>
      <c r="CQ46" s="920"/>
      <c r="CR46" s="920"/>
      <c r="CS46" s="920"/>
      <c r="CT46" s="920"/>
      <c r="CU46" s="921"/>
    </row>
    <row r="47" customHeight="1" spans="2:99">
      <c r="B47" s="468" t="s">
        <v>165</v>
      </c>
      <c r="C47" s="469"/>
      <c r="D47" s="469"/>
      <c r="E47" s="470"/>
      <c r="F47" s="470"/>
      <c r="G47" s="470"/>
      <c r="H47" s="471"/>
      <c r="I47" s="572" t="s">
        <v>138</v>
      </c>
      <c r="J47" s="573"/>
      <c r="K47" s="573"/>
      <c r="L47" s="573"/>
      <c r="M47" s="433" t="str">
        <f>IFERROR(_xlfn.IFS(I47="价格",VLOOKUP(E47,装!$B:$AF,21,0),I47="效果值",VLOOKUP(E47,装!$B:$AF,31,0)),"")</f>
        <v/>
      </c>
      <c r="N47" s="433"/>
      <c r="O47" s="433"/>
      <c r="P47" s="574"/>
      <c r="Q47" s="615" t="str">
        <f>IFERROR(VLOOKUP(E47,装!$B:$AE,23,FALSE),"")</f>
        <v/>
      </c>
      <c r="R47" s="615"/>
      <c r="S47" s="615"/>
      <c r="T47" s="615"/>
      <c r="U47" s="615"/>
      <c r="V47" s="615"/>
      <c r="W47" s="615"/>
      <c r="X47" s="615"/>
      <c r="Y47" s="615"/>
      <c r="Z47" s="615"/>
      <c r="AA47" s="615"/>
      <c r="AB47" s="615"/>
      <c r="AC47" s="661"/>
      <c r="AD47" s="662"/>
      <c r="AE47" s="663"/>
      <c r="AF47" s="468" t="s">
        <v>165</v>
      </c>
      <c r="AG47" s="469"/>
      <c r="AH47" s="469"/>
      <c r="AI47" s="470"/>
      <c r="AJ47" s="470"/>
      <c r="AK47" s="470"/>
      <c r="AL47" s="471"/>
      <c r="AM47" s="456" t="s">
        <v>138</v>
      </c>
      <c r="AN47" s="456"/>
      <c r="AO47" s="456"/>
      <c r="AP47" s="456"/>
      <c r="AQ47" s="567" t="str">
        <f>IFERROR(_xlfn.IFS(AM47="价格",VLOOKUP(AI47,装!$B:$AF,21,0),AM47="效果值",VLOOKUP(AI47,装!$B:$AF,31,0)),"")</f>
        <v/>
      </c>
      <c r="AR47" s="567"/>
      <c r="AS47" s="567"/>
      <c r="AT47" s="568"/>
      <c r="AU47" s="759" t="str">
        <f>IFERROR(VLOOKUP(AI47,装!$B:$AE,23,FALSE),"")</f>
        <v/>
      </c>
      <c r="AV47" s="613"/>
      <c r="AW47" s="613"/>
      <c r="AX47" s="613"/>
      <c r="AY47" s="613"/>
      <c r="AZ47" s="613"/>
      <c r="BA47" s="613"/>
      <c r="BB47" s="613"/>
      <c r="BC47" s="613"/>
      <c r="BD47" s="613"/>
      <c r="BE47" s="613"/>
      <c r="BF47" s="660"/>
      <c r="BG47" s="830"/>
      <c r="BH47" s="831"/>
      <c r="BI47" s="832" t="str">
        <f>IF(O37="☑","LV1","")</f>
        <v/>
      </c>
      <c r="BJ47" s="833"/>
      <c r="BK47" s="834"/>
      <c r="BL47" s="835"/>
      <c r="BM47" s="835"/>
      <c r="BN47" s="884"/>
      <c r="BO47" s="885" t="str">
        <f>IFERROR(VLOOKUP(BK47,装!$B:$AF,23,FALSE),"")</f>
        <v/>
      </c>
      <c r="BP47" s="886"/>
      <c r="BQ47" s="886"/>
      <c r="BR47" s="886"/>
      <c r="BS47" s="886"/>
      <c r="BT47" s="886"/>
      <c r="BU47" s="906"/>
      <c r="BV47" s="832" t="str">
        <f>IF(O37="☑","LV9","")</f>
        <v/>
      </c>
      <c r="BW47" s="833"/>
      <c r="BX47" s="842"/>
      <c r="BY47" s="843"/>
      <c r="BZ47" s="843"/>
      <c r="CA47" s="890"/>
      <c r="CB47" s="885" t="str">
        <f>IFERROR(VLOOKUP(BX47,装!$B:$AF,23,FALSE),"")</f>
        <v/>
      </c>
      <c r="CC47" s="886"/>
      <c r="CD47" s="886"/>
      <c r="CE47" s="886"/>
      <c r="CF47" s="886"/>
      <c r="CG47" s="886"/>
      <c r="CH47" s="906"/>
      <c r="CI47" s="832" t="str">
        <f>IF(O37="☑","LV17","")</f>
        <v/>
      </c>
      <c r="CJ47" s="833"/>
      <c r="CK47" s="842"/>
      <c r="CL47" s="843"/>
      <c r="CM47" s="843"/>
      <c r="CN47" s="890"/>
      <c r="CO47" s="908" t="str">
        <f>IFERROR(VLOOKUP(CK47,装!$B:$AF,23,FALSE),"")</f>
        <v/>
      </c>
      <c r="CP47" s="918"/>
      <c r="CQ47" s="918"/>
      <c r="CR47" s="918"/>
      <c r="CS47" s="918"/>
      <c r="CT47" s="918"/>
      <c r="CU47" s="919"/>
    </row>
    <row r="48" customHeight="1" spans="2:99">
      <c r="B48" s="476"/>
      <c r="C48" s="477"/>
      <c r="D48" s="477"/>
      <c r="E48" s="478"/>
      <c r="F48" s="478"/>
      <c r="G48" s="478"/>
      <c r="H48" s="479"/>
      <c r="I48" s="463"/>
      <c r="J48" s="463"/>
      <c r="K48" s="463"/>
      <c r="L48" s="463"/>
      <c r="M48" s="570"/>
      <c r="N48" s="570"/>
      <c r="O48" s="570"/>
      <c r="P48" s="571"/>
      <c r="Q48" s="616"/>
      <c r="R48" s="616"/>
      <c r="S48" s="616"/>
      <c r="T48" s="616"/>
      <c r="U48" s="616"/>
      <c r="V48" s="616"/>
      <c r="W48" s="616"/>
      <c r="X48" s="616"/>
      <c r="Y48" s="616"/>
      <c r="Z48" s="616"/>
      <c r="AA48" s="616"/>
      <c r="AB48" s="616"/>
      <c r="AC48" s="668"/>
      <c r="AD48" s="669"/>
      <c r="AE48" s="670"/>
      <c r="AF48" s="476"/>
      <c r="AG48" s="477"/>
      <c r="AH48" s="477"/>
      <c r="AI48" s="478"/>
      <c r="AJ48" s="478"/>
      <c r="AK48" s="478"/>
      <c r="AL48" s="479"/>
      <c r="AM48" s="463"/>
      <c r="AN48" s="463"/>
      <c r="AO48" s="463"/>
      <c r="AP48" s="463"/>
      <c r="AQ48" s="570"/>
      <c r="AR48" s="570"/>
      <c r="AS48" s="570"/>
      <c r="AT48" s="571"/>
      <c r="AU48" s="760"/>
      <c r="AV48" s="614"/>
      <c r="AW48" s="614"/>
      <c r="AX48" s="614"/>
      <c r="AY48" s="614"/>
      <c r="AZ48" s="614"/>
      <c r="BA48" s="614"/>
      <c r="BB48" s="614"/>
      <c r="BC48" s="614"/>
      <c r="BD48" s="614"/>
      <c r="BE48" s="614"/>
      <c r="BF48" s="664"/>
      <c r="BG48" s="836"/>
      <c r="BH48" s="837"/>
      <c r="BI48" s="838"/>
      <c r="BJ48" s="839"/>
      <c r="BK48" s="840"/>
      <c r="BL48" s="841"/>
      <c r="BM48" s="841"/>
      <c r="BN48" s="887"/>
      <c r="BO48" s="888"/>
      <c r="BP48" s="889"/>
      <c r="BQ48" s="889"/>
      <c r="BR48" s="889"/>
      <c r="BS48" s="889"/>
      <c r="BT48" s="889"/>
      <c r="BU48" s="907"/>
      <c r="BV48" s="844"/>
      <c r="BW48" s="845"/>
      <c r="BX48" s="846"/>
      <c r="BY48" s="847"/>
      <c r="BZ48" s="847"/>
      <c r="CA48" s="891"/>
      <c r="CB48" s="888"/>
      <c r="CC48" s="889"/>
      <c r="CD48" s="889"/>
      <c r="CE48" s="889"/>
      <c r="CF48" s="889"/>
      <c r="CG48" s="889"/>
      <c r="CH48" s="907"/>
      <c r="CI48" s="844"/>
      <c r="CJ48" s="845"/>
      <c r="CK48" s="846"/>
      <c r="CL48" s="847"/>
      <c r="CM48" s="847"/>
      <c r="CN48" s="891"/>
      <c r="CO48" s="909"/>
      <c r="CP48" s="920"/>
      <c r="CQ48" s="920"/>
      <c r="CR48" s="920"/>
      <c r="CS48" s="920"/>
      <c r="CT48" s="920"/>
      <c r="CU48" s="921"/>
    </row>
    <row r="49" customHeight="1" spans="2:99">
      <c r="B49" s="468" t="s">
        <v>165</v>
      </c>
      <c r="C49" s="469"/>
      <c r="D49" s="469"/>
      <c r="E49" s="470"/>
      <c r="F49" s="470"/>
      <c r="G49" s="470"/>
      <c r="H49" s="471"/>
      <c r="I49" s="572" t="s">
        <v>138</v>
      </c>
      <c r="J49" s="573"/>
      <c r="K49" s="573"/>
      <c r="L49" s="573"/>
      <c r="M49" s="433" t="str">
        <f>IFERROR(_xlfn.IFS(I49="价格",VLOOKUP(E49,装!$B:$AF,21,0),I49="效果值",VLOOKUP(E49,装!$B:$AF,31,0)),"")</f>
        <v/>
      </c>
      <c r="N49" s="433"/>
      <c r="O49" s="433"/>
      <c r="P49" s="574"/>
      <c r="Q49" s="615" t="str">
        <f>IFERROR(VLOOKUP(E49,装!$B:$AE,23,FALSE),"")</f>
        <v/>
      </c>
      <c r="R49" s="615"/>
      <c r="S49" s="615"/>
      <c r="T49" s="615"/>
      <c r="U49" s="615"/>
      <c r="V49" s="615"/>
      <c r="W49" s="615"/>
      <c r="X49" s="615"/>
      <c r="Y49" s="615"/>
      <c r="Z49" s="615"/>
      <c r="AA49" s="615"/>
      <c r="AB49" s="615"/>
      <c r="AC49" s="661"/>
      <c r="AD49" s="662"/>
      <c r="AE49" s="663"/>
      <c r="AF49" s="468" t="s">
        <v>165</v>
      </c>
      <c r="AG49" s="469"/>
      <c r="AH49" s="469"/>
      <c r="AI49" s="470"/>
      <c r="AJ49" s="470"/>
      <c r="AK49" s="470"/>
      <c r="AL49" s="471"/>
      <c r="AM49" s="456" t="s">
        <v>138</v>
      </c>
      <c r="AN49" s="456"/>
      <c r="AO49" s="456"/>
      <c r="AP49" s="456"/>
      <c r="AQ49" s="567" t="str">
        <f>IFERROR(_xlfn.IFS(AM49="价格",VLOOKUP(AI49,装!$B:$AF,21,0),AM49="效果值",VLOOKUP(AI49,装!$B:$AF,31,0)),"")</f>
        <v/>
      </c>
      <c r="AR49" s="567"/>
      <c r="AS49" s="567"/>
      <c r="AT49" s="568"/>
      <c r="AU49" s="759" t="str">
        <f>IFERROR(VLOOKUP(AI49,装!$B:$AE,23,FALSE),"")</f>
        <v/>
      </c>
      <c r="AV49" s="613"/>
      <c r="AW49" s="613"/>
      <c r="AX49" s="613"/>
      <c r="AY49" s="613"/>
      <c r="AZ49" s="613"/>
      <c r="BA49" s="613"/>
      <c r="BB49" s="613"/>
      <c r="BC49" s="613"/>
      <c r="BD49" s="613"/>
      <c r="BE49" s="613"/>
      <c r="BF49" s="660"/>
      <c r="BG49" s="830"/>
      <c r="BH49" s="831"/>
      <c r="BI49" s="832" t="str">
        <f>IF(O37="☑","LV3","")</f>
        <v/>
      </c>
      <c r="BJ49" s="833"/>
      <c r="BK49" s="842"/>
      <c r="BL49" s="843"/>
      <c r="BM49" s="843"/>
      <c r="BN49" s="890"/>
      <c r="BO49" s="885" t="str">
        <f>IFERROR(VLOOKUP(BK49,装!$B:$AF,23,FALSE),"")</f>
        <v/>
      </c>
      <c r="BP49" s="886"/>
      <c r="BQ49" s="886"/>
      <c r="BR49" s="886"/>
      <c r="BS49" s="886"/>
      <c r="BT49" s="886"/>
      <c r="BU49" s="906"/>
      <c r="BV49" s="832" t="str">
        <f>IF(O37="☑","LV11","")</f>
        <v/>
      </c>
      <c r="BW49" s="833"/>
      <c r="BX49" s="842"/>
      <c r="BY49" s="843"/>
      <c r="BZ49" s="843"/>
      <c r="CA49" s="890"/>
      <c r="CB49" s="908" t="str">
        <f>IFERROR(VLOOKUP(BX49,装!$B:$AF,23,FALSE),"")</f>
        <v/>
      </c>
      <c r="CC49" s="918"/>
      <c r="CD49" s="918"/>
      <c r="CE49" s="918"/>
      <c r="CF49" s="918"/>
      <c r="CG49" s="918"/>
      <c r="CH49" s="919"/>
      <c r="CI49" s="838" t="str">
        <f>IF(O37="☑","LV19","")</f>
        <v/>
      </c>
      <c r="CJ49" s="839"/>
      <c r="CK49" s="842"/>
      <c r="CL49" s="843"/>
      <c r="CM49" s="843"/>
      <c r="CN49" s="890"/>
      <c r="CO49" s="908" t="str">
        <f>IFERROR(VLOOKUP(CK49,装!$B:$AF,23,FALSE),"")</f>
        <v/>
      </c>
      <c r="CP49" s="918"/>
      <c r="CQ49" s="918"/>
      <c r="CR49" s="918"/>
      <c r="CS49" s="918"/>
      <c r="CT49" s="918"/>
      <c r="CU49" s="919"/>
    </row>
    <row r="50" customHeight="1" spans="2:99">
      <c r="B50" s="476"/>
      <c r="C50" s="477"/>
      <c r="D50" s="477"/>
      <c r="E50" s="478"/>
      <c r="F50" s="478"/>
      <c r="G50" s="478"/>
      <c r="H50" s="479"/>
      <c r="I50" s="463"/>
      <c r="J50" s="463"/>
      <c r="K50" s="463"/>
      <c r="L50" s="463"/>
      <c r="M50" s="570"/>
      <c r="N50" s="570"/>
      <c r="O50" s="570"/>
      <c r="P50" s="571"/>
      <c r="Q50" s="616"/>
      <c r="R50" s="616"/>
      <c r="S50" s="616"/>
      <c r="T50" s="616"/>
      <c r="U50" s="616"/>
      <c r="V50" s="616"/>
      <c r="W50" s="616"/>
      <c r="X50" s="616"/>
      <c r="Y50" s="616"/>
      <c r="Z50" s="616"/>
      <c r="AA50" s="616"/>
      <c r="AB50" s="616"/>
      <c r="AC50" s="665"/>
      <c r="AD50" s="666"/>
      <c r="AE50" s="667"/>
      <c r="AF50" s="476"/>
      <c r="AG50" s="477"/>
      <c r="AH50" s="477"/>
      <c r="AI50" s="478"/>
      <c r="AJ50" s="478"/>
      <c r="AK50" s="478"/>
      <c r="AL50" s="479"/>
      <c r="AM50" s="463"/>
      <c r="AN50" s="463"/>
      <c r="AO50" s="463"/>
      <c r="AP50" s="463"/>
      <c r="AQ50" s="570"/>
      <c r="AR50" s="570"/>
      <c r="AS50" s="570"/>
      <c r="AT50" s="571"/>
      <c r="AU50" s="760"/>
      <c r="AV50" s="614"/>
      <c r="AW50" s="614"/>
      <c r="AX50" s="614"/>
      <c r="AY50" s="614"/>
      <c r="AZ50" s="614"/>
      <c r="BA50" s="614"/>
      <c r="BB50" s="614"/>
      <c r="BC50" s="614"/>
      <c r="BD50" s="614"/>
      <c r="BE50" s="614"/>
      <c r="BF50" s="664"/>
      <c r="BG50" s="836"/>
      <c r="BH50" s="837"/>
      <c r="BI50" s="844"/>
      <c r="BJ50" s="845"/>
      <c r="BK50" s="846"/>
      <c r="BL50" s="847"/>
      <c r="BM50" s="847"/>
      <c r="BN50" s="891"/>
      <c r="BO50" s="888"/>
      <c r="BP50" s="889"/>
      <c r="BQ50" s="889"/>
      <c r="BR50" s="889"/>
      <c r="BS50" s="889"/>
      <c r="BT50" s="889"/>
      <c r="BU50" s="907"/>
      <c r="BV50" s="838"/>
      <c r="BW50" s="839"/>
      <c r="BX50" s="846"/>
      <c r="BY50" s="847"/>
      <c r="BZ50" s="847"/>
      <c r="CA50" s="891"/>
      <c r="CB50" s="909"/>
      <c r="CC50" s="920"/>
      <c r="CD50" s="920"/>
      <c r="CE50" s="920"/>
      <c r="CF50" s="920"/>
      <c r="CG50" s="920"/>
      <c r="CH50" s="921"/>
      <c r="CI50" s="844"/>
      <c r="CJ50" s="845"/>
      <c r="CK50" s="846"/>
      <c r="CL50" s="847"/>
      <c r="CM50" s="847"/>
      <c r="CN50" s="891"/>
      <c r="CO50" s="909"/>
      <c r="CP50" s="920"/>
      <c r="CQ50" s="920"/>
      <c r="CR50" s="920"/>
      <c r="CS50" s="920"/>
      <c r="CT50" s="920"/>
      <c r="CU50" s="921"/>
    </row>
    <row r="51" customHeight="1" spans="2:86">
      <c r="B51" s="468" t="s">
        <v>165</v>
      </c>
      <c r="C51" s="469"/>
      <c r="D51" s="469"/>
      <c r="E51" s="470"/>
      <c r="F51" s="470"/>
      <c r="G51" s="470"/>
      <c r="H51" s="471"/>
      <c r="I51" s="572" t="s">
        <v>138</v>
      </c>
      <c r="J51" s="573"/>
      <c r="K51" s="573"/>
      <c r="L51" s="573"/>
      <c r="M51" s="433" t="str">
        <f>IFERROR(_xlfn.IFS(I51="价格",VLOOKUP(E51,装!$B:$AF,21,0),I51="效果值",VLOOKUP(E51,装!$B:$AF,31,0)),"")</f>
        <v/>
      </c>
      <c r="N51" s="433"/>
      <c r="O51" s="433"/>
      <c r="P51" s="574"/>
      <c r="Q51" s="617" t="str">
        <f>IFERROR(VLOOKUP(E51,装!$B:$AE,23,FALSE),"")</f>
        <v/>
      </c>
      <c r="R51" s="617"/>
      <c r="S51" s="617"/>
      <c r="T51" s="617"/>
      <c r="U51" s="617"/>
      <c r="V51" s="617"/>
      <c r="W51" s="617"/>
      <c r="X51" s="617"/>
      <c r="Y51" s="617"/>
      <c r="Z51" s="617"/>
      <c r="AA51" s="617"/>
      <c r="AB51" s="617"/>
      <c r="AC51" s="661"/>
      <c r="AD51" s="662"/>
      <c r="AE51" s="663"/>
      <c r="AF51" s="468" t="s">
        <v>165</v>
      </c>
      <c r="AG51" s="469"/>
      <c r="AH51" s="469"/>
      <c r="AI51" s="470"/>
      <c r="AJ51" s="470"/>
      <c r="AK51" s="470"/>
      <c r="AL51" s="471"/>
      <c r="AM51" s="456" t="s">
        <v>138</v>
      </c>
      <c r="AN51" s="456"/>
      <c r="AO51" s="456"/>
      <c r="AP51" s="456"/>
      <c r="AQ51" s="567" t="str">
        <f>IFERROR(_xlfn.IFS(AM51="价格",VLOOKUP(AI51,装!$B:$AF,21,0),AM51="效果值",VLOOKUP(AI51,装!$B:$AF,31,0)),"")</f>
        <v/>
      </c>
      <c r="AR51" s="567"/>
      <c r="AS51" s="567"/>
      <c r="AT51" s="568"/>
      <c r="AU51" s="759" t="str">
        <f>IFERROR(VLOOKUP(AI51,装!$B:$AE,23,FALSE),"")</f>
        <v/>
      </c>
      <c r="AV51" s="613"/>
      <c r="AW51" s="613"/>
      <c r="AX51" s="613"/>
      <c r="AY51" s="613"/>
      <c r="AZ51" s="613"/>
      <c r="BA51" s="613"/>
      <c r="BB51" s="613"/>
      <c r="BC51" s="613"/>
      <c r="BD51" s="613"/>
      <c r="BE51" s="613"/>
      <c r="BF51" s="660"/>
      <c r="BG51" s="830"/>
      <c r="BH51" s="831"/>
      <c r="BI51" s="832" t="str">
        <f>IF(O37="☑","LV5","")</f>
        <v/>
      </c>
      <c r="BJ51" s="833"/>
      <c r="BK51" s="842"/>
      <c r="BL51" s="843"/>
      <c r="BM51" s="843"/>
      <c r="BN51" s="890"/>
      <c r="BO51" s="885" t="str">
        <f>IFERROR(VLOOKUP(BK50,装!$B:$AF,23,FALSE),"")</f>
        <v/>
      </c>
      <c r="BP51" s="886"/>
      <c r="BQ51" s="886"/>
      <c r="BR51" s="886"/>
      <c r="BS51" s="886"/>
      <c r="BT51" s="886"/>
      <c r="BU51" s="906"/>
      <c r="BV51" s="832" t="str">
        <f>IF(O37="☑","LV13","")</f>
        <v/>
      </c>
      <c r="BW51" s="833"/>
      <c r="BX51" s="842"/>
      <c r="BY51" s="843"/>
      <c r="BZ51" s="843"/>
      <c r="CA51" s="890"/>
      <c r="CB51" s="908" t="str">
        <f>IFERROR(VLOOKUP(BX51,装!$B:$AF,23,FALSE),"")</f>
        <v/>
      </c>
      <c r="CC51" s="918"/>
      <c r="CD51" s="918"/>
      <c r="CE51" s="918"/>
      <c r="CF51" s="918"/>
      <c r="CG51" s="918"/>
      <c r="CH51" s="919"/>
    </row>
    <row r="52" customHeight="1" spans="2:86">
      <c r="B52" s="476"/>
      <c r="C52" s="477"/>
      <c r="D52" s="477"/>
      <c r="E52" s="478"/>
      <c r="F52" s="478"/>
      <c r="G52" s="478"/>
      <c r="H52" s="479"/>
      <c r="I52" s="463"/>
      <c r="J52" s="463"/>
      <c r="K52" s="463"/>
      <c r="L52" s="463"/>
      <c r="M52" s="570"/>
      <c r="N52" s="570"/>
      <c r="O52" s="570"/>
      <c r="P52" s="571"/>
      <c r="Q52" s="616"/>
      <c r="R52" s="616"/>
      <c r="S52" s="616"/>
      <c r="T52" s="616"/>
      <c r="U52" s="616"/>
      <c r="V52" s="616"/>
      <c r="W52" s="616"/>
      <c r="X52" s="616"/>
      <c r="Y52" s="616"/>
      <c r="Z52" s="616"/>
      <c r="AA52" s="616"/>
      <c r="AB52" s="616"/>
      <c r="AC52" s="665"/>
      <c r="AD52" s="666"/>
      <c r="AE52" s="667"/>
      <c r="AF52" s="476"/>
      <c r="AG52" s="477"/>
      <c r="AH52" s="477"/>
      <c r="AI52" s="478"/>
      <c r="AJ52" s="478"/>
      <c r="AK52" s="478"/>
      <c r="AL52" s="479"/>
      <c r="AM52" s="463"/>
      <c r="AN52" s="463"/>
      <c r="AO52" s="463"/>
      <c r="AP52" s="463"/>
      <c r="AQ52" s="570"/>
      <c r="AR52" s="570"/>
      <c r="AS52" s="570"/>
      <c r="AT52" s="571"/>
      <c r="AU52" s="760"/>
      <c r="AV52" s="614"/>
      <c r="AW52" s="614"/>
      <c r="AX52" s="614"/>
      <c r="AY52" s="614"/>
      <c r="AZ52" s="614"/>
      <c r="BA52" s="614"/>
      <c r="BB52" s="614"/>
      <c r="BC52" s="614"/>
      <c r="BD52" s="614"/>
      <c r="BE52" s="614"/>
      <c r="BF52" s="664"/>
      <c r="BG52" s="836"/>
      <c r="BH52" s="837"/>
      <c r="BI52" s="844"/>
      <c r="BJ52" s="845"/>
      <c r="BK52" s="846"/>
      <c r="BL52" s="847"/>
      <c r="BM52" s="847"/>
      <c r="BN52" s="891"/>
      <c r="BO52" s="888"/>
      <c r="BP52" s="889"/>
      <c r="BQ52" s="889"/>
      <c r="BR52" s="889"/>
      <c r="BS52" s="889"/>
      <c r="BT52" s="889"/>
      <c r="BU52" s="907"/>
      <c r="BV52" s="844"/>
      <c r="BW52" s="845"/>
      <c r="BX52" s="846"/>
      <c r="BY52" s="847"/>
      <c r="BZ52" s="847"/>
      <c r="CA52" s="891"/>
      <c r="CB52" s="909"/>
      <c r="CC52" s="920"/>
      <c r="CD52" s="920"/>
      <c r="CE52" s="920"/>
      <c r="CF52" s="920"/>
      <c r="CG52" s="920"/>
      <c r="CH52" s="921"/>
    </row>
    <row r="54" customHeight="1" spans="2:60">
      <c r="B54" s="480"/>
      <c r="C54" s="480"/>
      <c r="D54" s="480"/>
      <c r="E54" s="480"/>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row>
    <row r="55" customHeight="1" spans="2:62">
      <c r="B55" s="435" t="s">
        <v>127</v>
      </c>
      <c r="C55" s="436"/>
      <c r="D55" s="436"/>
      <c r="E55" s="437" t="s">
        <v>128</v>
      </c>
      <c r="F55" s="438"/>
      <c r="G55" s="435" t="s">
        <v>129</v>
      </c>
      <c r="H55" s="436"/>
      <c r="I55" s="436"/>
      <c r="J55" s="437" t="s">
        <v>130</v>
      </c>
      <c r="K55" s="550" t="s">
        <v>131</v>
      </c>
      <c r="L55" s="413"/>
      <c r="M55" s="413"/>
      <c r="N55" s="551"/>
      <c r="O55" s="552" t="s">
        <v>132</v>
      </c>
      <c r="U55" s="434"/>
      <c r="V55" s="434"/>
      <c r="W55" s="434"/>
      <c r="X55" s="434"/>
      <c r="Y55" s="434"/>
      <c r="Z55" s="434"/>
      <c r="AA55" s="434"/>
      <c r="AC55" s="645" t="s">
        <v>134</v>
      </c>
      <c r="AD55" s="646"/>
      <c r="AE55" s="646"/>
      <c r="AF55" s="647"/>
      <c r="AG55" s="722" t="s">
        <v>135</v>
      </c>
      <c r="AH55" s="723"/>
      <c r="BA55" s="353"/>
      <c r="BB55" s="353"/>
      <c r="BC55" s="353"/>
      <c r="BD55" s="353"/>
      <c r="BE55" s="353"/>
      <c r="BF55" s="353"/>
      <c r="BG55" s="353"/>
      <c r="BH55" s="353"/>
      <c r="BI55" s="353"/>
      <c r="BJ55" s="353"/>
    </row>
    <row r="56" customHeight="1" spans="2:73">
      <c r="B56" s="439" t="s">
        <v>2</v>
      </c>
      <c r="C56" s="440"/>
      <c r="D56" s="441"/>
      <c r="E56" s="442"/>
      <c r="F56" s="443"/>
      <c r="G56" s="443"/>
      <c r="H56" s="443"/>
      <c r="I56" s="443"/>
      <c r="J56" s="443"/>
      <c r="K56" s="443"/>
      <c r="L56" s="443"/>
      <c r="M56" s="427" t="s">
        <v>87</v>
      </c>
      <c r="N56" s="429"/>
      <c r="O56" s="427" t="s">
        <v>88</v>
      </c>
      <c r="P56" s="429"/>
      <c r="Q56" s="439" t="s">
        <v>89</v>
      </c>
      <c r="R56" s="441"/>
      <c r="S56" s="440" t="s">
        <v>90</v>
      </c>
      <c r="T56" s="441"/>
      <c r="U56" s="548" t="s">
        <v>91</v>
      </c>
      <c r="V56" s="604"/>
      <c r="W56" s="427" t="s">
        <v>97</v>
      </c>
      <c r="X56" s="429"/>
      <c r="Y56" s="439" t="s">
        <v>98</v>
      </c>
      <c r="Z56" s="648"/>
      <c r="AA56" s="649" t="s">
        <v>99</v>
      </c>
      <c r="AB56" s="650"/>
      <c r="AC56" s="651" t="s">
        <v>100</v>
      </c>
      <c r="AD56" s="652"/>
      <c r="AE56" s="653" t="s">
        <v>103</v>
      </c>
      <c r="AF56" s="654"/>
      <c r="AG56" s="725" t="s">
        <v>104</v>
      </c>
      <c r="AH56" s="726"/>
      <c r="AI56" s="439" t="s">
        <v>138</v>
      </c>
      <c r="AJ56" s="440"/>
      <c r="AK56" s="440"/>
      <c r="AL56" s="441"/>
      <c r="AM56" s="439" t="s">
        <v>139</v>
      </c>
      <c r="AN56" s="440"/>
      <c r="AO56" s="440"/>
      <c r="AP56" s="440"/>
      <c r="AQ56" s="440"/>
      <c r="AR56" s="440"/>
      <c r="AS56" s="440"/>
      <c r="AT56" s="440"/>
      <c r="AU56" s="440"/>
      <c r="AV56" s="440"/>
      <c r="AW56" s="440"/>
      <c r="AX56" s="440"/>
      <c r="AY56" s="440"/>
      <c r="AZ56" s="441"/>
      <c r="BA56" s="439" t="s">
        <v>140</v>
      </c>
      <c r="BB56" s="440"/>
      <c r="BC56" s="440"/>
      <c r="BD56" s="440"/>
      <c r="BE56" s="440"/>
      <c r="BF56" s="440"/>
      <c r="BG56" s="440"/>
      <c r="BH56" s="440"/>
      <c r="BI56" s="440"/>
      <c r="BJ56" s="440"/>
      <c r="BK56" s="440"/>
      <c r="BL56" s="440"/>
      <c r="BM56" s="440"/>
      <c r="BN56" s="440"/>
      <c r="BO56" s="440"/>
      <c r="BP56" s="440"/>
      <c r="BQ56" s="440"/>
      <c r="BR56" s="441"/>
      <c r="BS56" s="439" t="s">
        <v>141</v>
      </c>
      <c r="BT56" s="440"/>
      <c r="BU56" s="441"/>
    </row>
    <row r="57" customHeight="1" spans="1:73">
      <c r="A57" s="481"/>
      <c r="B57" s="451" t="s">
        <v>166</v>
      </c>
      <c r="C57" s="453"/>
      <c r="D57" s="446"/>
      <c r="E57" s="446"/>
      <c r="F57" s="446"/>
      <c r="G57" s="446"/>
      <c r="H57" s="446"/>
      <c r="I57" s="446"/>
      <c r="J57" s="446"/>
      <c r="K57" s="446"/>
      <c r="L57" s="553"/>
      <c r="M57" s="554">
        <f ca="1">数!B3</f>
        <v>0</v>
      </c>
      <c r="N57" s="555"/>
      <c r="O57" s="554">
        <f ca="1">数!C3</f>
        <v>0</v>
      </c>
      <c r="P57" s="555"/>
      <c r="Q57" s="554">
        <f ca="1">数!D3</f>
        <v>0</v>
      </c>
      <c r="R57" s="555"/>
      <c r="S57" s="608">
        <f ca="1">数!E3</f>
        <v>0</v>
      </c>
      <c r="T57" s="555"/>
      <c r="U57" s="554">
        <f ca="1">数!F3</f>
        <v>0</v>
      </c>
      <c r="V57" s="555"/>
      <c r="W57" s="554">
        <f ca="1">数!G3</f>
        <v>0</v>
      </c>
      <c r="X57" s="555"/>
      <c r="Y57" s="655">
        <f ca="1">数!H3</f>
        <v>0</v>
      </c>
      <c r="Z57" s="656"/>
      <c r="AA57" s="554">
        <f ca="1">数!I3</f>
        <v>0</v>
      </c>
      <c r="AB57" s="555"/>
      <c r="AC57" s="554">
        <f ca="1">数!J3</f>
        <v>0</v>
      </c>
      <c r="AD57" s="555"/>
      <c r="AE57" s="554">
        <f ca="1">数!K3</f>
        <v>0</v>
      </c>
      <c r="AF57" s="555"/>
      <c r="AG57" s="554">
        <f ca="1">数!L3</f>
        <v>0</v>
      </c>
      <c r="AH57" s="555"/>
      <c r="AI57" s="248" t="str">
        <f>IFERROR(VLOOKUP($D$57,装!$B:$AE,21,FALSE)+AI58,"")</f>
        <v/>
      </c>
      <c r="AJ57" s="249"/>
      <c r="AK57" s="249"/>
      <c r="AL57" s="250"/>
      <c r="AM57" s="727" t="str">
        <f>IFERROR(VLOOKUP($D$57,装!$B:$AE,22,FALSE),"")</f>
        <v/>
      </c>
      <c r="AN57" s="728"/>
      <c r="AO57" s="728"/>
      <c r="AP57" s="728"/>
      <c r="AQ57" s="728"/>
      <c r="AR57" s="728"/>
      <c r="AS57" s="728"/>
      <c r="AT57" s="728"/>
      <c r="AU57" s="728"/>
      <c r="AV57" s="728"/>
      <c r="AW57" s="728"/>
      <c r="AX57" s="728"/>
      <c r="AY57" s="728"/>
      <c r="AZ57" s="794"/>
      <c r="BA57" s="759" t="str">
        <f>IFERROR(VLOOKUP($D$57,装!$B:$AE,23,FALSE),"")</f>
        <v/>
      </c>
      <c r="BB57" s="613"/>
      <c r="BC57" s="613"/>
      <c r="BD57" s="613"/>
      <c r="BE57" s="613"/>
      <c r="BF57" s="613"/>
      <c r="BG57" s="613"/>
      <c r="BH57" s="613"/>
      <c r="BI57" s="613"/>
      <c r="BJ57" s="613"/>
      <c r="BK57" s="613"/>
      <c r="BL57" s="613"/>
      <c r="BM57" s="613"/>
      <c r="BN57" s="613"/>
      <c r="BO57" s="613"/>
      <c r="BP57" s="613"/>
      <c r="BQ57" s="613"/>
      <c r="BR57" s="660"/>
      <c r="BS57" s="759" t="str">
        <f>IFERROR(VLOOKUP($D$57,装!$B:$AE,26,FALSE),"")</f>
        <v/>
      </c>
      <c r="BT57" s="613"/>
      <c r="BU57" s="660"/>
    </row>
    <row r="58" customHeight="1" spans="1:73">
      <c r="A58" s="481"/>
      <c r="B58" s="458"/>
      <c r="C58" s="460"/>
      <c r="I58" s="556" t="s">
        <v>146</v>
      </c>
      <c r="J58" s="557"/>
      <c r="K58" s="557"/>
      <c r="L58" s="558"/>
      <c r="M58" s="559"/>
      <c r="N58" s="560"/>
      <c r="O58" s="559"/>
      <c r="P58" s="560"/>
      <c r="Q58" s="559"/>
      <c r="R58" s="560"/>
      <c r="S58" s="559"/>
      <c r="T58" s="560"/>
      <c r="U58" s="559"/>
      <c r="V58" s="560"/>
      <c r="W58" s="559"/>
      <c r="X58" s="560"/>
      <c r="Y58" s="559"/>
      <c r="Z58" s="560"/>
      <c r="AA58" s="559"/>
      <c r="AB58" s="560"/>
      <c r="AC58" s="559"/>
      <c r="AD58" s="560"/>
      <c r="AE58" s="559"/>
      <c r="AF58" s="560"/>
      <c r="AG58" s="559"/>
      <c r="AH58" s="560"/>
      <c r="AI58" s="729"/>
      <c r="AJ58" s="729"/>
      <c r="AK58" s="729"/>
      <c r="AL58" s="729"/>
      <c r="AM58" s="730"/>
      <c r="AN58" s="731"/>
      <c r="AO58" s="731"/>
      <c r="AP58" s="731"/>
      <c r="AQ58" s="731"/>
      <c r="AR58" s="731"/>
      <c r="AS58" s="731"/>
      <c r="AT58" s="731"/>
      <c r="AU58" s="731"/>
      <c r="AV58" s="731"/>
      <c r="AW58" s="731"/>
      <c r="AX58" s="731"/>
      <c r="AY58" s="731"/>
      <c r="AZ58" s="795"/>
      <c r="BA58" s="761"/>
      <c r="BB58" s="796"/>
      <c r="BC58" s="796"/>
      <c r="BD58" s="796"/>
      <c r="BE58" s="796"/>
      <c r="BF58" s="796"/>
      <c r="BG58" s="796"/>
      <c r="BH58" s="796"/>
      <c r="BI58" s="796"/>
      <c r="BJ58" s="796"/>
      <c r="BK58" s="796"/>
      <c r="BL58" s="796"/>
      <c r="BM58" s="796"/>
      <c r="BN58" s="796"/>
      <c r="BO58" s="796"/>
      <c r="BP58" s="796"/>
      <c r="BQ58" s="796"/>
      <c r="BR58" s="848"/>
      <c r="BS58" s="761"/>
      <c r="BT58" s="796"/>
      <c r="BU58" s="848"/>
    </row>
    <row r="59" customHeight="1" spans="2:73">
      <c r="B59" s="435" t="s">
        <v>147</v>
      </c>
      <c r="C59" s="436"/>
      <c r="D59" s="448" t="s">
        <v>167</v>
      </c>
      <c r="E59" s="438"/>
      <c r="F59" s="435" t="str">
        <f>IFERROR(VLOOKUP($D$57,装!$B:$AE,27,FALSE),"")</f>
        <v/>
      </c>
      <c r="G59" s="449"/>
      <c r="H59" s="435" t="s">
        <v>148</v>
      </c>
      <c r="I59" s="436"/>
      <c r="J59" s="562" t="str">
        <f>IFERROR(VLOOKUP($D$57,装!$B:$AE,24,FALSE),"")</f>
        <v/>
      </c>
      <c r="K59" s="562"/>
      <c r="L59" s="563"/>
      <c r="M59" s="435" t="s">
        <v>149</v>
      </c>
      <c r="N59" s="436"/>
      <c r="O59" s="413" t="str">
        <f>IFERROR(VLOOKUP($D$57,装!$B:$AE,25,FALSE),"")</f>
        <v/>
      </c>
      <c r="P59" s="551"/>
      <c r="Q59" s="435" t="s">
        <v>90</v>
      </c>
      <c r="R59" s="436"/>
      <c r="S59" s="413" t="str">
        <f>IFERROR(VLOOKUP($D$57,装!$B:$AE,28,FALSE),"")</f>
        <v/>
      </c>
      <c r="T59" s="551"/>
      <c r="U59" s="435" t="s">
        <v>150</v>
      </c>
      <c r="V59" s="436"/>
      <c r="W59" s="413" t="str">
        <f>IFERROR(VLOOKUP($D$57,装!$B:$AE,29,FALSE),"")</f>
        <v/>
      </c>
      <c r="X59" s="551"/>
      <c r="Y59" s="657" t="s">
        <v>151</v>
      </c>
      <c r="Z59" s="658"/>
      <c r="AA59" s="413" t="str">
        <f>IFERROR(VLOOKUP($D$57,装!$B:$AE,30,FALSE),"")</f>
        <v/>
      </c>
      <c r="AB59" s="551"/>
      <c r="AC59" s="435" t="s">
        <v>152</v>
      </c>
      <c r="AD59" s="436"/>
      <c r="AE59" s="413" t="str">
        <f>IFERROR(VLOOKUP($D$57,装!$B:$AE,3,FALSE),"")</f>
        <v/>
      </c>
      <c r="AF59" s="413"/>
      <c r="AG59" s="732"/>
      <c r="AH59" s="732"/>
      <c r="AI59" s="732" t="str">
        <f>IF(IFERROR(VLOOKUP($D$57,装!$B:$AE,4,FALSE),"")=0,"",IFERROR(VLOOKUP($D$57,装!$B:$AE,4,FALSE),""))</f>
        <v/>
      </c>
      <c r="AJ59" s="732"/>
      <c r="AK59" s="413"/>
      <c r="AL59" s="551"/>
      <c r="AM59" s="733"/>
      <c r="AN59" s="733"/>
      <c r="AO59" s="733"/>
      <c r="AP59" s="733"/>
      <c r="AQ59" s="733"/>
      <c r="AR59" s="733"/>
      <c r="AS59" s="733"/>
      <c r="AT59" s="733"/>
      <c r="AU59" s="733"/>
      <c r="AV59" s="733"/>
      <c r="AW59" s="733"/>
      <c r="AX59" s="733"/>
      <c r="AY59" s="733"/>
      <c r="AZ59" s="797"/>
      <c r="BA59" s="760"/>
      <c r="BB59" s="614"/>
      <c r="BC59" s="614"/>
      <c r="BD59" s="614"/>
      <c r="BE59" s="614"/>
      <c r="BF59" s="614"/>
      <c r="BG59" s="614"/>
      <c r="BH59" s="614"/>
      <c r="BI59" s="614"/>
      <c r="BJ59" s="614"/>
      <c r="BK59" s="614"/>
      <c r="BL59" s="614"/>
      <c r="BM59" s="614"/>
      <c r="BN59" s="614"/>
      <c r="BO59" s="614"/>
      <c r="BP59" s="614"/>
      <c r="BQ59" s="614"/>
      <c r="BR59" s="664"/>
      <c r="BS59" s="760"/>
      <c r="BT59" s="614"/>
      <c r="BU59" s="664"/>
    </row>
    <row r="60" customHeight="1" spans="1:68">
      <c r="A60" s="481"/>
      <c r="B60" s="451" t="s">
        <v>153</v>
      </c>
      <c r="C60" s="452"/>
      <c r="D60" s="453"/>
      <c r="E60" s="454" t="s">
        <v>154</v>
      </c>
      <c r="F60" s="455"/>
      <c r="G60" s="456"/>
      <c r="H60" s="457"/>
      <c r="I60" s="454" t="s">
        <v>155</v>
      </c>
      <c r="J60" s="455"/>
      <c r="K60" s="456"/>
      <c r="L60" s="456"/>
      <c r="M60" s="454" t="s">
        <v>156</v>
      </c>
      <c r="N60" s="455"/>
      <c r="O60" s="456"/>
      <c r="P60" s="456"/>
      <c r="Q60" s="609" t="s">
        <v>157</v>
      </c>
      <c r="R60" s="610"/>
      <c r="S60" s="456"/>
      <c r="T60" s="457"/>
      <c r="U60" s="454" t="s">
        <v>158</v>
      </c>
      <c r="V60" s="455"/>
      <c r="W60" s="456"/>
      <c r="X60" s="457"/>
      <c r="Y60" s="454" t="s">
        <v>155</v>
      </c>
      <c r="Z60" s="455"/>
      <c r="AA60" s="456"/>
      <c r="AB60" s="456"/>
      <c r="AC60" s="454" t="s">
        <v>156</v>
      </c>
      <c r="AD60" s="455"/>
      <c r="AE60" s="456"/>
      <c r="AF60" s="456"/>
      <c r="AG60" s="609" t="s">
        <v>157</v>
      </c>
      <c r="AH60" s="610"/>
      <c r="AI60" s="456"/>
      <c r="AJ60" s="457"/>
      <c r="AK60" s="455" t="s">
        <v>159</v>
      </c>
      <c r="AL60" s="455"/>
      <c r="AM60" s="456"/>
      <c r="AN60" s="457"/>
      <c r="AO60" s="454" t="s">
        <v>155</v>
      </c>
      <c r="AP60" s="455"/>
      <c r="AQ60" s="456"/>
      <c r="AR60" s="456"/>
      <c r="AS60" s="454" t="s">
        <v>156</v>
      </c>
      <c r="AT60" s="455"/>
      <c r="AU60" s="456"/>
      <c r="AV60" s="456"/>
      <c r="AW60" s="609" t="s">
        <v>157</v>
      </c>
      <c r="AX60" s="610"/>
      <c r="AY60" s="456"/>
      <c r="AZ60" s="457"/>
      <c r="BA60" s="454" t="s">
        <v>160</v>
      </c>
      <c r="BB60" s="455"/>
      <c r="BC60" s="456"/>
      <c r="BD60" s="457"/>
      <c r="BE60" s="454" t="s">
        <v>155</v>
      </c>
      <c r="BF60" s="455"/>
      <c r="BG60" s="456"/>
      <c r="BH60" s="456"/>
      <c r="BI60" s="454" t="s">
        <v>156</v>
      </c>
      <c r="BJ60" s="455"/>
      <c r="BK60" s="456"/>
      <c r="BL60" s="457"/>
      <c r="BM60" s="609" t="s">
        <v>157</v>
      </c>
      <c r="BN60" s="610"/>
      <c r="BO60" s="456"/>
      <c r="BP60" s="457"/>
    </row>
    <row r="61" customHeight="1" spans="2:68">
      <c r="B61" s="458"/>
      <c r="C61" s="459"/>
      <c r="D61" s="460"/>
      <c r="E61" s="461"/>
      <c r="F61" s="462"/>
      <c r="G61" s="463"/>
      <c r="H61" s="464"/>
      <c r="I61" s="564"/>
      <c r="J61" s="462"/>
      <c r="K61" s="463"/>
      <c r="L61" s="463"/>
      <c r="M61" s="564"/>
      <c r="N61" s="462"/>
      <c r="O61" s="463"/>
      <c r="P61" s="463"/>
      <c r="Q61" s="611"/>
      <c r="R61" s="612"/>
      <c r="S61" s="463"/>
      <c r="T61" s="464"/>
      <c r="U61" s="461"/>
      <c r="V61" s="462"/>
      <c r="W61" s="463"/>
      <c r="X61" s="464"/>
      <c r="Y61" s="564"/>
      <c r="Z61" s="462"/>
      <c r="AA61" s="463"/>
      <c r="AB61" s="463"/>
      <c r="AC61" s="564"/>
      <c r="AD61" s="462"/>
      <c r="AE61" s="463"/>
      <c r="AF61" s="463"/>
      <c r="AG61" s="611"/>
      <c r="AH61" s="612"/>
      <c r="AI61" s="463"/>
      <c r="AJ61" s="464"/>
      <c r="AK61" s="739"/>
      <c r="AL61" s="462"/>
      <c r="AM61" s="463"/>
      <c r="AN61" s="464"/>
      <c r="AO61" s="564"/>
      <c r="AP61" s="462"/>
      <c r="AQ61" s="463"/>
      <c r="AR61" s="463"/>
      <c r="AS61" s="564"/>
      <c r="AT61" s="462"/>
      <c r="AU61" s="572"/>
      <c r="AV61" s="572"/>
      <c r="AW61" s="798"/>
      <c r="AX61" s="799"/>
      <c r="AY61" s="572"/>
      <c r="AZ61" s="800"/>
      <c r="BA61" s="801"/>
      <c r="BB61" s="802"/>
      <c r="BC61" s="572"/>
      <c r="BD61" s="800"/>
      <c r="BE61" s="825"/>
      <c r="BF61" s="802"/>
      <c r="BG61" s="572"/>
      <c r="BH61" s="572"/>
      <c r="BI61" s="564"/>
      <c r="BJ61" s="462"/>
      <c r="BK61" s="463"/>
      <c r="BL61" s="464"/>
      <c r="BM61" s="611"/>
      <c r="BN61" s="612"/>
      <c r="BO61" s="463"/>
      <c r="BP61" s="464"/>
    </row>
    <row r="62" customHeight="1" spans="2:65">
      <c r="B62" s="465" t="s">
        <v>168</v>
      </c>
      <c r="C62" s="466"/>
      <c r="D62" s="467"/>
      <c r="E62" s="467"/>
      <c r="F62" s="466"/>
      <c r="G62" s="466"/>
      <c r="H62" s="466"/>
      <c r="I62" s="565"/>
      <c r="J62" s="565"/>
      <c r="K62" s="565"/>
      <c r="L62" s="565"/>
      <c r="M62" s="565"/>
      <c r="N62" s="565"/>
      <c r="O62" s="565"/>
      <c r="Q62" s="435" t="s">
        <v>140</v>
      </c>
      <c r="R62" s="436"/>
      <c r="S62" s="436"/>
      <c r="T62" s="436"/>
      <c r="U62" s="436"/>
      <c r="V62" s="436"/>
      <c r="W62" s="436"/>
      <c r="X62" s="436"/>
      <c r="Y62" s="436"/>
      <c r="Z62" s="436"/>
      <c r="AA62" s="436"/>
      <c r="AB62" s="449"/>
      <c r="AC62" s="435" t="s">
        <v>162</v>
      </c>
      <c r="AD62" s="436"/>
      <c r="AE62" s="449"/>
      <c r="AF62" s="671"/>
      <c r="AG62" s="671"/>
      <c r="AH62" s="671"/>
      <c r="AI62" s="659"/>
      <c r="AJ62" s="659"/>
      <c r="AK62" s="567"/>
      <c r="AL62" s="567"/>
      <c r="AM62" s="738"/>
      <c r="AN62" s="738"/>
      <c r="AO62" s="738"/>
      <c r="AP62" s="738"/>
      <c r="AU62" s="657" t="s">
        <v>140</v>
      </c>
      <c r="AV62" s="658"/>
      <c r="AW62" s="658"/>
      <c r="AX62" s="658"/>
      <c r="AY62" s="658"/>
      <c r="AZ62" s="658"/>
      <c r="BA62" s="658"/>
      <c r="BB62" s="658"/>
      <c r="BC62" s="658"/>
      <c r="BD62" s="658"/>
      <c r="BE62" s="658"/>
      <c r="BF62" s="826"/>
      <c r="BG62" s="657" t="s">
        <v>162</v>
      </c>
      <c r="BH62" s="827"/>
      <c r="BI62" s="828" t="str">
        <f>IF(O55="☑","神成lv","")</f>
        <v/>
      </c>
      <c r="BJ62" s="828"/>
      <c r="BK62" s="828"/>
      <c r="BL62" s="829"/>
      <c r="BM62" s="120" t="str">
        <f>IF(O55="☑","神成追加属性也会自动计算","")</f>
        <v/>
      </c>
    </row>
    <row r="63" customHeight="1" spans="2:99">
      <c r="B63" s="468" t="s">
        <v>165</v>
      </c>
      <c r="C63" s="469"/>
      <c r="D63" s="469"/>
      <c r="E63" s="470"/>
      <c r="F63" s="470"/>
      <c r="G63" s="470"/>
      <c r="H63" s="471"/>
      <c r="I63" s="566" t="s">
        <v>138</v>
      </c>
      <c r="J63" s="456"/>
      <c r="K63" s="456"/>
      <c r="L63" s="456"/>
      <c r="M63" s="567" t="str">
        <f>IFERROR(_xlfn.IFS(I63="价格",VLOOKUP(E63,装!$B:$AF,21,0),I63="效果值",VLOOKUP(E63,装!$B:$AF,31,0)),"")</f>
        <v/>
      </c>
      <c r="N63" s="567"/>
      <c r="O63" s="567"/>
      <c r="P63" s="568"/>
      <c r="Q63" s="613" t="str">
        <f>IFERROR(VLOOKUP(E63,装!$B:$AE,23,FALSE),"")</f>
        <v/>
      </c>
      <c r="R63" s="613"/>
      <c r="S63" s="613"/>
      <c r="T63" s="613"/>
      <c r="U63" s="613"/>
      <c r="V63" s="613"/>
      <c r="W63" s="613"/>
      <c r="X63" s="613"/>
      <c r="Y63" s="613"/>
      <c r="Z63" s="613"/>
      <c r="AA63" s="613"/>
      <c r="AB63" s="660"/>
      <c r="AC63" s="661"/>
      <c r="AD63" s="662"/>
      <c r="AE63" s="663"/>
      <c r="AF63" s="468" t="s">
        <v>165</v>
      </c>
      <c r="AG63" s="469"/>
      <c r="AH63" s="469"/>
      <c r="AI63" s="470"/>
      <c r="AJ63" s="470"/>
      <c r="AK63" s="470"/>
      <c r="AL63" s="471"/>
      <c r="AM63" s="456" t="s">
        <v>138</v>
      </c>
      <c r="AN63" s="456"/>
      <c r="AO63" s="456"/>
      <c r="AP63" s="456"/>
      <c r="AQ63" s="567" t="str">
        <f>IFERROR(_xlfn.IFS(AM63="价格",VLOOKUP(AI63,装!$B:$AF,21,0),AM63="效果值",VLOOKUP(AI63,装!$B:$AF,31,0)),"")</f>
        <v/>
      </c>
      <c r="AR63" s="567"/>
      <c r="AS63" s="567"/>
      <c r="AT63" s="568"/>
      <c r="AU63" s="759" t="str">
        <f>IFERROR(VLOOKUP(AI63,装!$B:$AE,23,FALSE),"")</f>
        <v/>
      </c>
      <c r="AV63" s="613"/>
      <c r="AW63" s="613"/>
      <c r="AX63" s="613"/>
      <c r="AY63" s="613"/>
      <c r="AZ63" s="613"/>
      <c r="BA63" s="613"/>
      <c r="BB63" s="613"/>
      <c r="BC63" s="613"/>
      <c r="BD63" s="613"/>
      <c r="BE63" s="613"/>
      <c r="BF63" s="660"/>
      <c r="BG63" s="830"/>
      <c r="BH63" s="831"/>
      <c r="BI63" s="832" t="str">
        <f>IF(O55="☑","LV1","")</f>
        <v/>
      </c>
      <c r="BJ63" s="833"/>
      <c r="BK63" s="834"/>
      <c r="BL63" s="835"/>
      <c r="BM63" s="835"/>
      <c r="BN63" s="884"/>
      <c r="BO63" s="885" t="str">
        <f>IFERROR(VLOOKUP(BK63,装!$B:$AF,23,FALSE),"")</f>
        <v/>
      </c>
      <c r="BP63" s="886"/>
      <c r="BQ63" s="886"/>
      <c r="BR63" s="886"/>
      <c r="BS63" s="886"/>
      <c r="BT63" s="886"/>
      <c r="BU63" s="906"/>
      <c r="BV63" s="832" t="str">
        <f>IF(O55="☑","LV7","")</f>
        <v/>
      </c>
      <c r="BW63" s="833"/>
      <c r="BX63" s="842"/>
      <c r="BY63" s="843"/>
      <c r="BZ63" s="843"/>
      <c r="CA63" s="890"/>
      <c r="CB63" s="885" t="str">
        <f>IFERROR(VLOOKUP(BK70,装!$B:$AF,23,FALSE),"")</f>
        <v/>
      </c>
      <c r="CC63" s="886"/>
      <c r="CD63" s="886"/>
      <c r="CE63" s="886"/>
      <c r="CF63" s="886"/>
      <c r="CG63" s="886"/>
      <c r="CH63" s="906"/>
      <c r="CI63" s="832" t="str">
        <f>IF(O55="☑","LV15","")</f>
        <v/>
      </c>
      <c r="CJ63" s="833"/>
      <c r="CK63" s="842"/>
      <c r="CL63" s="843"/>
      <c r="CM63" s="843"/>
      <c r="CN63" s="890"/>
      <c r="CO63" s="908" t="str">
        <f>IFERROR(VLOOKUP(CK63,装!$B:$AF,23,FALSE),"")</f>
        <v/>
      </c>
      <c r="CP63" s="918"/>
      <c r="CQ63" s="918"/>
      <c r="CR63" s="918"/>
      <c r="CS63" s="918"/>
      <c r="CT63" s="918"/>
      <c r="CU63" s="919"/>
    </row>
    <row r="64" customHeight="1" spans="2:99">
      <c r="B64" s="472"/>
      <c r="C64" s="473"/>
      <c r="D64" s="473"/>
      <c r="E64" s="474"/>
      <c r="F64" s="474"/>
      <c r="G64" s="474"/>
      <c r="H64" s="475"/>
      <c r="I64" s="569"/>
      <c r="J64" s="463"/>
      <c r="K64" s="463"/>
      <c r="L64" s="463"/>
      <c r="M64" s="570"/>
      <c r="N64" s="570"/>
      <c r="O64" s="570"/>
      <c r="P64" s="571"/>
      <c r="Q64" s="614"/>
      <c r="R64" s="614"/>
      <c r="S64" s="614"/>
      <c r="T64" s="614"/>
      <c r="U64" s="614"/>
      <c r="V64" s="614"/>
      <c r="W64" s="614"/>
      <c r="X64" s="614"/>
      <c r="Y64" s="614"/>
      <c r="Z64" s="614"/>
      <c r="AA64" s="614"/>
      <c r="AB64" s="664"/>
      <c r="AC64" s="665"/>
      <c r="AD64" s="666"/>
      <c r="AE64" s="667"/>
      <c r="AF64" s="476"/>
      <c r="AG64" s="477"/>
      <c r="AH64" s="477"/>
      <c r="AI64" s="474"/>
      <c r="AJ64" s="474"/>
      <c r="AK64" s="474"/>
      <c r="AL64" s="475"/>
      <c r="AM64" s="463"/>
      <c r="AN64" s="463"/>
      <c r="AO64" s="463"/>
      <c r="AP64" s="463"/>
      <c r="AQ64" s="570"/>
      <c r="AR64" s="570"/>
      <c r="AS64" s="570"/>
      <c r="AT64" s="571"/>
      <c r="AU64" s="761"/>
      <c r="AV64" s="762"/>
      <c r="AW64" s="762"/>
      <c r="AX64" s="762"/>
      <c r="AY64" s="762"/>
      <c r="AZ64" s="762"/>
      <c r="BA64" s="762"/>
      <c r="BB64" s="762"/>
      <c r="BC64" s="762"/>
      <c r="BD64" s="762"/>
      <c r="BE64" s="762"/>
      <c r="BF64" s="848"/>
      <c r="BG64" s="836"/>
      <c r="BH64" s="837"/>
      <c r="BI64" s="838"/>
      <c r="BJ64" s="839"/>
      <c r="BK64" s="840"/>
      <c r="BL64" s="841"/>
      <c r="BM64" s="841"/>
      <c r="BN64" s="887"/>
      <c r="BO64" s="888"/>
      <c r="BP64" s="889"/>
      <c r="BQ64" s="889"/>
      <c r="BR64" s="889"/>
      <c r="BS64" s="889"/>
      <c r="BT64" s="889"/>
      <c r="BU64" s="907"/>
      <c r="BV64" s="844"/>
      <c r="BW64" s="845"/>
      <c r="BX64" s="846"/>
      <c r="BY64" s="847"/>
      <c r="BZ64" s="847"/>
      <c r="CA64" s="891"/>
      <c r="CB64" s="888"/>
      <c r="CC64" s="889"/>
      <c r="CD64" s="889"/>
      <c r="CE64" s="889"/>
      <c r="CF64" s="889"/>
      <c r="CG64" s="889"/>
      <c r="CH64" s="907"/>
      <c r="CI64" s="844"/>
      <c r="CJ64" s="845"/>
      <c r="CK64" s="846"/>
      <c r="CL64" s="847"/>
      <c r="CM64" s="847"/>
      <c r="CN64" s="891"/>
      <c r="CO64" s="909"/>
      <c r="CP64" s="920"/>
      <c r="CQ64" s="920"/>
      <c r="CR64" s="920"/>
      <c r="CS64" s="920"/>
      <c r="CT64" s="920"/>
      <c r="CU64" s="921"/>
    </row>
    <row r="65" customHeight="1" spans="2:99">
      <c r="B65" s="468" t="s">
        <v>165</v>
      </c>
      <c r="C65" s="469"/>
      <c r="D65" s="469"/>
      <c r="E65" s="470"/>
      <c r="F65" s="470"/>
      <c r="G65" s="470"/>
      <c r="H65" s="471"/>
      <c r="I65" s="572" t="s">
        <v>138</v>
      </c>
      <c r="J65" s="573"/>
      <c r="K65" s="573"/>
      <c r="L65" s="573"/>
      <c r="M65" s="433" t="str">
        <f>IFERROR(_xlfn.IFS(I65="价格",VLOOKUP(E65,装!$B:$AF,21,0),I65="效果值",VLOOKUP(E65,装!$B:$AF,31,0)),"")</f>
        <v/>
      </c>
      <c r="N65" s="433"/>
      <c r="O65" s="433"/>
      <c r="P65" s="574"/>
      <c r="Q65" s="615" t="str">
        <f>IFERROR(VLOOKUP(E65,装!$B:$AE,23,FALSE),"")</f>
        <v/>
      </c>
      <c r="R65" s="615"/>
      <c r="S65" s="615"/>
      <c r="T65" s="615"/>
      <c r="U65" s="615"/>
      <c r="V65" s="963"/>
      <c r="W65" s="615"/>
      <c r="X65" s="615"/>
      <c r="Y65" s="615"/>
      <c r="Z65" s="615"/>
      <c r="AA65" s="615"/>
      <c r="AB65" s="615"/>
      <c r="AC65" s="661"/>
      <c r="AD65" s="662"/>
      <c r="AE65" s="663"/>
      <c r="AF65" s="468" t="s">
        <v>165</v>
      </c>
      <c r="AG65" s="469"/>
      <c r="AH65" s="469"/>
      <c r="AI65" s="470"/>
      <c r="AJ65" s="470"/>
      <c r="AK65" s="470"/>
      <c r="AL65" s="471"/>
      <c r="AM65" s="456" t="s">
        <v>138</v>
      </c>
      <c r="AN65" s="456"/>
      <c r="AO65" s="456"/>
      <c r="AP65" s="456"/>
      <c r="AQ65" s="567" t="str">
        <f>IFERROR(_xlfn.IFS(AM65="价格",VLOOKUP(AI65,装!$B:$AF,21,0),AM65="效果值",VLOOKUP(AI65,装!$B:$AF,31,0)),"")</f>
        <v/>
      </c>
      <c r="AR65" s="567"/>
      <c r="AS65" s="567"/>
      <c r="AT65" s="567"/>
      <c r="AU65" s="759" t="str">
        <f>IFERROR(VLOOKUP(AI65,装!$B:$AE,23,FALSE),"")</f>
        <v/>
      </c>
      <c r="AV65" s="613"/>
      <c r="AW65" s="613"/>
      <c r="AX65" s="613"/>
      <c r="AY65" s="613"/>
      <c r="AZ65" s="613"/>
      <c r="BA65" s="613"/>
      <c r="BB65" s="613"/>
      <c r="BC65" s="613"/>
      <c r="BD65" s="613"/>
      <c r="BE65" s="613"/>
      <c r="BF65" s="660"/>
      <c r="BG65" s="831"/>
      <c r="BH65" s="831"/>
      <c r="BI65" s="832" t="str">
        <f>IF(O55="☑","LV1","")</f>
        <v/>
      </c>
      <c r="BJ65" s="833"/>
      <c r="BK65" s="834"/>
      <c r="BL65" s="835"/>
      <c r="BM65" s="835"/>
      <c r="BN65" s="884"/>
      <c r="BO65" s="885" t="str">
        <f>IFERROR(VLOOKUP(BK65,装!$B:$AF,23,FALSE),"")</f>
        <v/>
      </c>
      <c r="BP65" s="886"/>
      <c r="BQ65" s="886"/>
      <c r="BR65" s="886"/>
      <c r="BS65" s="886"/>
      <c r="BT65" s="886"/>
      <c r="BU65" s="906"/>
      <c r="BV65" s="832" t="str">
        <f>IF(O55="☑","LV9","")</f>
        <v/>
      </c>
      <c r="BW65" s="833"/>
      <c r="BX65" s="842"/>
      <c r="BY65" s="843"/>
      <c r="BZ65" s="843"/>
      <c r="CA65" s="890"/>
      <c r="CB65" s="885" t="str">
        <f>IFERROR(VLOOKUP(BX65,装!$B:$AF,23,FALSE),"")</f>
        <v/>
      </c>
      <c r="CC65" s="886"/>
      <c r="CD65" s="886"/>
      <c r="CE65" s="886"/>
      <c r="CF65" s="886"/>
      <c r="CG65" s="886"/>
      <c r="CH65" s="906"/>
      <c r="CI65" s="832" t="str">
        <f>IF(O55="☑","LV17","")</f>
        <v/>
      </c>
      <c r="CJ65" s="833"/>
      <c r="CK65" s="842"/>
      <c r="CL65" s="843"/>
      <c r="CM65" s="843"/>
      <c r="CN65" s="890"/>
      <c r="CO65" s="908" t="str">
        <f>IFERROR(VLOOKUP(CK65,装!$B:$AF,23,FALSE),"")</f>
        <v/>
      </c>
      <c r="CP65" s="918"/>
      <c r="CQ65" s="918"/>
      <c r="CR65" s="918"/>
      <c r="CS65" s="918"/>
      <c r="CT65" s="918"/>
      <c r="CU65" s="919"/>
    </row>
    <row r="66" customHeight="1" spans="2:99">
      <c r="B66" s="476"/>
      <c r="C66" s="477"/>
      <c r="D66" s="477"/>
      <c r="E66" s="474"/>
      <c r="F66" s="474"/>
      <c r="G66" s="474"/>
      <c r="H66" s="475"/>
      <c r="I66" s="463"/>
      <c r="J66" s="463"/>
      <c r="K66" s="463"/>
      <c r="L66" s="463"/>
      <c r="M66" s="570"/>
      <c r="N66" s="570"/>
      <c r="O66" s="570"/>
      <c r="P66" s="571"/>
      <c r="Q66" s="616"/>
      <c r="R66" s="616"/>
      <c r="S66" s="616"/>
      <c r="T66" s="616"/>
      <c r="U66" s="616"/>
      <c r="V66" s="616"/>
      <c r="W66" s="616"/>
      <c r="X66" s="616"/>
      <c r="Y66" s="616"/>
      <c r="Z66" s="616"/>
      <c r="AA66" s="616"/>
      <c r="AB66" s="616"/>
      <c r="AC66" s="668"/>
      <c r="AD66" s="669"/>
      <c r="AE66" s="670"/>
      <c r="AF66" s="476"/>
      <c r="AG66" s="477"/>
      <c r="AH66" s="477"/>
      <c r="AI66" s="474"/>
      <c r="AJ66" s="474"/>
      <c r="AK66" s="474"/>
      <c r="AL66" s="475"/>
      <c r="AM66" s="463"/>
      <c r="AN66" s="463"/>
      <c r="AO66" s="463"/>
      <c r="AP66" s="463"/>
      <c r="AQ66" s="570"/>
      <c r="AR66" s="570"/>
      <c r="AS66" s="570"/>
      <c r="AT66" s="570"/>
      <c r="AU66" s="760"/>
      <c r="AV66" s="614"/>
      <c r="AW66" s="614"/>
      <c r="AX66" s="614"/>
      <c r="AY66" s="614"/>
      <c r="AZ66" s="614"/>
      <c r="BA66" s="614"/>
      <c r="BB66" s="614"/>
      <c r="BC66" s="614"/>
      <c r="BD66" s="614"/>
      <c r="BE66" s="614"/>
      <c r="BF66" s="664"/>
      <c r="BG66" s="837"/>
      <c r="BH66" s="837"/>
      <c r="BI66" s="838"/>
      <c r="BJ66" s="839"/>
      <c r="BK66" s="840"/>
      <c r="BL66" s="841"/>
      <c r="BM66" s="841"/>
      <c r="BN66" s="887"/>
      <c r="BO66" s="888"/>
      <c r="BP66" s="889"/>
      <c r="BQ66" s="889"/>
      <c r="BR66" s="889"/>
      <c r="BS66" s="889"/>
      <c r="BT66" s="889"/>
      <c r="BU66" s="907"/>
      <c r="BV66" s="844"/>
      <c r="BW66" s="845"/>
      <c r="BX66" s="846"/>
      <c r="BY66" s="847"/>
      <c r="BZ66" s="847"/>
      <c r="CA66" s="891"/>
      <c r="CB66" s="888"/>
      <c r="CC66" s="889"/>
      <c r="CD66" s="889"/>
      <c r="CE66" s="889"/>
      <c r="CF66" s="889"/>
      <c r="CG66" s="889"/>
      <c r="CH66" s="907"/>
      <c r="CI66" s="844"/>
      <c r="CJ66" s="845"/>
      <c r="CK66" s="846"/>
      <c r="CL66" s="847"/>
      <c r="CM66" s="847"/>
      <c r="CN66" s="891"/>
      <c r="CO66" s="909"/>
      <c r="CP66" s="920"/>
      <c r="CQ66" s="920"/>
      <c r="CR66" s="920"/>
      <c r="CS66" s="920"/>
      <c r="CT66" s="920"/>
      <c r="CU66" s="921"/>
    </row>
    <row r="67" customHeight="1" spans="2:99">
      <c r="B67" s="468" t="s">
        <v>165</v>
      </c>
      <c r="C67" s="469"/>
      <c r="D67" s="469"/>
      <c r="E67" s="470"/>
      <c r="F67" s="470"/>
      <c r="G67" s="470"/>
      <c r="H67" s="471"/>
      <c r="I67" s="572" t="s">
        <v>138</v>
      </c>
      <c r="J67" s="573"/>
      <c r="K67" s="573"/>
      <c r="L67" s="573"/>
      <c r="M67" s="433" t="str">
        <f>IFERROR(_xlfn.IFS(I67="价格",VLOOKUP(E67,装!$B:$AF,21,0),I67="效果值",VLOOKUP(E67,装!$B:$AF,31,0)),"")</f>
        <v/>
      </c>
      <c r="N67" s="433"/>
      <c r="O67" s="433"/>
      <c r="P67" s="574"/>
      <c r="Q67" s="615" t="str">
        <f>IFERROR(VLOOKUP(E67,装!$B:$AE,23,FALSE),"")</f>
        <v/>
      </c>
      <c r="R67" s="615"/>
      <c r="S67" s="615"/>
      <c r="T67" s="615"/>
      <c r="U67" s="615"/>
      <c r="V67" s="615"/>
      <c r="W67" s="615"/>
      <c r="X67" s="615"/>
      <c r="Y67" s="615"/>
      <c r="Z67" s="615"/>
      <c r="AA67" s="615"/>
      <c r="AB67" s="615"/>
      <c r="AC67" s="661"/>
      <c r="AD67" s="662"/>
      <c r="AE67" s="663"/>
      <c r="AF67" s="468" t="s">
        <v>165</v>
      </c>
      <c r="AG67" s="469"/>
      <c r="AH67" s="469"/>
      <c r="AI67" s="470"/>
      <c r="AJ67" s="470"/>
      <c r="AK67" s="470"/>
      <c r="AL67" s="471"/>
      <c r="AM67" s="456" t="s">
        <v>138</v>
      </c>
      <c r="AN67" s="456"/>
      <c r="AO67" s="456"/>
      <c r="AP67" s="456"/>
      <c r="AQ67" s="567" t="str">
        <f>IFERROR(_xlfn.IFS(AM67="价格",VLOOKUP(AI67,装!$B:$AF,21,0),AM67="效果值",VLOOKUP(AI67,装!$B:$AF,31,0)),"")</f>
        <v/>
      </c>
      <c r="AR67" s="567"/>
      <c r="AS67" s="567"/>
      <c r="AT67" s="568"/>
      <c r="AU67" s="761" t="str">
        <f>IFERROR(VLOOKUP(AI67,装!$B:$AE,23,FALSE),"")</f>
        <v/>
      </c>
      <c r="AV67" s="762"/>
      <c r="AW67" s="762"/>
      <c r="AX67" s="762"/>
      <c r="AY67" s="762"/>
      <c r="AZ67" s="762"/>
      <c r="BA67" s="762"/>
      <c r="BB67" s="762"/>
      <c r="BC67" s="762"/>
      <c r="BD67" s="762"/>
      <c r="BE67" s="762"/>
      <c r="BF67" s="848"/>
      <c r="BG67" s="830"/>
      <c r="BH67" s="831"/>
      <c r="BI67" s="832" t="str">
        <f>IF(O55="☑","LV3","")</f>
        <v/>
      </c>
      <c r="BJ67" s="833"/>
      <c r="BK67" s="842"/>
      <c r="BL67" s="843"/>
      <c r="BM67" s="843"/>
      <c r="BN67" s="890"/>
      <c r="BO67" s="885" t="str">
        <f>IFERROR(VLOOKUP(BK67,装!$B:$AF,23,FALSE),"")</f>
        <v/>
      </c>
      <c r="BP67" s="886"/>
      <c r="BQ67" s="886"/>
      <c r="BR67" s="886"/>
      <c r="BS67" s="886"/>
      <c r="BT67" s="886"/>
      <c r="BU67" s="906"/>
      <c r="BV67" s="832" t="str">
        <f>IF(O55="☑","LV11","")</f>
        <v/>
      </c>
      <c r="BW67" s="833"/>
      <c r="BX67" s="842"/>
      <c r="BY67" s="843"/>
      <c r="BZ67" s="843"/>
      <c r="CA67" s="890"/>
      <c r="CB67" s="908" t="str">
        <f>IFERROR(VLOOKUP(BX67,装!$B:$AF,23,FALSE),"")</f>
        <v/>
      </c>
      <c r="CC67" s="918"/>
      <c r="CD67" s="918"/>
      <c r="CE67" s="918"/>
      <c r="CF67" s="918"/>
      <c r="CG67" s="918"/>
      <c r="CH67" s="919"/>
      <c r="CI67" s="838" t="str">
        <f>IF(O55="☑","LV19","")</f>
        <v/>
      </c>
      <c r="CJ67" s="839"/>
      <c r="CK67" s="842"/>
      <c r="CL67" s="843"/>
      <c r="CM67" s="843"/>
      <c r="CN67" s="890"/>
      <c r="CO67" s="908" t="str">
        <f>IFERROR(VLOOKUP(CK67,装!$B:$AF,23,FALSE),"")</f>
        <v/>
      </c>
      <c r="CP67" s="918"/>
      <c r="CQ67" s="918"/>
      <c r="CR67" s="918"/>
      <c r="CS67" s="918"/>
      <c r="CT67" s="918"/>
      <c r="CU67" s="919"/>
    </row>
    <row r="68" customHeight="1" spans="2:99">
      <c r="B68" s="476"/>
      <c r="C68" s="477"/>
      <c r="D68" s="477"/>
      <c r="E68" s="474"/>
      <c r="F68" s="474"/>
      <c r="G68" s="474"/>
      <c r="H68" s="475"/>
      <c r="I68" s="463"/>
      <c r="J68" s="463"/>
      <c r="K68" s="463"/>
      <c r="L68" s="463"/>
      <c r="M68" s="570"/>
      <c r="N68" s="570"/>
      <c r="O68" s="570"/>
      <c r="P68" s="571"/>
      <c r="Q68" s="616"/>
      <c r="R68" s="616"/>
      <c r="S68" s="616"/>
      <c r="T68" s="616"/>
      <c r="U68" s="616"/>
      <c r="V68" s="616"/>
      <c r="W68" s="616"/>
      <c r="X68" s="616"/>
      <c r="Y68" s="616"/>
      <c r="Z68" s="616"/>
      <c r="AA68" s="616"/>
      <c r="AB68" s="616"/>
      <c r="AC68" s="665"/>
      <c r="AD68" s="666"/>
      <c r="AE68" s="667"/>
      <c r="AF68" s="476"/>
      <c r="AG68" s="477"/>
      <c r="AH68" s="477"/>
      <c r="AI68" s="474"/>
      <c r="AJ68" s="474"/>
      <c r="AK68" s="474"/>
      <c r="AL68" s="475"/>
      <c r="AM68" s="463"/>
      <c r="AN68" s="463"/>
      <c r="AO68" s="463"/>
      <c r="AP68" s="463"/>
      <c r="AQ68" s="570"/>
      <c r="AR68" s="570"/>
      <c r="AS68" s="570"/>
      <c r="AT68" s="571"/>
      <c r="AU68" s="760"/>
      <c r="AV68" s="614"/>
      <c r="AW68" s="614"/>
      <c r="AX68" s="614"/>
      <c r="AY68" s="614"/>
      <c r="AZ68" s="614"/>
      <c r="BA68" s="614"/>
      <c r="BB68" s="614"/>
      <c r="BC68" s="614"/>
      <c r="BD68" s="614"/>
      <c r="BE68" s="614"/>
      <c r="BF68" s="664"/>
      <c r="BG68" s="836"/>
      <c r="BH68" s="837"/>
      <c r="BI68" s="844"/>
      <c r="BJ68" s="845"/>
      <c r="BK68" s="846"/>
      <c r="BL68" s="847"/>
      <c r="BM68" s="847"/>
      <c r="BN68" s="891"/>
      <c r="BO68" s="888"/>
      <c r="BP68" s="889"/>
      <c r="BQ68" s="889"/>
      <c r="BR68" s="889"/>
      <c r="BS68" s="889"/>
      <c r="BT68" s="889"/>
      <c r="BU68" s="907"/>
      <c r="BV68" s="838"/>
      <c r="BW68" s="839"/>
      <c r="BX68" s="846"/>
      <c r="BY68" s="847"/>
      <c r="BZ68" s="847"/>
      <c r="CA68" s="891"/>
      <c r="CB68" s="909"/>
      <c r="CC68" s="920"/>
      <c r="CD68" s="920"/>
      <c r="CE68" s="920"/>
      <c r="CF68" s="920"/>
      <c r="CG68" s="920"/>
      <c r="CH68" s="921"/>
      <c r="CI68" s="844"/>
      <c r="CJ68" s="845"/>
      <c r="CK68" s="846"/>
      <c r="CL68" s="847"/>
      <c r="CM68" s="847"/>
      <c r="CN68" s="891"/>
      <c r="CO68" s="909"/>
      <c r="CP68" s="920"/>
      <c r="CQ68" s="920"/>
      <c r="CR68" s="920"/>
      <c r="CS68" s="920"/>
      <c r="CT68" s="920"/>
      <c r="CU68" s="921"/>
    </row>
    <row r="69" customHeight="1" spans="2:86">
      <c r="B69" s="468" t="s">
        <v>165</v>
      </c>
      <c r="C69" s="469"/>
      <c r="D69" s="469"/>
      <c r="E69" s="470"/>
      <c r="F69" s="470"/>
      <c r="G69" s="470"/>
      <c r="H69" s="471"/>
      <c r="I69" s="572" t="s">
        <v>138</v>
      </c>
      <c r="J69" s="573"/>
      <c r="K69" s="573"/>
      <c r="L69" s="573"/>
      <c r="M69" s="433" t="str">
        <f>IFERROR(_xlfn.IFS(I69="价格",VLOOKUP(E69,装!$B:$AF,21,0),I69="效果值",VLOOKUP(E69,装!$B:$AF,31,0)),"")</f>
        <v/>
      </c>
      <c r="N69" s="433"/>
      <c r="O69" s="433"/>
      <c r="P69" s="574"/>
      <c r="Q69" s="617" t="str">
        <f>IFERROR(VLOOKUP(E69,装!$B:$AE,23,FALSE),"")</f>
        <v/>
      </c>
      <c r="R69" s="617"/>
      <c r="S69" s="617"/>
      <c r="T69" s="617"/>
      <c r="U69" s="617"/>
      <c r="V69" s="617"/>
      <c r="W69" s="617"/>
      <c r="X69" s="617"/>
      <c r="Y69" s="617"/>
      <c r="Z69" s="617"/>
      <c r="AA69" s="617"/>
      <c r="AB69" s="617"/>
      <c r="AC69" s="661"/>
      <c r="AD69" s="662"/>
      <c r="AE69" s="663"/>
      <c r="AF69" s="468" t="s">
        <v>165</v>
      </c>
      <c r="AG69" s="469"/>
      <c r="AH69" s="469"/>
      <c r="AI69" s="470"/>
      <c r="AJ69" s="470"/>
      <c r="AK69" s="470"/>
      <c r="AL69" s="471"/>
      <c r="AM69" s="456" t="s">
        <v>138</v>
      </c>
      <c r="AN69" s="456"/>
      <c r="AO69" s="456"/>
      <c r="AP69" s="456"/>
      <c r="AQ69" s="567" t="str">
        <f>IFERROR(_xlfn.IFS(AM69="价格",VLOOKUP(AI69,装!$B:$AF,21,0),AM69="效果值",VLOOKUP(AI69,装!$B:$AF,31,0)),"")</f>
        <v/>
      </c>
      <c r="AR69" s="567"/>
      <c r="AS69" s="567"/>
      <c r="AT69" s="567"/>
      <c r="AU69" s="759" t="str">
        <f>IFERROR(VLOOKUP(AI69,装!$B:$AE,23,FALSE),"")</f>
        <v/>
      </c>
      <c r="AV69" s="613"/>
      <c r="AW69" s="613"/>
      <c r="AX69" s="613"/>
      <c r="AY69" s="613"/>
      <c r="AZ69" s="613"/>
      <c r="BA69" s="613"/>
      <c r="BB69" s="613"/>
      <c r="BC69" s="613"/>
      <c r="BD69" s="613"/>
      <c r="BE69" s="613"/>
      <c r="BF69" s="660"/>
      <c r="BG69" s="830"/>
      <c r="BH69" s="831"/>
      <c r="BI69" s="832" t="str">
        <f>IF(O55="☑","LV5","")</f>
        <v/>
      </c>
      <c r="BJ69" s="833"/>
      <c r="BK69" s="842"/>
      <c r="BL69" s="843"/>
      <c r="BM69" s="843"/>
      <c r="BN69" s="890"/>
      <c r="BO69" s="885" t="str">
        <f>IFERROR(VLOOKUP(BK68,装!$B:$AF,23,FALSE),"")</f>
        <v/>
      </c>
      <c r="BP69" s="886"/>
      <c r="BQ69" s="886"/>
      <c r="BR69" s="886"/>
      <c r="BS69" s="886"/>
      <c r="BT69" s="886"/>
      <c r="BU69" s="906"/>
      <c r="BV69" s="832" t="str">
        <f>IF(O55="☑","LV13","")</f>
        <v/>
      </c>
      <c r="BW69" s="833"/>
      <c r="BX69" s="842"/>
      <c r="BY69" s="843"/>
      <c r="BZ69" s="843"/>
      <c r="CA69" s="890"/>
      <c r="CB69" s="908" t="str">
        <f>IFERROR(VLOOKUP(BX69,装!$B:$AF,23,FALSE),"")</f>
        <v/>
      </c>
      <c r="CC69" s="918"/>
      <c r="CD69" s="918"/>
      <c r="CE69" s="918"/>
      <c r="CF69" s="918"/>
      <c r="CG69" s="918"/>
      <c r="CH69" s="919"/>
    </row>
    <row r="70" customHeight="1" spans="2:86">
      <c r="B70" s="476"/>
      <c r="C70" s="477"/>
      <c r="D70" s="477"/>
      <c r="E70" s="478"/>
      <c r="F70" s="478"/>
      <c r="G70" s="478"/>
      <c r="H70" s="479"/>
      <c r="I70" s="463"/>
      <c r="J70" s="463"/>
      <c r="K70" s="463"/>
      <c r="L70" s="463"/>
      <c r="M70" s="570"/>
      <c r="N70" s="570"/>
      <c r="O70" s="570"/>
      <c r="P70" s="571"/>
      <c r="Q70" s="616"/>
      <c r="R70" s="616"/>
      <c r="S70" s="616"/>
      <c r="T70" s="616"/>
      <c r="U70" s="616"/>
      <c r="V70" s="616"/>
      <c r="W70" s="616"/>
      <c r="X70" s="616"/>
      <c r="Y70" s="616"/>
      <c r="Z70" s="616"/>
      <c r="AA70" s="616"/>
      <c r="AB70" s="616"/>
      <c r="AC70" s="665"/>
      <c r="AD70" s="666"/>
      <c r="AE70" s="667"/>
      <c r="AF70" s="476"/>
      <c r="AG70" s="477"/>
      <c r="AH70" s="477"/>
      <c r="AI70" s="478"/>
      <c r="AJ70" s="478"/>
      <c r="AK70" s="478"/>
      <c r="AL70" s="479"/>
      <c r="AM70" s="463"/>
      <c r="AN70" s="463"/>
      <c r="AO70" s="463"/>
      <c r="AP70" s="463"/>
      <c r="AQ70" s="570"/>
      <c r="AR70" s="570"/>
      <c r="AS70" s="570"/>
      <c r="AT70" s="570"/>
      <c r="AU70" s="760"/>
      <c r="AV70" s="614"/>
      <c r="AW70" s="614"/>
      <c r="AX70" s="614"/>
      <c r="AY70" s="614"/>
      <c r="AZ70" s="614"/>
      <c r="BA70" s="614"/>
      <c r="BB70" s="991"/>
      <c r="BC70" s="614"/>
      <c r="BD70" s="991"/>
      <c r="BE70" s="991"/>
      <c r="BF70" s="664"/>
      <c r="BG70" s="836"/>
      <c r="BH70" s="837"/>
      <c r="BI70" s="844"/>
      <c r="BJ70" s="845"/>
      <c r="BK70" s="846"/>
      <c r="BL70" s="847"/>
      <c r="BM70" s="847"/>
      <c r="BN70" s="891"/>
      <c r="BO70" s="888"/>
      <c r="BP70" s="889"/>
      <c r="BQ70" s="889"/>
      <c r="BR70" s="889"/>
      <c r="BS70" s="889"/>
      <c r="BT70" s="889"/>
      <c r="BU70" s="907"/>
      <c r="BV70" s="844"/>
      <c r="BW70" s="845"/>
      <c r="BX70" s="846"/>
      <c r="BY70" s="847"/>
      <c r="BZ70" s="847"/>
      <c r="CA70" s="891"/>
      <c r="CB70" s="909"/>
      <c r="CC70" s="920"/>
      <c r="CD70" s="920"/>
      <c r="CE70" s="920"/>
      <c r="CF70" s="920"/>
      <c r="CG70" s="920"/>
      <c r="CH70" s="921"/>
    </row>
    <row r="72" customHeight="1" spans="2:60">
      <c r="B72" s="480"/>
      <c r="C72" s="480"/>
      <c r="D72" s="480"/>
      <c r="E72" s="480"/>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row>
    <row r="73" customHeight="1" spans="2:87">
      <c r="B73" s="922" t="s">
        <v>169</v>
      </c>
      <c r="C73" s="480"/>
      <c r="D73" s="480"/>
      <c r="E73" s="480"/>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992"/>
      <c r="BJ73" s="992"/>
      <c r="CI73" s="993"/>
    </row>
    <row r="74" customHeight="1" spans="2:87">
      <c r="B74" s="923" t="s">
        <v>134</v>
      </c>
      <c r="C74" s="924"/>
      <c r="D74" s="924"/>
      <c r="E74" s="925"/>
      <c r="F74" s="722" t="s">
        <v>135</v>
      </c>
      <c r="G74" s="926"/>
      <c r="H74" s="927" t="s">
        <v>131</v>
      </c>
      <c r="I74" s="953"/>
      <c r="J74" s="953"/>
      <c r="K74" s="953"/>
      <c r="L74" s="954" t="s">
        <v>132</v>
      </c>
      <c r="M74" s="427" t="s">
        <v>87</v>
      </c>
      <c r="N74" s="429"/>
      <c r="O74" s="427" t="s">
        <v>88</v>
      </c>
      <c r="P74" s="429"/>
      <c r="Q74" s="439" t="s">
        <v>89</v>
      </c>
      <c r="R74" s="441"/>
      <c r="S74" s="964" t="s">
        <v>90</v>
      </c>
      <c r="T74" s="441"/>
      <c r="U74" s="548" t="s">
        <v>91</v>
      </c>
      <c r="V74" s="604"/>
      <c r="W74" s="427" t="s">
        <v>97</v>
      </c>
      <c r="X74" s="429"/>
      <c r="Y74" s="439" t="s">
        <v>98</v>
      </c>
      <c r="Z74" s="648"/>
      <c r="AA74" s="649" t="s">
        <v>99</v>
      </c>
      <c r="AB74" s="650"/>
      <c r="AC74" s="649" t="s">
        <v>100</v>
      </c>
      <c r="AD74" s="650"/>
      <c r="AE74" s="427" t="s">
        <v>103</v>
      </c>
      <c r="AF74" s="428"/>
      <c r="AG74" s="439" t="s">
        <v>104</v>
      </c>
      <c r="AH74" s="441"/>
      <c r="AI74" s="439" t="s">
        <v>138</v>
      </c>
      <c r="AJ74" s="440"/>
      <c r="AK74" s="440"/>
      <c r="AL74" s="441"/>
      <c r="AM74" s="439" t="s">
        <v>139</v>
      </c>
      <c r="AN74" s="440"/>
      <c r="AO74" s="440"/>
      <c r="AP74" s="440"/>
      <c r="AQ74" s="440"/>
      <c r="AR74" s="440"/>
      <c r="AS74" s="440"/>
      <c r="AT74" s="440"/>
      <c r="AU74" s="440"/>
      <c r="AV74" s="440"/>
      <c r="AW74" s="440"/>
      <c r="AX74" s="440"/>
      <c r="AY74" s="440"/>
      <c r="AZ74" s="441"/>
      <c r="BA74" s="439" t="s">
        <v>140</v>
      </c>
      <c r="BB74" s="440"/>
      <c r="BC74" s="440"/>
      <c r="BD74" s="440"/>
      <c r="BE74" s="440"/>
      <c r="BF74" s="440"/>
      <c r="BG74" s="440"/>
      <c r="BH74" s="440"/>
      <c r="BI74" s="440"/>
      <c r="BJ74" s="440"/>
      <c r="BK74" s="440"/>
      <c r="BL74" s="440"/>
      <c r="BM74" s="440"/>
      <c r="BN74" s="440"/>
      <c r="BO74" s="440"/>
      <c r="BP74" s="440"/>
      <c r="BQ74" s="440"/>
      <c r="BR74" s="441"/>
      <c r="BS74" s="440" t="s">
        <v>141</v>
      </c>
      <c r="BT74" s="440"/>
      <c r="BU74" s="441"/>
      <c r="CI74" s="993"/>
    </row>
    <row r="75" customHeight="1" spans="2:73">
      <c r="B75" s="928" t="s">
        <v>170</v>
      </c>
      <c r="C75" s="929"/>
      <c r="D75" s="445"/>
      <c r="E75" s="446"/>
      <c r="F75" s="446"/>
      <c r="G75" s="446"/>
      <c r="H75" s="446"/>
      <c r="I75" s="446"/>
      <c r="J75" s="446"/>
      <c r="K75" s="446"/>
      <c r="L75" s="553"/>
      <c r="M75" s="955">
        <f ca="1">数!B5</f>
        <v>0</v>
      </c>
      <c r="N75" s="656"/>
      <c r="O75" s="655">
        <f ca="1">数!C5</f>
        <v>0</v>
      </c>
      <c r="P75" s="656"/>
      <c r="Q75" s="655">
        <f ca="1">数!D5</f>
        <v>0</v>
      </c>
      <c r="R75" s="656"/>
      <c r="S75" s="965">
        <f ca="1">数!E5</f>
        <v>0</v>
      </c>
      <c r="T75" s="656"/>
      <c r="U75" s="655">
        <f ca="1">数!F5</f>
        <v>0</v>
      </c>
      <c r="V75" s="656"/>
      <c r="W75" s="655">
        <f ca="1">数!G5</f>
        <v>0</v>
      </c>
      <c r="X75" s="656"/>
      <c r="Y75" s="655">
        <f ca="1">数!H5</f>
        <v>0</v>
      </c>
      <c r="Z75" s="656"/>
      <c r="AA75" s="655">
        <f ca="1">数!I5</f>
        <v>0</v>
      </c>
      <c r="AB75" s="656"/>
      <c r="AC75" s="655">
        <f ca="1">数!J5</f>
        <v>0</v>
      </c>
      <c r="AD75" s="656"/>
      <c r="AE75" s="655">
        <f ca="1">数!K5</f>
        <v>0</v>
      </c>
      <c r="AF75" s="955"/>
      <c r="AG75" s="655">
        <f ca="1">数!L5</f>
        <v>0</v>
      </c>
      <c r="AH75" s="656"/>
      <c r="AI75" s="955" t="str">
        <f>IFERROR(VLOOKUP($D$75,装!$B:$AE,21,FALSE)+AI76,"")</f>
        <v/>
      </c>
      <c r="AJ75" s="955"/>
      <c r="AK75" s="955"/>
      <c r="AL75" s="955"/>
      <c r="AM75" s="759" t="str">
        <f>IFERROR(VLOOKUP($D$75,装!$B:$AE,22,FALSE),"")</f>
        <v/>
      </c>
      <c r="AN75" s="613"/>
      <c r="AO75" s="613"/>
      <c r="AP75" s="613"/>
      <c r="AQ75" s="613"/>
      <c r="AR75" s="613"/>
      <c r="AS75" s="613"/>
      <c r="AT75" s="613"/>
      <c r="AU75" s="613"/>
      <c r="AV75" s="613"/>
      <c r="AW75" s="613"/>
      <c r="AX75" s="613"/>
      <c r="AY75" s="613"/>
      <c r="AZ75" s="660"/>
      <c r="BA75" s="759" t="str">
        <f>IFERROR(VLOOKUP($D$75,装!$B:$AE,23,FALSE),"")</f>
        <v/>
      </c>
      <c r="BB75" s="613"/>
      <c r="BC75" s="613"/>
      <c r="BD75" s="613"/>
      <c r="BE75" s="613"/>
      <c r="BF75" s="613"/>
      <c r="BG75" s="613"/>
      <c r="BH75" s="613"/>
      <c r="BI75" s="613"/>
      <c r="BJ75" s="613"/>
      <c r="BK75" s="613"/>
      <c r="BL75" s="613"/>
      <c r="BM75" s="613"/>
      <c r="BN75" s="613"/>
      <c r="BO75" s="613"/>
      <c r="BP75" s="613"/>
      <c r="BQ75" s="613"/>
      <c r="BR75" s="660"/>
      <c r="BS75" s="759" t="str">
        <f>IFERROR(VLOOKUP($D$75,装!$B:$AE,26,FALSE),"")</f>
        <v/>
      </c>
      <c r="BT75" s="613"/>
      <c r="BU75" s="660"/>
    </row>
    <row r="76" s="353" customFormat="1" customHeight="1" spans="2:84">
      <c r="B76" s="930" t="s">
        <v>152</v>
      </c>
      <c r="C76" s="567"/>
      <c r="D76" s="931" t="str">
        <f>IF(IFERROR(VLOOKUP(D75,装!B:AE,3,FALSE),"")=0,"",IFERROR(VLOOKUP(D75,装!B:AE,3,FALSE),""))</f>
        <v/>
      </c>
      <c r="E76" s="931"/>
      <c r="F76" s="931"/>
      <c r="G76" s="931"/>
      <c r="H76" s="932"/>
      <c r="I76" s="556" t="s">
        <v>146</v>
      </c>
      <c r="J76" s="557"/>
      <c r="K76" s="557"/>
      <c r="L76" s="558"/>
      <c r="M76" s="956"/>
      <c r="N76" s="957"/>
      <c r="O76" s="958"/>
      <c r="P76" s="957"/>
      <c r="Q76" s="958"/>
      <c r="R76" s="957"/>
      <c r="S76" s="958"/>
      <c r="T76" s="957"/>
      <c r="U76" s="966"/>
      <c r="V76" s="967"/>
      <c r="W76" s="966"/>
      <c r="X76" s="967"/>
      <c r="Y76" s="966"/>
      <c r="Z76" s="967"/>
      <c r="AA76" s="966"/>
      <c r="AB76" s="967"/>
      <c r="AC76" s="956"/>
      <c r="AD76" s="957"/>
      <c r="AE76" s="956"/>
      <c r="AF76" s="980"/>
      <c r="AG76" s="956"/>
      <c r="AH76" s="957"/>
      <c r="AI76" s="987"/>
      <c r="AJ76" s="987"/>
      <c r="AK76" s="987"/>
      <c r="AL76" s="987"/>
      <c r="AM76" s="760"/>
      <c r="AN76" s="614"/>
      <c r="AO76" s="614"/>
      <c r="AP76" s="614"/>
      <c r="AQ76" s="614"/>
      <c r="AR76" s="614"/>
      <c r="AS76" s="614"/>
      <c r="AT76" s="614"/>
      <c r="AU76" s="614"/>
      <c r="AV76" s="614"/>
      <c r="AW76" s="614"/>
      <c r="AX76" s="614"/>
      <c r="AY76" s="614"/>
      <c r="AZ76" s="664"/>
      <c r="BA76" s="760"/>
      <c r="BB76" s="614"/>
      <c r="BC76" s="614"/>
      <c r="BD76" s="614"/>
      <c r="BE76" s="614"/>
      <c r="BF76" s="614"/>
      <c r="BG76" s="614"/>
      <c r="BH76" s="614"/>
      <c r="BI76" s="614"/>
      <c r="BJ76" s="614"/>
      <c r="BK76" s="614"/>
      <c r="BL76" s="614"/>
      <c r="BM76" s="614"/>
      <c r="BN76" s="614"/>
      <c r="BO76" s="614"/>
      <c r="BP76" s="614"/>
      <c r="BQ76" s="614"/>
      <c r="BR76" s="664"/>
      <c r="BS76" s="760"/>
      <c r="BT76" s="614"/>
      <c r="BU76" s="664"/>
      <c r="BV76"/>
      <c r="BW76"/>
      <c r="BX76"/>
      <c r="BY76"/>
      <c r="BZ76"/>
      <c r="CA76"/>
      <c r="CB76"/>
      <c r="CC76"/>
      <c r="CD76"/>
      <c r="CE76"/>
      <c r="CF76"/>
    </row>
    <row r="77" customHeight="1" spans="1:97">
      <c r="A77" s="15"/>
      <c r="B77" s="933"/>
      <c r="C77" s="933"/>
      <c r="D77" s="934" t="str">
        <f>IF(IFERROR(VLOOKUP(D75,装!B:AE,4,FALSE),"")=0,"",IFERROR(VLOOKUP(D75,装!B:AE,4,FALSE),""))</f>
        <v/>
      </c>
      <c r="E77" s="935"/>
      <c r="F77" s="935"/>
      <c r="G77" s="935"/>
      <c r="H77" s="936"/>
      <c r="I77" s="451" t="s">
        <v>153</v>
      </c>
      <c r="J77" s="452"/>
      <c r="K77" s="452"/>
      <c r="L77" s="453"/>
      <c r="M77" s="454" t="s">
        <v>154</v>
      </c>
      <c r="N77" s="959"/>
      <c r="O77" s="456"/>
      <c r="P77" s="457"/>
      <c r="Q77" s="968" t="s">
        <v>155</v>
      </c>
      <c r="R77" s="969"/>
      <c r="S77" s="970"/>
      <c r="T77" s="970"/>
      <c r="U77" s="971" t="s">
        <v>171</v>
      </c>
      <c r="V77" s="972"/>
      <c r="W77" s="973"/>
      <c r="X77" s="973"/>
      <c r="Y77" s="832" t="s">
        <v>172</v>
      </c>
      <c r="Z77" s="981"/>
      <c r="AA77" s="970"/>
      <c r="AB77" s="982"/>
      <c r="AE77" s="13" t="str">
        <f>IF(L74="☑","神成lv","")</f>
        <v/>
      </c>
      <c r="AF77" s="13"/>
      <c r="AG77" s="832" t="str">
        <f>IF(L74="☑","LV1","")</f>
        <v/>
      </c>
      <c r="AH77" s="833"/>
      <c r="AI77" s="834"/>
      <c r="AJ77" s="835"/>
      <c r="AK77" s="835"/>
      <c r="AL77" s="884"/>
      <c r="AM77" s="885" t="str">
        <f>IFERROR(VLOOKUP(AI77,装!$B:$AF,23,FALSE),"")</f>
        <v/>
      </c>
      <c r="AN77" s="886"/>
      <c r="AO77" s="886"/>
      <c r="AP77" s="886"/>
      <c r="AQ77" s="886"/>
      <c r="AR77" s="886"/>
      <c r="AS77" s="906"/>
      <c r="AT77" s="832" t="str">
        <f>IF(L74="☑","LV3","")</f>
        <v/>
      </c>
      <c r="AU77" s="833"/>
      <c r="AV77" s="842"/>
      <c r="AW77" s="843"/>
      <c r="AX77" s="843"/>
      <c r="AY77" s="890"/>
      <c r="AZ77" s="885" t="str">
        <f>IFERROR(VLOOKUP(AV77,装!$B:$AF,23,FALSE),"")</f>
        <v/>
      </c>
      <c r="BA77" s="886"/>
      <c r="BB77" s="886"/>
      <c r="BC77" s="886"/>
      <c r="BD77" s="886"/>
      <c r="BE77" s="886"/>
      <c r="BF77" s="906"/>
      <c r="BG77" s="832" t="str">
        <f>IF(L74="☑","LV7","")</f>
        <v/>
      </c>
      <c r="BH77" s="833"/>
      <c r="BI77" s="842"/>
      <c r="BJ77" s="843"/>
      <c r="BK77" s="843"/>
      <c r="BL77" s="890"/>
      <c r="BM77" s="885" t="str">
        <f>IFERROR(VLOOKUP(BI77,装!$B:$AF,23,FALSE),"")</f>
        <v/>
      </c>
      <c r="BN77" s="886"/>
      <c r="BO77" s="886"/>
      <c r="BP77" s="886"/>
      <c r="BQ77" s="886"/>
      <c r="BR77" s="886"/>
      <c r="BS77" s="906"/>
      <c r="BT77" s="832" t="str">
        <f>IF(L74="☑","LV11","")</f>
        <v/>
      </c>
      <c r="BU77" s="833"/>
      <c r="BV77" s="842"/>
      <c r="BW77" s="843"/>
      <c r="BX77" s="843"/>
      <c r="BY77" s="890"/>
      <c r="BZ77" s="908" t="str">
        <f>IFERROR(VLOOKUP(BV77,装!$B:$AF,23,FALSE),"")</f>
        <v/>
      </c>
      <c r="CA77" s="918"/>
      <c r="CB77" s="918"/>
      <c r="CC77" s="918"/>
      <c r="CD77" s="918"/>
      <c r="CE77" s="918"/>
      <c r="CF77" s="919"/>
      <c r="CG77" s="832" t="str">
        <f>IF(L74="☑","LV15","")</f>
        <v/>
      </c>
      <c r="CH77" s="833"/>
      <c r="CI77" s="842"/>
      <c r="CJ77" s="843"/>
      <c r="CK77" s="843"/>
      <c r="CL77" s="890"/>
      <c r="CM77" s="908" t="str">
        <f>IFERROR(VLOOKUP(CI77,装!$B:$AF,23,FALSE),"")</f>
        <v/>
      </c>
      <c r="CN77" s="918"/>
      <c r="CO77" s="918"/>
      <c r="CP77" s="918"/>
      <c r="CQ77" s="918"/>
      <c r="CR77" s="918"/>
      <c r="CS77" s="919"/>
    </row>
    <row r="78" customFormat="1" customHeight="1" spans="2:97">
      <c r="B78" s="15"/>
      <c r="C78" s="937"/>
      <c r="D78" s="938"/>
      <c r="E78" s="939"/>
      <c r="F78" s="939"/>
      <c r="G78" s="939"/>
      <c r="H78" s="939"/>
      <c r="I78" s="458"/>
      <c r="J78" s="459"/>
      <c r="K78" s="459"/>
      <c r="L78" s="460"/>
      <c r="M78" s="564"/>
      <c r="N78" s="462"/>
      <c r="O78" s="463"/>
      <c r="P78" s="464"/>
      <c r="Q78" s="974"/>
      <c r="R78" s="975"/>
      <c r="S78" s="976"/>
      <c r="T78" s="976"/>
      <c r="U78" s="977"/>
      <c r="V78" s="978"/>
      <c r="W78" s="979"/>
      <c r="X78" s="979"/>
      <c r="Y78" s="844"/>
      <c r="Z78" s="983"/>
      <c r="AA78" s="976"/>
      <c r="AB78" s="984"/>
      <c r="AE78" s="13"/>
      <c r="AF78" s="13"/>
      <c r="AG78" s="844"/>
      <c r="AH78" s="845"/>
      <c r="AI78" s="840"/>
      <c r="AJ78" s="841"/>
      <c r="AK78" s="841"/>
      <c r="AL78" s="887"/>
      <c r="AM78" s="888"/>
      <c r="AN78" s="889"/>
      <c r="AO78" s="889"/>
      <c r="AP78" s="889"/>
      <c r="AQ78" s="889"/>
      <c r="AR78" s="889"/>
      <c r="AS78" s="907"/>
      <c r="AT78" s="844"/>
      <c r="AU78" s="845"/>
      <c r="AV78" s="846"/>
      <c r="AW78" s="847"/>
      <c r="AX78" s="847"/>
      <c r="AY78" s="891"/>
      <c r="AZ78" s="888"/>
      <c r="BA78" s="889"/>
      <c r="BB78" s="889"/>
      <c r="BC78" s="889"/>
      <c r="BD78" s="889"/>
      <c r="BE78" s="889"/>
      <c r="BF78" s="907"/>
      <c r="BG78" s="844"/>
      <c r="BH78" s="845"/>
      <c r="BI78" s="846"/>
      <c r="BJ78" s="847"/>
      <c r="BK78" s="847"/>
      <c r="BL78" s="891"/>
      <c r="BM78" s="888"/>
      <c r="BN78" s="889"/>
      <c r="BO78" s="889"/>
      <c r="BP78" s="889"/>
      <c r="BQ78" s="889"/>
      <c r="BR78" s="889"/>
      <c r="BS78" s="907"/>
      <c r="BT78" s="844"/>
      <c r="BU78" s="845"/>
      <c r="BV78" s="846"/>
      <c r="BW78" s="847"/>
      <c r="BX78" s="847"/>
      <c r="BY78" s="891"/>
      <c r="BZ78" s="909"/>
      <c r="CA78" s="920"/>
      <c r="CB78" s="920"/>
      <c r="CC78" s="920"/>
      <c r="CD78" s="920"/>
      <c r="CE78" s="920"/>
      <c r="CF78" s="921"/>
      <c r="CG78" s="844"/>
      <c r="CH78" s="845"/>
      <c r="CI78" s="846"/>
      <c r="CJ78" s="847"/>
      <c r="CK78" s="847"/>
      <c r="CL78" s="891"/>
      <c r="CM78" s="909"/>
      <c r="CN78" s="920"/>
      <c r="CO78" s="920"/>
      <c r="CP78" s="920"/>
      <c r="CQ78" s="920"/>
      <c r="CR78" s="920"/>
      <c r="CS78" s="921"/>
    </row>
    <row r="79" customFormat="1" customHeight="1" spans="13:97">
      <c r="M79" s="454" t="s">
        <v>158</v>
      </c>
      <c r="N79" s="959"/>
      <c r="O79" s="456"/>
      <c r="P79" s="457"/>
      <c r="Q79" s="968" t="s">
        <v>155</v>
      </c>
      <c r="R79" s="969"/>
      <c r="S79" s="970"/>
      <c r="T79" s="970"/>
      <c r="U79" s="971" t="s">
        <v>171</v>
      </c>
      <c r="V79" s="972"/>
      <c r="W79" s="973"/>
      <c r="X79" s="973"/>
      <c r="Y79" s="832" t="s">
        <v>172</v>
      </c>
      <c r="Z79" s="981"/>
      <c r="AA79" s="970"/>
      <c r="AB79" s="982"/>
      <c r="AG79" s="832" t="str">
        <f>IF(L74="☑","LV1","")</f>
        <v/>
      </c>
      <c r="AH79" s="833"/>
      <c r="AI79" s="834"/>
      <c r="AJ79" s="835"/>
      <c r="AK79" s="835"/>
      <c r="AL79" s="884"/>
      <c r="AM79" s="885" t="str">
        <f>IFERROR(VLOOKUP(AI79,装!$B:$AF,23,FALSE),"")</f>
        <v/>
      </c>
      <c r="AN79" s="886"/>
      <c r="AO79" s="886"/>
      <c r="AP79" s="886"/>
      <c r="AQ79" s="886"/>
      <c r="AR79" s="886"/>
      <c r="AS79" s="906"/>
      <c r="AT79" s="832" t="str">
        <f>IF(L74="☑","LV5","")</f>
        <v/>
      </c>
      <c r="AU79" s="833"/>
      <c r="AV79" s="842"/>
      <c r="AW79" s="843"/>
      <c r="AX79" s="843"/>
      <c r="AY79" s="890"/>
      <c r="AZ79" s="885" t="str">
        <f>IFERROR(VLOOKUP(AV79,装!$B:$AF,23,FALSE),"")</f>
        <v/>
      </c>
      <c r="BA79" s="886"/>
      <c r="BB79" s="886"/>
      <c r="BC79" s="886"/>
      <c r="BD79" s="886"/>
      <c r="BE79" s="886"/>
      <c r="BF79" s="906"/>
      <c r="BG79" s="832" t="str">
        <f>IF(L74="☑","LV9","")</f>
        <v/>
      </c>
      <c r="BH79" s="833"/>
      <c r="BI79" s="842"/>
      <c r="BJ79" s="843"/>
      <c r="BK79" s="843"/>
      <c r="BL79" s="890"/>
      <c r="BM79" s="885" t="str">
        <f>IFERROR(VLOOKUP(BI79,装!$B:$AF,23,FALSE),"")</f>
        <v/>
      </c>
      <c r="BN79" s="886"/>
      <c r="BO79" s="886"/>
      <c r="BP79" s="886"/>
      <c r="BQ79" s="886"/>
      <c r="BR79" s="886"/>
      <c r="BS79" s="906"/>
      <c r="BT79" s="832" t="str">
        <f>IF(L74="☑","LV13","")</f>
        <v/>
      </c>
      <c r="BU79" s="833"/>
      <c r="BV79" s="842"/>
      <c r="BW79" s="843"/>
      <c r="BX79" s="843"/>
      <c r="BY79" s="890"/>
      <c r="BZ79" s="908" t="str">
        <f>IFERROR(VLOOKUP(BV79,装!$B:$AF,23,FALSE),"")</f>
        <v/>
      </c>
      <c r="CA79" s="918"/>
      <c r="CB79" s="918"/>
      <c r="CC79" s="918"/>
      <c r="CD79" s="918"/>
      <c r="CE79" s="918"/>
      <c r="CF79" s="919"/>
      <c r="CG79" s="832" t="str">
        <f>IF(L74="☑","LV17","")</f>
        <v/>
      </c>
      <c r="CH79" s="833"/>
      <c r="CI79" s="842"/>
      <c r="CJ79" s="843"/>
      <c r="CK79" s="843"/>
      <c r="CL79" s="890"/>
      <c r="CM79" s="908" t="str">
        <f>IFERROR(VLOOKUP(CI79,装!$B:$AF,23,FALSE),"")</f>
        <v/>
      </c>
      <c r="CN79" s="918"/>
      <c r="CO79" s="918"/>
      <c r="CP79" s="918"/>
      <c r="CQ79" s="918"/>
      <c r="CR79" s="918"/>
      <c r="CS79" s="919"/>
    </row>
    <row r="80" customFormat="1" customHeight="1" spans="13:97">
      <c r="M80" s="564"/>
      <c r="N80" s="462"/>
      <c r="O80" s="463"/>
      <c r="P80" s="464"/>
      <c r="Q80" s="974"/>
      <c r="R80" s="975"/>
      <c r="S80" s="976"/>
      <c r="T80" s="976"/>
      <c r="U80" s="977"/>
      <c r="V80" s="978"/>
      <c r="W80" s="979"/>
      <c r="X80" s="979"/>
      <c r="Y80" s="844"/>
      <c r="Z80" s="983"/>
      <c r="AA80" s="976"/>
      <c r="AB80" s="984"/>
      <c r="AG80" s="844"/>
      <c r="AH80" s="845"/>
      <c r="AI80" s="840"/>
      <c r="AJ80" s="841"/>
      <c r="AK80" s="841"/>
      <c r="AL80" s="887"/>
      <c r="AM80" s="888"/>
      <c r="AN80" s="889"/>
      <c r="AO80" s="889"/>
      <c r="AP80" s="889"/>
      <c r="AQ80" s="889"/>
      <c r="AR80" s="889"/>
      <c r="AS80" s="907"/>
      <c r="AT80" s="844"/>
      <c r="AU80" s="845"/>
      <c r="AV80" s="846"/>
      <c r="AW80" s="847"/>
      <c r="AX80" s="847"/>
      <c r="AY80" s="891"/>
      <c r="AZ80" s="888"/>
      <c r="BA80" s="889"/>
      <c r="BB80" s="889"/>
      <c r="BC80" s="889"/>
      <c r="BD80" s="889"/>
      <c r="BE80" s="889"/>
      <c r="BF80" s="907"/>
      <c r="BG80" s="844"/>
      <c r="BH80" s="845"/>
      <c r="BI80" s="846"/>
      <c r="BJ80" s="847"/>
      <c r="BK80" s="847"/>
      <c r="BL80" s="891"/>
      <c r="BM80" s="888"/>
      <c r="BN80" s="889"/>
      <c r="BO80" s="889"/>
      <c r="BP80" s="889"/>
      <c r="BQ80" s="889"/>
      <c r="BR80" s="889"/>
      <c r="BS80" s="907"/>
      <c r="BT80" s="844"/>
      <c r="BU80" s="845"/>
      <c r="BV80" s="846"/>
      <c r="BW80" s="847"/>
      <c r="BX80" s="847"/>
      <c r="BY80" s="891"/>
      <c r="BZ80" s="909"/>
      <c r="CA80" s="920"/>
      <c r="CB80" s="920"/>
      <c r="CC80" s="920"/>
      <c r="CD80" s="920"/>
      <c r="CE80" s="920"/>
      <c r="CF80" s="921"/>
      <c r="CG80" s="844"/>
      <c r="CH80" s="845"/>
      <c r="CI80" s="846"/>
      <c r="CJ80" s="847"/>
      <c r="CK80" s="847"/>
      <c r="CL80" s="891"/>
      <c r="CM80" s="909"/>
      <c r="CN80" s="920"/>
      <c r="CO80" s="920"/>
      <c r="CP80" s="920"/>
      <c r="CQ80" s="920"/>
      <c r="CR80" s="920"/>
      <c r="CS80" s="921"/>
    </row>
    <row r="81" customFormat="1" customHeight="1" spans="85:97">
      <c r="CG81" s="832" t="str">
        <f>IF(L74="☑","LV19","")</f>
        <v/>
      </c>
      <c r="CH81" s="833"/>
      <c r="CI81" s="842"/>
      <c r="CJ81" s="843"/>
      <c r="CK81" s="843"/>
      <c r="CL81" s="890"/>
      <c r="CM81" s="908" t="str">
        <f>IFERROR(VLOOKUP(CI81,装!$B:$AF,23,FALSE),"")</f>
        <v/>
      </c>
      <c r="CN81" s="918"/>
      <c r="CO81" s="918"/>
      <c r="CP81" s="918"/>
      <c r="CQ81" s="918"/>
      <c r="CR81" s="918"/>
      <c r="CS81" s="919"/>
    </row>
    <row r="82" customHeight="1" spans="2:97">
      <c r="B82" s="923" t="s">
        <v>134</v>
      </c>
      <c r="C82" s="924"/>
      <c r="D82" s="940"/>
      <c r="E82" s="941"/>
      <c r="F82" s="201" t="s">
        <v>135</v>
      </c>
      <c r="G82" s="942"/>
      <c r="H82" s="943" t="s">
        <v>131</v>
      </c>
      <c r="I82" s="960"/>
      <c r="J82" s="960"/>
      <c r="K82" s="960"/>
      <c r="L82" s="961" t="s">
        <v>132</v>
      </c>
      <c r="M82" s="427" t="s">
        <v>87</v>
      </c>
      <c r="N82" s="429"/>
      <c r="O82" s="427" t="s">
        <v>88</v>
      </c>
      <c r="P82" s="429"/>
      <c r="Q82" s="439" t="s">
        <v>89</v>
      </c>
      <c r="R82" s="441"/>
      <c r="S82" s="440" t="s">
        <v>90</v>
      </c>
      <c r="T82" s="441"/>
      <c r="U82" s="548" t="s">
        <v>91</v>
      </c>
      <c r="V82" s="604"/>
      <c r="W82" s="427" t="s">
        <v>97</v>
      </c>
      <c r="X82" s="429"/>
      <c r="Y82" s="439" t="s">
        <v>98</v>
      </c>
      <c r="Z82" s="985"/>
      <c r="AA82" s="649" t="s">
        <v>99</v>
      </c>
      <c r="AB82" s="650"/>
      <c r="AC82" s="649" t="s">
        <v>100</v>
      </c>
      <c r="AD82" s="650"/>
      <c r="AE82" s="427" t="s">
        <v>103</v>
      </c>
      <c r="AF82" s="429"/>
      <c r="AG82" s="439" t="s">
        <v>104</v>
      </c>
      <c r="AH82" s="985"/>
      <c r="AI82" s="439" t="s">
        <v>138</v>
      </c>
      <c r="AJ82" s="440"/>
      <c r="AK82" s="440"/>
      <c r="AL82" s="441"/>
      <c r="AM82" s="439" t="s">
        <v>139</v>
      </c>
      <c r="AN82" s="440"/>
      <c r="AO82" s="440"/>
      <c r="AP82" s="440"/>
      <c r="AQ82" s="440"/>
      <c r="AR82" s="440"/>
      <c r="AS82" s="440"/>
      <c r="AT82" s="440"/>
      <c r="AU82" s="440"/>
      <c r="AV82" s="440"/>
      <c r="AW82" s="440"/>
      <c r="AX82" s="440"/>
      <c r="AY82" s="440"/>
      <c r="AZ82" s="441"/>
      <c r="BA82" s="439" t="s">
        <v>140</v>
      </c>
      <c r="BB82" s="440"/>
      <c r="BC82" s="440"/>
      <c r="BD82" s="440"/>
      <c r="BE82" s="440"/>
      <c r="BF82" s="440"/>
      <c r="BG82" s="440"/>
      <c r="BH82" s="440"/>
      <c r="BI82" s="440"/>
      <c r="BJ82" s="440"/>
      <c r="BK82" s="440"/>
      <c r="BL82" s="440"/>
      <c r="BM82" s="440"/>
      <c r="BN82" s="440"/>
      <c r="BO82" s="440"/>
      <c r="BP82" s="440"/>
      <c r="BQ82" s="440"/>
      <c r="BR82" s="441"/>
      <c r="BS82" s="439" t="s">
        <v>141</v>
      </c>
      <c r="BT82" s="440"/>
      <c r="BU82" s="441"/>
      <c r="CG82" s="844"/>
      <c r="CH82" s="845"/>
      <c r="CI82" s="846"/>
      <c r="CJ82" s="847"/>
      <c r="CK82" s="847"/>
      <c r="CL82" s="891"/>
      <c r="CM82" s="909"/>
      <c r="CN82" s="920"/>
      <c r="CO82" s="920"/>
      <c r="CP82" s="920"/>
      <c r="CQ82" s="920"/>
      <c r="CR82" s="920"/>
      <c r="CS82" s="921"/>
    </row>
    <row r="83" customHeight="1" spans="2:73">
      <c r="B83" s="944" t="s">
        <v>173</v>
      </c>
      <c r="C83" s="944"/>
      <c r="D83" s="559"/>
      <c r="E83" s="368"/>
      <c r="F83" s="368"/>
      <c r="G83" s="945"/>
      <c r="H83" s="945"/>
      <c r="I83" s="945"/>
      <c r="J83" s="945"/>
      <c r="K83" s="945"/>
      <c r="L83" s="962"/>
      <c r="M83" s="248">
        <f ca="1">数!B6</f>
        <v>0</v>
      </c>
      <c r="N83" s="250"/>
      <c r="O83" s="248">
        <f ca="1">数!C6</f>
        <v>0</v>
      </c>
      <c r="P83" s="250"/>
      <c r="Q83" s="248">
        <f ca="1">数!D6</f>
        <v>0</v>
      </c>
      <c r="R83" s="250"/>
      <c r="S83" s="249">
        <f ca="1">数!E6</f>
        <v>0</v>
      </c>
      <c r="T83" s="250"/>
      <c r="U83" s="248">
        <f ca="1">数!F6</f>
        <v>0</v>
      </c>
      <c r="V83" s="250"/>
      <c r="W83" s="248">
        <f ca="1">数!G6</f>
        <v>0</v>
      </c>
      <c r="X83" s="250"/>
      <c r="Y83" s="248">
        <f ca="1">数!H6</f>
        <v>0</v>
      </c>
      <c r="Z83" s="986"/>
      <c r="AA83" s="248">
        <f ca="1">数!I6</f>
        <v>0</v>
      </c>
      <c r="AB83" s="250"/>
      <c r="AC83" s="248">
        <f ca="1">数!J6</f>
        <v>0</v>
      </c>
      <c r="AD83" s="250"/>
      <c r="AE83" s="248">
        <f ca="1">数!K6</f>
        <v>0</v>
      </c>
      <c r="AF83" s="250"/>
      <c r="AG83" s="248">
        <f ca="1">数!L6</f>
        <v>0</v>
      </c>
      <c r="AH83" s="986"/>
      <c r="AI83" s="248" t="str">
        <f>IFERROR(VLOOKUP($D$83,装!$B:$AE,21,FALSE)+AI84,"")</f>
        <v/>
      </c>
      <c r="AJ83" s="249"/>
      <c r="AK83" s="249"/>
      <c r="AL83" s="250"/>
      <c r="AM83" s="759" t="str">
        <f>IFERROR(VLOOKUP($D$83,装!$B:$AE,22,FALSE),"")</f>
        <v/>
      </c>
      <c r="AN83" s="613"/>
      <c r="AO83" s="613"/>
      <c r="AP83" s="613"/>
      <c r="AQ83" s="613"/>
      <c r="AR83" s="613"/>
      <c r="AS83" s="613"/>
      <c r="AT83" s="613"/>
      <c r="AU83" s="613"/>
      <c r="AV83" s="613"/>
      <c r="AW83" s="613"/>
      <c r="AX83" s="613"/>
      <c r="AY83" s="613"/>
      <c r="AZ83" s="660"/>
      <c r="BA83" s="759" t="str">
        <f>IFERROR(VLOOKUP($D$83,装!$B:$AE,23,FALSE),"")</f>
        <v/>
      </c>
      <c r="BB83" s="613"/>
      <c r="BC83" s="613"/>
      <c r="BD83" s="613"/>
      <c r="BE83" s="613"/>
      <c r="BF83" s="613"/>
      <c r="BG83" s="613"/>
      <c r="BH83" s="613"/>
      <c r="BI83" s="613"/>
      <c r="BJ83" s="613"/>
      <c r="BK83" s="613"/>
      <c r="BL83" s="613"/>
      <c r="BM83" s="613"/>
      <c r="BN83" s="613"/>
      <c r="BO83" s="613"/>
      <c r="BP83" s="613"/>
      <c r="BQ83" s="613"/>
      <c r="BR83" s="660"/>
      <c r="BS83" s="759" t="str">
        <f>IFERROR(VLOOKUP($D$83,装!$B:$AE,26,FALSE),"")</f>
        <v/>
      </c>
      <c r="BT83" s="613"/>
      <c r="BU83" s="660"/>
    </row>
    <row r="84" customHeight="1" spans="2:73">
      <c r="B84" s="946" t="s">
        <v>174</v>
      </c>
      <c r="C84" s="947"/>
      <c r="D84" s="948"/>
      <c r="E84" s="948"/>
      <c r="F84" s="949"/>
      <c r="I84" s="556" t="s">
        <v>146</v>
      </c>
      <c r="J84" s="557"/>
      <c r="K84" s="557"/>
      <c r="L84" s="558"/>
      <c r="M84" s="950"/>
      <c r="N84" s="962"/>
      <c r="O84" s="950"/>
      <c r="P84" s="962"/>
      <c r="Q84" s="950"/>
      <c r="R84" s="962"/>
      <c r="S84" s="950"/>
      <c r="T84" s="962"/>
      <c r="U84" s="950"/>
      <c r="V84" s="962"/>
      <c r="W84" s="950"/>
      <c r="X84" s="962"/>
      <c r="Y84" s="816"/>
      <c r="Z84" s="864"/>
      <c r="AA84" s="950"/>
      <c r="AB84" s="962"/>
      <c r="AC84" s="950"/>
      <c r="AD84" s="962"/>
      <c r="AE84" s="950"/>
      <c r="AF84" s="962"/>
      <c r="AG84" s="816"/>
      <c r="AH84" s="864"/>
      <c r="AI84" s="950"/>
      <c r="AJ84" s="945"/>
      <c r="AK84" s="945"/>
      <c r="AL84" s="962"/>
      <c r="AM84" s="760"/>
      <c r="AN84" s="614"/>
      <c r="AO84" s="614"/>
      <c r="AP84" s="614"/>
      <c r="AQ84" s="614"/>
      <c r="AR84" s="614"/>
      <c r="AS84" s="614"/>
      <c r="AT84" s="614"/>
      <c r="AU84" s="614"/>
      <c r="AV84" s="614"/>
      <c r="AW84" s="614"/>
      <c r="AX84" s="614"/>
      <c r="AY84" s="614"/>
      <c r="AZ84" s="664"/>
      <c r="BA84" s="760"/>
      <c r="BB84" s="614"/>
      <c r="BC84" s="614"/>
      <c r="BD84" s="614"/>
      <c r="BE84" s="614"/>
      <c r="BF84" s="614"/>
      <c r="BG84" s="614"/>
      <c r="BH84" s="614"/>
      <c r="BI84" s="614"/>
      <c r="BJ84" s="614"/>
      <c r="BK84" s="614"/>
      <c r="BL84" s="614"/>
      <c r="BM84" s="614"/>
      <c r="BN84" s="614"/>
      <c r="BO84" s="614"/>
      <c r="BP84" s="614"/>
      <c r="BQ84" s="614"/>
      <c r="BR84" s="664"/>
      <c r="BS84" s="760"/>
      <c r="BT84" s="614"/>
      <c r="BU84" s="664"/>
    </row>
    <row r="85" customFormat="1" customHeight="1" spans="9:97">
      <c r="I85" s="451" t="s">
        <v>153</v>
      </c>
      <c r="J85" s="452"/>
      <c r="K85" s="452"/>
      <c r="L85" s="453"/>
      <c r="M85" s="454" t="s">
        <v>154</v>
      </c>
      <c r="N85" s="959"/>
      <c r="O85" s="456"/>
      <c r="P85" s="457"/>
      <c r="Q85" s="968" t="s">
        <v>155</v>
      </c>
      <c r="R85" s="969"/>
      <c r="S85" s="970"/>
      <c r="T85" s="970"/>
      <c r="U85" s="971" t="s">
        <v>171</v>
      </c>
      <c r="V85" s="972"/>
      <c r="W85" s="973"/>
      <c r="X85" s="973"/>
      <c r="Y85" s="832" t="s">
        <v>172</v>
      </c>
      <c r="Z85" s="981"/>
      <c r="AA85" s="970"/>
      <c r="AB85" s="982"/>
      <c r="AE85" s="13" t="str">
        <f>IF(L82="☑","神成lv","")</f>
        <v/>
      </c>
      <c r="AF85" s="13"/>
      <c r="AG85" s="832" t="str">
        <f>IF(L82="☑","LV1","")</f>
        <v/>
      </c>
      <c r="AH85" s="833"/>
      <c r="AI85" s="834"/>
      <c r="AJ85" s="835"/>
      <c r="AK85" s="835"/>
      <c r="AL85" s="884"/>
      <c r="AM85" s="885" t="str">
        <f>IFERROR(VLOOKUP(AI85,装!$B:$AF,23,FALSE),"")</f>
        <v/>
      </c>
      <c r="AN85" s="886"/>
      <c r="AO85" s="886"/>
      <c r="AP85" s="886"/>
      <c r="AQ85" s="886"/>
      <c r="AR85" s="886"/>
      <c r="AS85" s="906"/>
      <c r="AT85" s="832" t="str">
        <f>IF(L82="☑","LV3","")</f>
        <v/>
      </c>
      <c r="AU85" s="833"/>
      <c r="AV85" s="842"/>
      <c r="AW85" s="843"/>
      <c r="AX85" s="843"/>
      <c r="AY85" s="890"/>
      <c r="AZ85" s="885" t="str">
        <f>IFERROR(VLOOKUP(AV85,装!$B:$AF,23,FALSE),"")</f>
        <v/>
      </c>
      <c r="BA85" s="886"/>
      <c r="BB85" s="886"/>
      <c r="BC85" s="886"/>
      <c r="BD85" s="886"/>
      <c r="BE85" s="886"/>
      <c r="BF85" s="906"/>
      <c r="BG85" s="832" t="str">
        <f>IF(L82="☑","LV7","")</f>
        <v/>
      </c>
      <c r="BH85" s="833"/>
      <c r="BI85" s="842"/>
      <c r="BJ85" s="843"/>
      <c r="BK85" s="843"/>
      <c r="BL85" s="890"/>
      <c r="BM85" s="885" t="str">
        <f>IFERROR(VLOOKUP(BI85,装!$B:$AF,23,FALSE),"")</f>
        <v/>
      </c>
      <c r="BN85" s="886"/>
      <c r="BO85" s="886"/>
      <c r="BP85" s="886"/>
      <c r="BQ85" s="886"/>
      <c r="BR85" s="886"/>
      <c r="BS85" s="906"/>
      <c r="BT85" s="832" t="str">
        <f>IF(L82="☑","LV11","")</f>
        <v/>
      </c>
      <c r="BU85" s="833"/>
      <c r="BV85" s="842"/>
      <c r="BW85" s="843"/>
      <c r="BX85" s="843"/>
      <c r="BY85" s="890"/>
      <c r="BZ85" s="908" t="str">
        <f>IFERROR(VLOOKUP(BV85,装!$B:$AF,23,FALSE),"")</f>
        <v/>
      </c>
      <c r="CA85" s="918"/>
      <c r="CB85" s="918"/>
      <c r="CC85" s="918"/>
      <c r="CD85" s="918"/>
      <c r="CE85" s="918"/>
      <c r="CF85" s="919"/>
      <c r="CG85" s="832" t="str">
        <f>IF(L82="☑","LV15","")</f>
        <v/>
      </c>
      <c r="CH85" s="833"/>
      <c r="CI85" s="842"/>
      <c r="CJ85" s="843"/>
      <c r="CK85" s="843"/>
      <c r="CL85" s="890"/>
      <c r="CM85" s="908" t="str">
        <f>IFERROR(VLOOKUP(CI85,装!$B:$AF,23,FALSE),"")</f>
        <v/>
      </c>
      <c r="CN85" s="918"/>
      <c r="CO85" s="918"/>
      <c r="CP85" s="918"/>
      <c r="CQ85" s="918"/>
      <c r="CR85" s="918"/>
      <c r="CS85" s="919"/>
    </row>
    <row r="86" customFormat="1" customHeight="1" spans="9:97">
      <c r="I86" s="458"/>
      <c r="J86" s="459"/>
      <c r="K86" s="459"/>
      <c r="L86" s="460"/>
      <c r="M86" s="564"/>
      <c r="N86" s="462"/>
      <c r="O86" s="463"/>
      <c r="P86" s="464"/>
      <c r="Q86" s="974"/>
      <c r="R86" s="975"/>
      <c r="S86" s="976"/>
      <c r="T86" s="976"/>
      <c r="U86" s="977"/>
      <c r="V86" s="978"/>
      <c r="W86" s="979"/>
      <c r="X86" s="979"/>
      <c r="Y86" s="844"/>
      <c r="Z86" s="983"/>
      <c r="AA86" s="976"/>
      <c r="AB86" s="984"/>
      <c r="AE86" s="13"/>
      <c r="AF86" s="13"/>
      <c r="AG86" s="844"/>
      <c r="AH86" s="845"/>
      <c r="AI86" s="840"/>
      <c r="AJ86" s="841"/>
      <c r="AK86" s="841"/>
      <c r="AL86" s="887"/>
      <c r="AM86" s="888"/>
      <c r="AN86" s="889"/>
      <c r="AO86" s="889"/>
      <c r="AP86" s="889"/>
      <c r="AQ86" s="889"/>
      <c r="AR86" s="889"/>
      <c r="AS86" s="907"/>
      <c r="AT86" s="844"/>
      <c r="AU86" s="845"/>
      <c r="AV86" s="846"/>
      <c r="AW86" s="847"/>
      <c r="AX86" s="847"/>
      <c r="AY86" s="891"/>
      <c r="AZ86" s="888"/>
      <c r="BA86" s="889"/>
      <c r="BB86" s="889"/>
      <c r="BC86" s="889"/>
      <c r="BD86" s="889"/>
      <c r="BE86" s="889"/>
      <c r="BF86" s="907"/>
      <c r="BG86" s="844"/>
      <c r="BH86" s="845"/>
      <c r="BI86" s="846"/>
      <c r="BJ86" s="847"/>
      <c r="BK86" s="847"/>
      <c r="BL86" s="891"/>
      <c r="BM86" s="888"/>
      <c r="BN86" s="889"/>
      <c r="BO86" s="889"/>
      <c r="BP86" s="889"/>
      <c r="BQ86" s="889"/>
      <c r="BR86" s="889"/>
      <c r="BS86" s="907"/>
      <c r="BT86" s="844"/>
      <c r="BU86" s="845"/>
      <c r="BV86" s="846"/>
      <c r="BW86" s="847"/>
      <c r="BX86" s="847"/>
      <c r="BY86" s="891"/>
      <c r="BZ86" s="909"/>
      <c r="CA86" s="920"/>
      <c r="CB86" s="920"/>
      <c r="CC86" s="920"/>
      <c r="CD86" s="920"/>
      <c r="CE86" s="920"/>
      <c r="CF86" s="921"/>
      <c r="CG86" s="844"/>
      <c r="CH86" s="845"/>
      <c r="CI86" s="846"/>
      <c r="CJ86" s="847"/>
      <c r="CK86" s="847"/>
      <c r="CL86" s="891"/>
      <c r="CM86" s="909"/>
      <c r="CN86" s="920"/>
      <c r="CO86" s="920"/>
      <c r="CP86" s="920"/>
      <c r="CQ86" s="920"/>
      <c r="CR86" s="920"/>
      <c r="CS86" s="921"/>
    </row>
    <row r="87" customFormat="1" customHeight="1" spans="13:97">
      <c r="M87" s="454" t="s">
        <v>158</v>
      </c>
      <c r="N87" s="959"/>
      <c r="O87" s="456"/>
      <c r="P87" s="457"/>
      <c r="Q87" s="968" t="s">
        <v>155</v>
      </c>
      <c r="R87" s="969"/>
      <c r="S87" s="970"/>
      <c r="T87" s="970"/>
      <c r="U87" s="971" t="s">
        <v>171</v>
      </c>
      <c r="V87" s="972"/>
      <c r="W87" s="973"/>
      <c r="X87" s="973"/>
      <c r="Y87" s="832" t="s">
        <v>172</v>
      </c>
      <c r="Z87" s="981"/>
      <c r="AA87" s="970"/>
      <c r="AB87" s="982"/>
      <c r="AG87" s="832" t="str">
        <f>IF(L82="☑","LV1","")</f>
        <v/>
      </c>
      <c r="AH87" s="833"/>
      <c r="AI87" s="834"/>
      <c r="AJ87" s="835"/>
      <c r="AK87" s="835"/>
      <c r="AL87" s="884"/>
      <c r="AM87" s="885" t="str">
        <f>IFERROR(VLOOKUP(AI87,装!$B:$AF,23,FALSE),"")</f>
        <v/>
      </c>
      <c r="AN87" s="886"/>
      <c r="AO87" s="886"/>
      <c r="AP87" s="886"/>
      <c r="AQ87" s="886"/>
      <c r="AR87" s="886"/>
      <c r="AS87" s="906"/>
      <c r="AT87" s="832" t="str">
        <f>IF(L82="☑","LV5","")</f>
        <v/>
      </c>
      <c r="AU87" s="833"/>
      <c r="AV87" s="842"/>
      <c r="AW87" s="843"/>
      <c r="AX87" s="843"/>
      <c r="AY87" s="890"/>
      <c r="AZ87" s="885" t="str">
        <f>IFERROR(VLOOKUP(AV87,装!$B:$AF,23,FALSE),"")</f>
        <v/>
      </c>
      <c r="BA87" s="886"/>
      <c r="BB87" s="886"/>
      <c r="BC87" s="886"/>
      <c r="BD87" s="886"/>
      <c r="BE87" s="886"/>
      <c r="BF87" s="906"/>
      <c r="BG87" s="832" t="str">
        <f>IF(L82="☑","LV9","")</f>
        <v/>
      </c>
      <c r="BH87" s="833"/>
      <c r="BI87" s="842"/>
      <c r="BJ87" s="843"/>
      <c r="BK87" s="843"/>
      <c r="BL87" s="890"/>
      <c r="BM87" s="885" t="str">
        <f>IFERROR(VLOOKUP(BI87,装!$B:$AF,23,FALSE),"")</f>
        <v/>
      </c>
      <c r="BN87" s="886"/>
      <c r="BO87" s="886"/>
      <c r="BP87" s="886"/>
      <c r="BQ87" s="886"/>
      <c r="BR87" s="886"/>
      <c r="BS87" s="906"/>
      <c r="BT87" s="832" t="str">
        <f>IF(L82="☑","LV13","")</f>
        <v/>
      </c>
      <c r="BU87" s="833"/>
      <c r="BV87" s="842"/>
      <c r="BW87" s="843"/>
      <c r="BX87" s="843"/>
      <c r="BY87" s="890"/>
      <c r="BZ87" s="908" t="str">
        <f>IFERROR(VLOOKUP(BV87,装!$B:$AF,23,FALSE),"")</f>
        <v/>
      </c>
      <c r="CA87" s="918"/>
      <c r="CB87" s="918"/>
      <c r="CC87" s="918"/>
      <c r="CD87" s="918"/>
      <c r="CE87" s="918"/>
      <c r="CF87" s="919"/>
      <c r="CG87" s="832" t="str">
        <f>IF(L82="☑","LV17","")</f>
        <v/>
      </c>
      <c r="CH87" s="833"/>
      <c r="CI87" s="842"/>
      <c r="CJ87" s="843"/>
      <c r="CK87" s="843"/>
      <c r="CL87" s="890"/>
      <c r="CM87" s="908" t="str">
        <f>IFERROR(VLOOKUP(CI87,装!$B:$AF,23,FALSE),"")</f>
        <v/>
      </c>
      <c r="CN87" s="918"/>
      <c r="CO87" s="918"/>
      <c r="CP87" s="918"/>
      <c r="CQ87" s="918"/>
      <c r="CR87" s="918"/>
      <c r="CS87" s="919"/>
    </row>
    <row r="88" customFormat="1" customHeight="1" spans="13:97">
      <c r="M88" s="564"/>
      <c r="N88" s="462"/>
      <c r="O88" s="463"/>
      <c r="P88" s="464"/>
      <c r="Q88" s="974"/>
      <c r="R88" s="975"/>
      <c r="S88" s="976"/>
      <c r="T88" s="976"/>
      <c r="U88" s="977"/>
      <c r="V88" s="978"/>
      <c r="W88" s="979"/>
      <c r="X88" s="979"/>
      <c r="Y88" s="844"/>
      <c r="Z88" s="983"/>
      <c r="AA88" s="976"/>
      <c r="AB88" s="984"/>
      <c r="AG88" s="844"/>
      <c r="AH88" s="845"/>
      <c r="AI88" s="840"/>
      <c r="AJ88" s="841"/>
      <c r="AK88" s="841"/>
      <c r="AL88" s="887"/>
      <c r="AM88" s="888"/>
      <c r="AN88" s="889"/>
      <c r="AO88" s="889"/>
      <c r="AP88" s="889"/>
      <c r="AQ88" s="889"/>
      <c r="AR88" s="889"/>
      <c r="AS88" s="907"/>
      <c r="AT88" s="844"/>
      <c r="AU88" s="845"/>
      <c r="AV88" s="846"/>
      <c r="AW88" s="847"/>
      <c r="AX88" s="847"/>
      <c r="AY88" s="891"/>
      <c r="AZ88" s="888"/>
      <c r="BA88" s="889"/>
      <c r="BB88" s="889"/>
      <c r="BC88" s="889"/>
      <c r="BD88" s="889"/>
      <c r="BE88" s="889"/>
      <c r="BF88" s="907"/>
      <c r="BG88" s="844"/>
      <c r="BH88" s="845"/>
      <c r="BI88" s="846"/>
      <c r="BJ88" s="847"/>
      <c r="BK88" s="847"/>
      <c r="BL88" s="891"/>
      <c r="BM88" s="888"/>
      <c r="BN88" s="889"/>
      <c r="BO88" s="889"/>
      <c r="BP88" s="889"/>
      <c r="BQ88" s="889"/>
      <c r="BR88" s="889"/>
      <c r="BS88" s="907"/>
      <c r="BT88" s="844"/>
      <c r="BU88" s="845"/>
      <c r="BV88" s="846"/>
      <c r="BW88" s="847"/>
      <c r="BX88" s="847"/>
      <c r="BY88" s="891"/>
      <c r="BZ88" s="909"/>
      <c r="CA88" s="920"/>
      <c r="CB88" s="920"/>
      <c r="CC88" s="920"/>
      <c r="CD88" s="920"/>
      <c r="CE88" s="920"/>
      <c r="CF88" s="921"/>
      <c r="CG88" s="844"/>
      <c r="CH88" s="845"/>
      <c r="CI88" s="846"/>
      <c r="CJ88" s="847"/>
      <c r="CK88" s="847"/>
      <c r="CL88" s="891"/>
      <c r="CM88" s="909"/>
      <c r="CN88" s="920"/>
      <c r="CO88" s="920"/>
      <c r="CP88" s="920"/>
      <c r="CQ88" s="920"/>
      <c r="CR88" s="920"/>
      <c r="CS88" s="921"/>
    </row>
    <row r="89" customFormat="1" customHeight="1" spans="85:97">
      <c r="CG89" s="832" t="str">
        <f>IF(L82="☑","LV19","")</f>
        <v/>
      </c>
      <c r="CH89" s="833"/>
      <c r="CI89" s="842"/>
      <c r="CJ89" s="843"/>
      <c r="CK89" s="843"/>
      <c r="CL89" s="890"/>
      <c r="CM89" s="908" t="str">
        <f>IFERROR(VLOOKUP(CI89,装!$B:$AF,23,FALSE),"")</f>
        <v/>
      </c>
      <c r="CN89" s="918"/>
      <c r="CO89" s="918"/>
      <c r="CP89" s="918"/>
      <c r="CQ89" s="918"/>
      <c r="CR89" s="918"/>
      <c r="CS89" s="919"/>
    </row>
    <row r="90" customHeight="1" spans="2:97">
      <c r="B90" s="923" t="s">
        <v>134</v>
      </c>
      <c r="C90" s="924"/>
      <c r="D90" s="940"/>
      <c r="E90" s="941"/>
      <c r="F90" s="201" t="s">
        <v>135</v>
      </c>
      <c r="G90" s="942"/>
      <c r="H90" s="943" t="s">
        <v>131</v>
      </c>
      <c r="I90" s="960"/>
      <c r="J90" s="960"/>
      <c r="K90" s="960"/>
      <c r="L90" s="961" t="s">
        <v>132</v>
      </c>
      <c r="M90" s="427" t="s">
        <v>87</v>
      </c>
      <c r="N90" s="429"/>
      <c r="O90" s="427" t="s">
        <v>88</v>
      </c>
      <c r="P90" s="429"/>
      <c r="Q90" s="439" t="s">
        <v>89</v>
      </c>
      <c r="R90" s="441"/>
      <c r="S90" s="439" t="s">
        <v>90</v>
      </c>
      <c r="T90" s="441"/>
      <c r="U90" s="548" t="s">
        <v>91</v>
      </c>
      <c r="V90" s="604"/>
      <c r="W90" s="427" t="s">
        <v>97</v>
      </c>
      <c r="X90" s="429"/>
      <c r="Y90" s="439" t="s">
        <v>98</v>
      </c>
      <c r="Z90" s="648"/>
      <c r="AA90" s="649" t="s">
        <v>99</v>
      </c>
      <c r="AB90" s="650"/>
      <c r="AC90" s="649" t="s">
        <v>100</v>
      </c>
      <c r="AD90" s="650"/>
      <c r="AE90" s="427" t="s">
        <v>103</v>
      </c>
      <c r="AF90" s="429"/>
      <c r="AG90" s="439" t="s">
        <v>104</v>
      </c>
      <c r="AH90" s="441"/>
      <c r="AI90" s="439" t="s">
        <v>138</v>
      </c>
      <c r="AJ90" s="440"/>
      <c r="AK90" s="440"/>
      <c r="AL90" s="441"/>
      <c r="AM90" s="439" t="s">
        <v>139</v>
      </c>
      <c r="AN90" s="440"/>
      <c r="AO90" s="440"/>
      <c r="AP90" s="440"/>
      <c r="AQ90" s="440"/>
      <c r="AR90" s="440"/>
      <c r="AS90" s="440"/>
      <c r="AT90" s="440"/>
      <c r="AU90" s="440"/>
      <c r="AV90" s="440"/>
      <c r="AW90" s="440"/>
      <c r="AX90" s="440"/>
      <c r="AY90" s="440"/>
      <c r="AZ90" s="441"/>
      <c r="BA90" s="439" t="s">
        <v>140</v>
      </c>
      <c r="BB90" s="440"/>
      <c r="BC90" s="440"/>
      <c r="BD90" s="440"/>
      <c r="BE90" s="440"/>
      <c r="BF90" s="440"/>
      <c r="BG90" s="440"/>
      <c r="BH90" s="440"/>
      <c r="BI90" s="440"/>
      <c r="BJ90" s="440"/>
      <c r="BK90" s="440"/>
      <c r="BL90" s="440"/>
      <c r="BM90" s="440"/>
      <c r="BN90" s="440"/>
      <c r="BO90" s="440"/>
      <c r="BP90" s="440"/>
      <c r="BQ90" s="440"/>
      <c r="BR90" s="441"/>
      <c r="BS90" s="439" t="s">
        <v>141</v>
      </c>
      <c r="BT90" s="440"/>
      <c r="BU90" s="441"/>
      <c r="CG90" s="844"/>
      <c r="CH90" s="845"/>
      <c r="CI90" s="846"/>
      <c r="CJ90" s="847"/>
      <c r="CK90" s="847"/>
      <c r="CL90" s="891"/>
      <c r="CM90" s="909"/>
      <c r="CN90" s="920"/>
      <c r="CO90" s="920"/>
      <c r="CP90" s="920"/>
      <c r="CQ90" s="920"/>
      <c r="CR90" s="920"/>
      <c r="CS90" s="921"/>
    </row>
    <row r="91" customHeight="1" spans="2:73">
      <c r="B91" s="944" t="s">
        <v>173</v>
      </c>
      <c r="C91" s="944"/>
      <c r="D91" s="950"/>
      <c r="E91" s="945"/>
      <c r="F91" s="945"/>
      <c r="G91" s="945"/>
      <c r="H91" s="945"/>
      <c r="I91" s="945"/>
      <c r="J91" s="945"/>
      <c r="K91" s="945"/>
      <c r="L91" s="962"/>
      <c r="M91" s="248">
        <f ca="1">数!B7</f>
        <v>0</v>
      </c>
      <c r="N91" s="250"/>
      <c r="O91" s="248">
        <f ca="1">数!C7</f>
        <v>0</v>
      </c>
      <c r="P91" s="250"/>
      <c r="Q91" s="248">
        <f ca="1">数!D7</f>
        <v>0</v>
      </c>
      <c r="R91" s="250"/>
      <c r="S91" s="248">
        <f ca="1">数!E7</f>
        <v>0</v>
      </c>
      <c r="T91" s="250"/>
      <c r="U91" s="248">
        <f ca="1">数!F7</f>
        <v>0</v>
      </c>
      <c r="V91" s="250"/>
      <c r="W91" s="248">
        <f ca="1">数!G7</f>
        <v>0</v>
      </c>
      <c r="X91" s="250"/>
      <c r="Y91" s="248">
        <f ca="1">数!H7</f>
        <v>0</v>
      </c>
      <c r="Z91" s="250"/>
      <c r="AA91" s="248">
        <f ca="1">数!I7</f>
        <v>0</v>
      </c>
      <c r="AB91" s="250"/>
      <c r="AC91" s="248">
        <f ca="1">数!J7</f>
        <v>0</v>
      </c>
      <c r="AD91" s="250"/>
      <c r="AE91" s="248">
        <f ca="1">数!K7</f>
        <v>0</v>
      </c>
      <c r="AF91" s="250"/>
      <c r="AG91" s="248">
        <f ca="1">数!L7</f>
        <v>0</v>
      </c>
      <c r="AH91" s="250"/>
      <c r="AI91" s="248" t="str">
        <f>IFERROR(VLOOKUP($D$91,装!$B:$AE,21,FALSE)+AI92,"")</f>
        <v/>
      </c>
      <c r="AJ91" s="249"/>
      <c r="AK91" s="249"/>
      <c r="AL91" s="250"/>
      <c r="AM91" s="759" t="str">
        <f>IFERROR(VLOOKUP($D$91,装!$B:$AE,22,FALSE),"")</f>
        <v/>
      </c>
      <c r="AN91" s="613"/>
      <c r="AO91" s="613"/>
      <c r="AP91" s="613"/>
      <c r="AQ91" s="613"/>
      <c r="AR91" s="613"/>
      <c r="AS91" s="613"/>
      <c r="AT91" s="613"/>
      <c r="AU91" s="613"/>
      <c r="AV91" s="613"/>
      <c r="AW91" s="613"/>
      <c r="AX91" s="613"/>
      <c r="AY91" s="613"/>
      <c r="AZ91" s="660"/>
      <c r="BA91" s="759" t="str">
        <f>IFERROR(VLOOKUP($D$91,装!$B:$AE,23,FALSE),"")</f>
        <v/>
      </c>
      <c r="BB91" s="613"/>
      <c r="BC91" s="613"/>
      <c r="BD91" s="613"/>
      <c r="BE91" s="613"/>
      <c r="BF91" s="613"/>
      <c r="BG91" s="613"/>
      <c r="BH91" s="613"/>
      <c r="BI91" s="613"/>
      <c r="BJ91" s="613"/>
      <c r="BK91" s="613"/>
      <c r="BL91" s="613"/>
      <c r="BM91" s="613"/>
      <c r="BN91" s="613"/>
      <c r="BO91" s="613"/>
      <c r="BP91" s="613"/>
      <c r="BQ91" s="613"/>
      <c r="BR91" s="660"/>
      <c r="BS91" s="759" t="str">
        <f>IFERROR(VLOOKUP($D$91,装!$B:$AE,26,FALSE),"")</f>
        <v/>
      </c>
      <c r="BT91" s="613"/>
      <c r="BU91" s="660"/>
    </row>
    <row r="92" s="353" customFormat="1" customHeight="1" spans="2:84">
      <c r="B92" s="946" t="s">
        <v>174</v>
      </c>
      <c r="C92" s="947"/>
      <c r="D92" s="951"/>
      <c r="E92" s="951"/>
      <c r="F92" s="952"/>
      <c r="G92"/>
      <c r="H92"/>
      <c r="I92" s="556" t="s">
        <v>146</v>
      </c>
      <c r="J92" s="557"/>
      <c r="K92" s="557"/>
      <c r="L92" s="558"/>
      <c r="M92" s="956"/>
      <c r="N92" s="957"/>
      <c r="O92" s="956"/>
      <c r="P92" s="957"/>
      <c r="Q92" s="956"/>
      <c r="R92" s="957"/>
      <c r="S92" s="956"/>
      <c r="T92" s="957"/>
      <c r="U92" s="956"/>
      <c r="V92" s="957"/>
      <c r="W92" s="956"/>
      <c r="X92" s="957"/>
      <c r="Y92" s="956"/>
      <c r="Z92" s="957"/>
      <c r="AA92" s="956"/>
      <c r="AB92" s="957"/>
      <c r="AC92" s="956"/>
      <c r="AD92" s="980"/>
      <c r="AE92" s="956"/>
      <c r="AF92" s="957"/>
      <c r="AG92" s="956"/>
      <c r="AH92" s="957"/>
      <c r="AI92" s="988"/>
      <c r="AJ92" s="989"/>
      <c r="AK92" s="989"/>
      <c r="AL92" s="990"/>
      <c r="AM92" s="760"/>
      <c r="AN92" s="614"/>
      <c r="AO92" s="614"/>
      <c r="AP92" s="614"/>
      <c r="AQ92" s="614"/>
      <c r="AR92" s="614"/>
      <c r="AS92" s="614"/>
      <c r="AT92" s="614"/>
      <c r="AU92" s="614"/>
      <c r="AV92" s="614"/>
      <c r="AW92" s="614"/>
      <c r="AX92" s="614"/>
      <c r="AY92" s="614"/>
      <c r="AZ92" s="664"/>
      <c r="BA92" s="760"/>
      <c r="BB92" s="614"/>
      <c r="BC92" s="614"/>
      <c r="BD92" s="614"/>
      <c r="BE92" s="614"/>
      <c r="BF92" s="614"/>
      <c r="BG92" s="614"/>
      <c r="BH92" s="614"/>
      <c r="BI92" s="614"/>
      <c r="BJ92" s="614"/>
      <c r="BK92" s="614"/>
      <c r="BL92" s="614"/>
      <c r="BM92" s="614"/>
      <c r="BN92" s="614"/>
      <c r="BO92" s="614"/>
      <c r="BP92" s="614"/>
      <c r="BQ92" s="614"/>
      <c r="BR92" s="664"/>
      <c r="BS92" s="760"/>
      <c r="BT92" s="614"/>
      <c r="BU92" s="664"/>
      <c r="BV92"/>
      <c r="BW92"/>
      <c r="BX92"/>
      <c r="BY92"/>
      <c r="BZ92"/>
      <c r="CA92"/>
      <c r="CB92"/>
      <c r="CC92"/>
      <c r="CD92"/>
      <c r="CE92"/>
      <c r="CF92"/>
    </row>
    <row r="93" customHeight="1" spans="9:97">
      <c r="I93" s="451" t="s">
        <v>153</v>
      </c>
      <c r="J93" s="452"/>
      <c r="K93" s="452"/>
      <c r="L93" s="453"/>
      <c r="M93" s="454" t="s">
        <v>154</v>
      </c>
      <c r="N93" s="959"/>
      <c r="O93" s="456"/>
      <c r="P93" s="457"/>
      <c r="Q93" s="968" t="s">
        <v>155</v>
      </c>
      <c r="R93" s="969"/>
      <c r="S93" s="970"/>
      <c r="T93" s="970"/>
      <c r="U93" s="971" t="s">
        <v>171</v>
      </c>
      <c r="V93" s="972"/>
      <c r="W93" s="973"/>
      <c r="X93" s="973"/>
      <c r="Y93" s="832" t="s">
        <v>172</v>
      </c>
      <c r="Z93" s="981"/>
      <c r="AA93" s="970"/>
      <c r="AB93" s="982"/>
      <c r="AE93" s="13" t="str">
        <f>IF(L90="☑","神成lv","")</f>
        <v/>
      </c>
      <c r="AF93" s="13"/>
      <c r="AG93" s="832" t="str">
        <f>IF(L90="☑","LV1","")</f>
        <v/>
      </c>
      <c r="AH93" s="833"/>
      <c r="AI93" s="834"/>
      <c r="AJ93" s="835"/>
      <c r="AK93" s="835"/>
      <c r="AL93" s="884"/>
      <c r="AM93" s="885" t="str">
        <f>IFERROR(VLOOKUP(AI93,装!$B:$AF,23,FALSE),"")</f>
        <v/>
      </c>
      <c r="AN93" s="886"/>
      <c r="AO93" s="886"/>
      <c r="AP93" s="886"/>
      <c r="AQ93" s="886"/>
      <c r="AR93" s="886"/>
      <c r="AS93" s="906"/>
      <c r="AT93" s="832" t="str">
        <f>IF(L90="☑","LV3","")</f>
        <v/>
      </c>
      <c r="AU93" s="833"/>
      <c r="AV93" s="842"/>
      <c r="AW93" s="843"/>
      <c r="AX93" s="843"/>
      <c r="AY93" s="890"/>
      <c r="AZ93" s="885" t="str">
        <f>IFERROR(VLOOKUP(AV93,装!$B:$AF,23,FALSE),"")</f>
        <v/>
      </c>
      <c r="BA93" s="886"/>
      <c r="BB93" s="886"/>
      <c r="BC93" s="886"/>
      <c r="BD93" s="886"/>
      <c r="BE93" s="886"/>
      <c r="BF93" s="906"/>
      <c r="BG93" s="832" t="str">
        <f>IF(L90="☑","LV7","")</f>
        <v/>
      </c>
      <c r="BH93" s="833"/>
      <c r="BI93" s="842"/>
      <c r="BJ93" s="843"/>
      <c r="BK93" s="843"/>
      <c r="BL93" s="890"/>
      <c r="BM93" s="885" t="str">
        <f>IFERROR(VLOOKUP(BI93,装!$B:$AF,23,FALSE),"")</f>
        <v/>
      </c>
      <c r="BN93" s="886"/>
      <c r="BO93" s="886"/>
      <c r="BP93" s="886"/>
      <c r="BQ93" s="886"/>
      <c r="BR93" s="886"/>
      <c r="BS93" s="906"/>
      <c r="BT93" s="832" t="str">
        <f>IF(L90="☑","LV11","")</f>
        <v/>
      </c>
      <c r="BU93" s="833"/>
      <c r="BV93" s="842"/>
      <c r="BW93" s="843"/>
      <c r="BX93" s="843"/>
      <c r="BY93" s="890"/>
      <c r="BZ93" s="908" t="str">
        <f>IFERROR(VLOOKUP(BV93,装!$B:$AF,23,FALSE),"")</f>
        <v/>
      </c>
      <c r="CA93" s="918"/>
      <c r="CB93" s="918"/>
      <c r="CC93" s="918"/>
      <c r="CD93" s="918"/>
      <c r="CE93" s="918"/>
      <c r="CF93" s="919"/>
      <c r="CG93" s="832" t="str">
        <f>IF(L90="☑","LV15","")</f>
        <v/>
      </c>
      <c r="CH93" s="833"/>
      <c r="CI93" s="842"/>
      <c r="CJ93" s="843"/>
      <c r="CK93" s="843"/>
      <c r="CL93" s="890"/>
      <c r="CM93" s="908" t="str">
        <f>IFERROR(VLOOKUP(CI93,装!$B:$AF,23,FALSE),"")</f>
        <v/>
      </c>
      <c r="CN93" s="918"/>
      <c r="CO93" s="918"/>
      <c r="CP93" s="918"/>
      <c r="CQ93" s="918"/>
      <c r="CR93" s="918"/>
      <c r="CS93" s="919"/>
    </row>
    <row r="94" customHeight="1" spans="9:97">
      <c r="I94" s="458"/>
      <c r="J94" s="459"/>
      <c r="K94" s="459"/>
      <c r="L94" s="460"/>
      <c r="M94" s="564"/>
      <c r="N94" s="462"/>
      <c r="O94" s="463"/>
      <c r="P94" s="464"/>
      <c r="Q94" s="974"/>
      <c r="R94" s="975"/>
      <c r="S94" s="976"/>
      <c r="T94" s="976"/>
      <c r="U94" s="977"/>
      <c r="V94" s="978"/>
      <c r="W94" s="979"/>
      <c r="X94" s="979"/>
      <c r="Y94" s="844"/>
      <c r="Z94" s="983"/>
      <c r="AA94" s="976"/>
      <c r="AB94" s="984"/>
      <c r="AE94" s="13"/>
      <c r="AF94" s="13"/>
      <c r="AG94" s="844"/>
      <c r="AH94" s="845"/>
      <c r="AI94" s="840"/>
      <c r="AJ94" s="841"/>
      <c r="AK94" s="841"/>
      <c r="AL94" s="887"/>
      <c r="AM94" s="888"/>
      <c r="AN94" s="889"/>
      <c r="AO94" s="889"/>
      <c r="AP94" s="889"/>
      <c r="AQ94" s="889"/>
      <c r="AR94" s="889"/>
      <c r="AS94" s="907"/>
      <c r="AT94" s="844"/>
      <c r="AU94" s="845"/>
      <c r="AV94" s="846"/>
      <c r="AW94" s="847"/>
      <c r="AX94" s="847"/>
      <c r="AY94" s="891"/>
      <c r="AZ94" s="888"/>
      <c r="BA94" s="889"/>
      <c r="BB94" s="889"/>
      <c r="BC94" s="889"/>
      <c r="BD94" s="889"/>
      <c r="BE94" s="889"/>
      <c r="BF94" s="907"/>
      <c r="BG94" s="844"/>
      <c r="BH94" s="845"/>
      <c r="BI94" s="846"/>
      <c r="BJ94" s="847"/>
      <c r="BK94" s="847"/>
      <c r="BL94" s="891"/>
      <c r="BM94" s="888"/>
      <c r="BN94" s="889"/>
      <c r="BO94" s="889"/>
      <c r="BP94" s="889"/>
      <c r="BQ94" s="889"/>
      <c r="BR94" s="889"/>
      <c r="BS94" s="907"/>
      <c r="BT94" s="844"/>
      <c r="BU94" s="845"/>
      <c r="BV94" s="846"/>
      <c r="BW94" s="847"/>
      <c r="BX94" s="847"/>
      <c r="BY94" s="891"/>
      <c r="BZ94" s="909"/>
      <c r="CA94" s="920"/>
      <c r="CB94" s="920"/>
      <c r="CC94" s="920"/>
      <c r="CD94" s="920"/>
      <c r="CE94" s="920"/>
      <c r="CF94" s="921"/>
      <c r="CG94" s="844"/>
      <c r="CH94" s="845"/>
      <c r="CI94" s="846"/>
      <c r="CJ94" s="847"/>
      <c r="CK94" s="847"/>
      <c r="CL94" s="891"/>
      <c r="CM94" s="909"/>
      <c r="CN94" s="920"/>
      <c r="CO94" s="920"/>
      <c r="CP94" s="920"/>
      <c r="CQ94" s="920"/>
      <c r="CR94" s="920"/>
      <c r="CS94" s="921"/>
    </row>
    <row r="95" customHeight="1" spans="13:97">
      <c r="M95" s="454" t="s">
        <v>158</v>
      </c>
      <c r="N95" s="959"/>
      <c r="O95" s="456"/>
      <c r="P95" s="457"/>
      <c r="Q95" s="968" t="s">
        <v>155</v>
      </c>
      <c r="R95" s="969"/>
      <c r="S95" s="970"/>
      <c r="T95" s="970"/>
      <c r="U95" s="971" t="s">
        <v>171</v>
      </c>
      <c r="V95" s="972"/>
      <c r="W95" s="973"/>
      <c r="X95" s="973"/>
      <c r="Y95" s="832" t="s">
        <v>172</v>
      </c>
      <c r="Z95" s="981"/>
      <c r="AA95" s="970"/>
      <c r="AB95" s="982"/>
      <c r="AG95" s="832" t="str">
        <f>IF(L90="☑","LV1","")</f>
        <v/>
      </c>
      <c r="AH95" s="833"/>
      <c r="AI95" s="834"/>
      <c r="AJ95" s="835"/>
      <c r="AK95" s="835"/>
      <c r="AL95" s="884"/>
      <c r="AM95" s="885" t="str">
        <f>IFERROR(VLOOKUP(AI95,装!$B:$AF,23,FALSE),"")</f>
        <v/>
      </c>
      <c r="AN95" s="886"/>
      <c r="AO95" s="886"/>
      <c r="AP95" s="886"/>
      <c r="AQ95" s="886"/>
      <c r="AR95" s="886"/>
      <c r="AS95" s="906"/>
      <c r="AT95" s="832" t="str">
        <f>IF(L90="☑","LV5","")</f>
        <v/>
      </c>
      <c r="AU95" s="833"/>
      <c r="AV95" s="842"/>
      <c r="AW95" s="843"/>
      <c r="AX95" s="843"/>
      <c r="AY95" s="890"/>
      <c r="AZ95" s="885" t="str">
        <f>IFERROR(VLOOKUP(AV95,装!$B:$AF,23,FALSE),"")</f>
        <v/>
      </c>
      <c r="BA95" s="886"/>
      <c r="BB95" s="886"/>
      <c r="BC95" s="886"/>
      <c r="BD95" s="886"/>
      <c r="BE95" s="886"/>
      <c r="BF95" s="906"/>
      <c r="BG95" s="832" t="str">
        <f>IF(L90="☑","LV9","")</f>
        <v/>
      </c>
      <c r="BH95" s="833"/>
      <c r="BI95" s="842"/>
      <c r="BJ95" s="843"/>
      <c r="BK95" s="843"/>
      <c r="BL95" s="890"/>
      <c r="BM95" s="885" t="str">
        <f>IFERROR(VLOOKUP(BI95,装!$B:$AF,23,FALSE),"")</f>
        <v/>
      </c>
      <c r="BN95" s="886"/>
      <c r="BO95" s="886"/>
      <c r="BP95" s="886"/>
      <c r="BQ95" s="886"/>
      <c r="BR95" s="886"/>
      <c r="BS95" s="906"/>
      <c r="BT95" s="832" t="str">
        <f>IF(L90="☑","LV13","")</f>
        <v/>
      </c>
      <c r="BU95" s="833"/>
      <c r="BV95" s="842"/>
      <c r="BW95" s="843"/>
      <c r="BX95" s="843"/>
      <c r="BY95" s="890"/>
      <c r="BZ95" s="908" t="str">
        <f>IFERROR(VLOOKUP(BV95,装!$B:$AF,23,FALSE),"")</f>
        <v/>
      </c>
      <c r="CA95" s="918"/>
      <c r="CB95" s="918"/>
      <c r="CC95" s="918"/>
      <c r="CD95" s="918"/>
      <c r="CE95" s="918"/>
      <c r="CF95" s="919"/>
      <c r="CG95" s="832" t="str">
        <f>IF(L90="☑","LV17","")</f>
        <v/>
      </c>
      <c r="CH95" s="833"/>
      <c r="CI95" s="842"/>
      <c r="CJ95" s="843"/>
      <c r="CK95" s="843"/>
      <c r="CL95" s="890"/>
      <c r="CM95" s="908" t="str">
        <f>IFERROR(VLOOKUP(CI95,装!$B:$AF,23,FALSE),"")</f>
        <v/>
      </c>
      <c r="CN95" s="918"/>
      <c r="CO95" s="918"/>
      <c r="CP95" s="918"/>
      <c r="CQ95" s="918"/>
      <c r="CR95" s="918"/>
      <c r="CS95" s="919"/>
    </row>
    <row r="96" customHeight="1" spans="13:97">
      <c r="M96" s="564"/>
      <c r="N96" s="462"/>
      <c r="O96" s="463"/>
      <c r="P96" s="464"/>
      <c r="Q96" s="974"/>
      <c r="R96" s="975"/>
      <c r="S96" s="976"/>
      <c r="T96" s="976"/>
      <c r="U96" s="977"/>
      <c r="V96" s="978"/>
      <c r="W96" s="979"/>
      <c r="X96" s="979"/>
      <c r="Y96" s="844"/>
      <c r="Z96" s="983"/>
      <c r="AA96" s="976"/>
      <c r="AB96" s="984"/>
      <c r="AG96" s="844"/>
      <c r="AH96" s="845"/>
      <c r="AI96" s="840"/>
      <c r="AJ96" s="841"/>
      <c r="AK96" s="841"/>
      <c r="AL96" s="887"/>
      <c r="AM96" s="888"/>
      <c r="AN96" s="889"/>
      <c r="AO96" s="889"/>
      <c r="AP96" s="889"/>
      <c r="AQ96" s="889"/>
      <c r="AR96" s="889"/>
      <c r="AS96" s="907"/>
      <c r="AT96" s="844"/>
      <c r="AU96" s="845"/>
      <c r="AV96" s="846"/>
      <c r="AW96" s="847"/>
      <c r="AX96" s="847"/>
      <c r="AY96" s="891"/>
      <c r="AZ96" s="888"/>
      <c r="BA96" s="889"/>
      <c r="BB96" s="889"/>
      <c r="BC96" s="889"/>
      <c r="BD96" s="889"/>
      <c r="BE96" s="889"/>
      <c r="BF96" s="907"/>
      <c r="BG96" s="844"/>
      <c r="BH96" s="845"/>
      <c r="BI96" s="846"/>
      <c r="BJ96" s="847"/>
      <c r="BK96" s="847"/>
      <c r="BL96" s="891"/>
      <c r="BM96" s="888"/>
      <c r="BN96" s="889"/>
      <c r="BO96" s="889"/>
      <c r="BP96" s="889"/>
      <c r="BQ96" s="889"/>
      <c r="BR96" s="889"/>
      <c r="BS96" s="907"/>
      <c r="BT96" s="844"/>
      <c r="BU96" s="845"/>
      <c r="BV96" s="846"/>
      <c r="BW96" s="847"/>
      <c r="BX96" s="847"/>
      <c r="BY96" s="891"/>
      <c r="BZ96" s="909"/>
      <c r="CA96" s="920"/>
      <c r="CB96" s="920"/>
      <c r="CC96" s="920"/>
      <c r="CD96" s="920"/>
      <c r="CE96" s="920"/>
      <c r="CF96" s="921"/>
      <c r="CG96" s="844"/>
      <c r="CH96" s="845"/>
      <c r="CI96" s="846"/>
      <c r="CJ96" s="847"/>
      <c r="CK96" s="847"/>
      <c r="CL96" s="891"/>
      <c r="CM96" s="909"/>
      <c r="CN96" s="920"/>
      <c r="CO96" s="920"/>
      <c r="CP96" s="920"/>
      <c r="CQ96" s="920"/>
      <c r="CR96" s="920"/>
      <c r="CS96" s="921"/>
    </row>
    <row r="97" customHeight="1" spans="85:97">
      <c r="CG97" s="832" t="str">
        <f>IF(L90="☑","LV19","")</f>
        <v/>
      </c>
      <c r="CH97" s="833"/>
      <c r="CI97" s="842"/>
      <c r="CJ97" s="843"/>
      <c r="CK97" s="843"/>
      <c r="CL97" s="890"/>
      <c r="CM97" s="908" t="str">
        <f>IFERROR(VLOOKUP(CI97,装!$B:$AF,23,FALSE),"")</f>
        <v/>
      </c>
      <c r="CN97" s="918"/>
      <c r="CO97" s="918"/>
      <c r="CP97" s="918"/>
      <c r="CQ97" s="918"/>
      <c r="CR97" s="918"/>
      <c r="CS97" s="919"/>
    </row>
    <row r="98" customHeight="1" spans="85:97">
      <c r="CG98" s="844"/>
      <c r="CH98" s="845"/>
      <c r="CI98" s="846"/>
      <c r="CJ98" s="847"/>
      <c r="CK98" s="847"/>
      <c r="CL98" s="891"/>
      <c r="CM98" s="909"/>
      <c r="CN98" s="920"/>
      <c r="CO98" s="920"/>
      <c r="CP98" s="920"/>
      <c r="CQ98" s="920"/>
      <c r="CR98" s="920"/>
      <c r="CS98" s="921"/>
    </row>
    <row r="99" customHeight="1" spans="2:62">
      <c r="B99" s="435" t="s">
        <v>127</v>
      </c>
      <c r="C99" s="436"/>
      <c r="D99" s="436"/>
      <c r="E99" s="437" t="s">
        <v>128</v>
      </c>
      <c r="F99" s="438"/>
      <c r="G99" s="435" t="s">
        <v>129</v>
      </c>
      <c r="H99" s="436"/>
      <c r="I99" s="436"/>
      <c r="J99" s="437" t="s">
        <v>130</v>
      </c>
      <c r="K99" s="550" t="s">
        <v>131</v>
      </c>
      <c r="L99" s="413"/>
      <c r="M99" s="413"/>
      <c r="N99" s="551"/>
      <c r="O99" s="552" t="s">
        <v>132</v>
      </c>
      <c r="Q99" s="606" t="s">
        <v>133</v>
      </c>
      <c r="R99" s="606"/>
      <c r="S99" s="606"/>
      <c r="T99" s="606"/>
      <c r="U99" s="607"/>
      <c r="V99" s="607"/>
      <c r="W99" s="607"/>
      <c r="X99" s="607"/>
      <c r="Y99" s="607"/>
      <c r="Z99" s="607"/>
      <c r="AA99" s="434"/>
      <c r="AC99" s="645" t="s">
        <v>134</v>
      </c>
      <c r="AD99" s="646"/>
      <c r="AE99" s="646"/>
      <c r="AF99" s="647"/>
      <c r="AG99" s="722" t="s">
        <v>135</v>
      </c>
      <c r="AH99" s="723"/>
      <c r="AI99" s="353"/>
      <c r="AJ99" s="353"/>
      <c r="AK99" s="353"/>
      <c r="AL99" s="353"/>
      <c r="AM99" s="353"/>
      <c r="AN99" s="353"/>
      <c r="AO99" s="353"/>
      <c r="AP99" s="353"/>
      <c r="AQ99" s="353"/>
      <c r="AR99" s="353"/>
      <c r="AS99" s="353"/>
      <c r="AT99" s="353"/>
      <c r="AU99" s="353"/>
      <c r="AV99" s="353"/>
      <c r="AW99" s="353"/>
      <c r="AX99" s="353"/>
      <c r="AY99" s="353"/>
      <c r="AZ99" s="353"/>
      <c r="BA99" s="353"/>
      <c r="BB99" s="353"/>
      <c r="BC99" s="353"/>
      <c r="BD99" s="353"/>
      <c r="BE99" s="353"/>
      <c r="BF99" s="353"/>
      <c r="BG99" s="353"/>
      <c r="BH99" s="353"/>
      <c r="BI99" s="353"/>
      <c r="BJ99" s="353"/>
    </row>
    <row r="100" customHeight="1" spans="2:73">
      <c r="B100" s="439" t="s">
        <v>2</v>
      </c>
      <c r="C100" s="440"/>
      <c r="D100" s="441"/>
      <c r="E100" s="442"/>
      <c r="F100" s="443"/>
      <c r="G100" s="443"/>
      <c r="H100" s="443"/>
      <c r="I100" s="443"/>
      <c r="J100" s="443"/>
      <c r="K100" s="443"/>
      <c r="L100" s="443"/>
      <c r="M100" s="427" t="s">
        <v>87</v>
      </c>
      <c r="N100" s="429"/>
      <c r="O100" s="427" t="s">
        <v>88</v>
      </c>
      <c r="P100" s="429"/>
      <c r="Q100" s="439" t="s">
        <v>89</v>
      </c>
      <c r="R100" s="441"/>
      <c r="S100" s="440" t="s">
        <v>90</v>
      </c>
      <c r="T100" s="441"/>
      <c r="U100" s="548" t="s">
        <v>91</v>
      </c>
      <c r="V100" s="604"/>
      <c r="W100" s="427" t="s">
        <v>97</v>
      </c>
      <c r="X100" s="429"/>
      <c r="Y100" s="439" t="s">
        <v>98</v>
      </c>
      <c r="Z100" s="648"/>
      <c r="AA100" s="649" t="s">
        <v>99</v>
      </c>
      <c r="AB100" s="650"/>
      <c r="AC100" s="651" t="s">
        <v>100</v>
      </c>
      <c r="AD100" s="652"/>
      <c r="AE100" s="653" t="s">
        <v>103</v>
      </c>
      <c r="AF100" s="654"/>
      <c r="AG100" s="725" t="s">
        <v>104</v>
      </c>
      <c r="AH100" s="726"/>
      <c r="AI100" s="439" t="s">
        <v>138</v>
      </c>
      <c r="AJ100" s="440"/>
      <c r="AK100" s="440"/>
      <c r="AL100" s="441"/>
      <c r="AM100" s="439" t="s">
        <v>139</v>
      </c>
      <c r="AN100" s="440"/>
      <c r="AO100" s="440"/>
      <c r="AP100" s="440"/>
      <c r="AQ100" s="440"/>
      <c r="AR100" s="440"/>
      <c r="AS100" s="440"/>
      <c r="AT100" s="440"/>
      <c r="AU100" s="440"/>
      <c r="AV100" s="440"/>
      <c r="AW100" s="440"/>
      <c r="AX100" s="440"/>
      <c r="AY100" s="440"/>
      <c r="AZ100" s="441"/>
      <c r="BA100" s="439" t="s">
        <v>140</v>
      </c>
      <c r="BB100" s="440"/>
      <c r="BC100" s="440"/>
      <c r="BD100" s="440"/>
      <c r="BE100" s="440"/>
      <c r="BF100" s="440"/>
      <c r="BG100" s="440"/>
      <c r="BH100" s="440"/>
      <c r="BI100" s="440"/>
      <c r="BJ100" s="440"/>
      <c r="BK100" s="440"/>
      <c r="BL100" s="440"/>
      <c r="BM100" s="440"/>
      <c r="BN100" s="440"/>
      <c r="BO100" s="440"/>
      <c r="BP100" s="440"/>
      <c r="BQ100" s="440"/>
      <c r="BR100" s="441"/>
      <c r="BS100" s="439" t="s">
        <v>141</v>
      </c>
      <c r="BT100" s="440"/>
      <c r="BU100" s="441"/>
    </row>
    <row r="101" customHeight="1" spans="2:73">
      <c r="B101" s="444" t="s">
        <v>143</v>
      </c>
      <c r="C101" s="444"/>
      <c r="D101" s="445"/>
      <c r="E101" s="446"/>
      <c r="F101" s="446"/>
      <c r="G101" s="446"/>
      <c r="H101" s="446"/>
      <c r="I101" s="446"/>
      <c r="J101" s="446"/>
      <c r="K101" s="446"/>
      <c r="L101" s="553"/>
      <c r="M101" s="554">
        <f ca="1">数!B4</f>
        <v>0</v>
      </c>
      <c r="N101" s="555"/>
      <c r="O101" s="554">
        <f ca="1">数!C4</f>
        <v>0</v>
      </c>
      <c r="P101" s="555"/>
      <c r="Q101" s="554">
        <f ca="1">数!D4</f>
        <v>0</v>
      </c>
      <c r="R101" s="555"/>
      <c r="S101" s="554">
        <f ca="1">数!E4</f>
        <v>0</v>
      </c>
      <c r="T101" s="555"/>
      <c r="U101" s="554">
        <f ca="1">数!F4</f>
        <v>0</v>
      </c>
      <c r="V101" s="555"/>
      <c r="W101" s="554">
        <f ca="1">数!G4</f>
        <v>0</v>
      </c>
      <c r="X101" s="555"/>
      <c r="Y101" s="554">
        <f ca="1">数!H4</f>
        <v>0</v>
      </c>
      <c r="Z101" s="555"/>
      <c r="AA101" s="554">
        <f ca="1">数!I4</f>
        <v>0</v>
      </c>
      <c r="AB101" s="555"/>
      <c r="AC101" s="554">
        <f ca="1">数!J4</f>
        <v>0</v>
      </c>
      <c r="AD101" s="555"/>
      <c r="AE101" s="554">
        <f ca="1">数!K4</f>
        <v>0</v>
      </c>
      <c r="AF101" s="555"/>
      <c r="AG101" s="554">
        <f ca="1">数!L4</f>
        <v>0</v>
      </c>
      <c r="AH101" s="555"/>
      <c r="AI101" s="248" t="str">
        <f>IFERROR(VLOOKUP($D$101,装!$B:$AE,21,FALSE)+AI102,"")</f>
        <v/>
      </c>
      <c r="AJ101" s="249"/>
      <c r="AK101" s="249"/>
      <c r="AL101" s="250"/>
      <c r="AM101" s="727" t="str">
        <f>IFERROR(VLOOKUP($D$101,装!$B:$AE,22,FALSE),"")</f>
        <v/>
      </c>
      <c r="AN101" s="728"/>
      <c r="AO101" s="728"/>
      <c r="AP101" s="728"/>
      <c r="AQ101" s="728"/>
      <c r="AR101" s="728"/>
      <c r="AS101" s="728"/>
      <c r="AT101" s="728"/>
      <c r="AU101" s="728"/>
      <c r="AV101" s="728"/>
      <c r="AW101" s="728"/>
      <c r="AX101" s="728"/>
      <c r="AY101" s="728"/>
      <c r="AZ101" s="794"/>
      <c r="BA101" s="759" t="str">
        <f>IFERROR(VLOOKUP($D$101,装!$B:$AE,23,FALSE),"")</f>
        <v/>
      </c>
      <c r="BB101" s="613"/>
      <c r="BC101" s="613"/>
      <c r="BD101" s="613"/>
      <c r="BE101" s="613"/>
      <c r="BF101" s="613"/>
      <c r="BG101" s="613"/>
      <c r="BH101" s="613"/>
      <c r="BI101" s="613"/>
      <c r="BJ101" s="613"/>
      <c r="BK101" s="613"/>
      <c r="BL101" s="613"/>
      <c r="BM101" s="613"/>
      <c r="BN101" s="613"/>
      <c r="BO101" s="613"/>
      <c r="BP101" s="613"/>
      <c r="BQ101" s="613"/>
      <c r="BR101" s="660"/>
      <c r="BS101" s="759" t="str">
        <f>IFERROR(VLOOKUP($D$101,装!$B:$AE,26,FALSE),"")</f>
        <v/>
      </c>
      <c r="BT101" s="613"/>
      <c r="BU101" s="660"/>
    </row>
    <row r="102" customHeight="1" spans="2:73">
      <c r="B102" s="447" t="s">
        <v>145</v>
      </c>
      <c r="I102" s="556" t="s">
        <v>146</v>
      </c>
      <c r="J102" s="557"/>
      <c r="K102" s="557"/>
      <c r="L102" s="558"/>
      <c r="M102" s="559"/>
      <c r="N102" s="560"/>
      <c r="O102" s="559"/>
      <c r="P102" s="560"/>
      <c r="Q102" s="559"/>
      <c r="R102" s="560"/>
      <c r="S102" s="559"/>
      <c r="T102" s="560"/>
      <c r="U102" s="559"/>
      <c r="V102" s="560"/>
      <c r="W102" s="559"/>
      <c r="X102" s="560"/>
      <c r="Y102" s="559"/>
      <c r="Z102" s="560"/>
      <c r="AA102" s="559"/>
      <c r="AB102" s="560"/>
      <c r="AC102" s="559"/>
      <c r="AD102" s="560"/>
      <c r="AE102" s="559"/>
      <c r="AF102" s="560"/>
      <c r="AG102" s="559"/>
      <c r="AH102" s="560"/>
      <c r="AI102" s="729"/>
      <c r="AJ102" s="729"/>
      <c r="AK102" s="729"/>
      <c r="AL102" s="729"/>
      <c r="AM102" s="730"/>
      <c r="AN102" s="731"/>
      <c r="AO102" s="731"/>
      <c r="AP102" s="731"/>
      <c r="AQ102" s="731"/>
      <c r="AR102" s="731"/>
      <c r="AS102" s="731"/>
      <c r="AT102" s="731"/>
      <c r="AU102" s="731"/>
      <c r="AV102" s="731"/>
      <c r="AW102" s="731"/>
      <c r="AX102" s="731"/>
      <c r="AY102" s="731"/>
      <c r="AZ102" s="795"/>
      <c r="BA102" s="761"/>
      <c r="BB102" s="796"/>
      <c r="BC102" s="796"/>
      <c r="BD102" s="796"/>
      <c r="BE102" s="796"/>
      <c r="BF102" s="796"/>
      <c r="BG102" s="796"/>
      <c r="BH102" s="796"/>
      <c r="BI102" s="796"/>
      <c r="BJ102" s="796"/>
      <c r="BK102" s="796"/>
      <c r="BL102" s="796"/>
      <c r="BM102" s="796"/>
      <c r="BN102" s="796"/>
      <c r="BO102" s="796"/>
      <c r="BP102" s="796"/>
      <c r="BQ102" s="796"/>
      <c r="BR102" s="848"/>
      <c r="BS102" s="761"/>
      <c r="BT102" s="796"/>
      <c r="BU102" s="848"/>
    </row>
    <row r="103" customHeight="1" spans="2:73">
      <c r="B103" s="435" t="s">
        <v>147</v>
      </c>
      <c r="C103" s="436"/>
      <c r="D103" s="448" t="s">
        <v>29</v>
      </c>
      <c r="E103" s="438"/>
      <c r="F103" s="435" t="str">
        <f>IFERROR(VLOOKUP($D$101,装!$B:$AE,27,FALSE),"")</f>
        <v/>
      </c>
      <c r="G103" s="449"/>
      <c r="H103" s="450" t="s">
        <v>148</v>
      </c>
      <c r="I103" s="561"/>
      <c r="J103" s="562" t="str">
        <f>IFERROR(VLOOKUP($D$101,装!$B:$AE,24,FALSE),"")</f>
        <v/>
      </c>
      <c r="K103" s="562"/>
      <c r="L103" s="563"/>
      <c r="M103" s="435" t="s">
        <v>149</v>
      </c>
      <c r="N103" s="436"/>
      <c r="O103" s="413" t="str">
        <f>IFERROR(VLOOKUP($D$101,装!$B:$AE,25,FALSE),"")</f>
        <v/>
      </c>
      <c r="P103" s="551"/>
      <c r="Q103" s="435" t="s">
        <v>90</v>
      </c>
      <c r="R103" s="436"/>
      <c r="S103" s="413" t="str">
        <f>IFERROR(VLOOKUP($D$101,装!$B:$AE,28,FALSE),"")</f>
        <v/>
      </c>
      <c r="T103" s="551"/>
      <c r="U103" s="435" t="s">
        <v>150</v>
      </c>
      <c r="V103" s="436"/>
      <c r="W103" s="413" t="str">
        <f>IFERROR(VLOOKUP($D$101,装!$B:$AE,29,FALSE),"")</f>
        <v/>
      </c>
      <c r="X103" s="551"/>
      <c r="Y103" s="657" t="s">
        <v>151</v>
      </c>
      <c r="Z103" s="658"/>
      <c r="AA103" s="413" t="str">
        <f>IFERROR(VLOOKUP($D$101,装!$B:$AE,30,FALSE),"")</f>
        <v/>
      </c>
      <c r="AB103" s="551"/>
      <c r="AC103" s="435" t="s">
        <v>152</v>
      </c>
      <c r="AD103" s="436"/>
      <c r="AE103" s="413" t="str">
        <f>IFERROR(VLOOKUP($D$101,装!$B:$AE,3,FALSE),"")</f>
        <v/>
      </c>
      <c r="AF103" s="413"/>
      <c r="AG103" s="732"/>
      <c r="AH103" s="732"/>
      <c r="AI103" s="732" t="str">
        <f>IF(IFERROR(VLOOKUP($D$39,装!$B:$AE,4,FALSE),"")=0,"",IFERROR(VLOOKUP($D$39,装!$B:$AE,4,FALSE),""))</f>
        <v/>
      </c>
      <c r="AJ103" s="732"/>
      <c r="AK103" s="413"/>
      <c r="AL103" s="551"/>
      <c r="AM103" s="733"/>
      <c r="AN103" s="733"/>
      <c r="AO103" s="733"/>
      <c r="AP103" s="733"/>
      <c r="AQ103" s="733"/>
      <c r="AR103" s="733"/>
      <c r="AS103" s="733"/>
      <c r="AT103" s="733"/>
      <c r="AU103" s="733"/>
      <c r="AV103" s="733"/>
      <c r="AW103" s="733"/>
      <c r="AX103" s="733"/>
      <c r="AY103" s="733"/>
      <c r="AZ103" s="797"/>
      <c r="BA103" s="760"/>
      <c r="BB103" s="614"/>
      <c r="BC103" s="614"/>
      <c r="BD103" s="614"/>
      <c r="BE103" s="614"/>
      <c r="BF103" s="614"/>
      <c r="BG103" s="614"/>
      <c r="BH103" s="614"/>
      <c r="BI103" s="614"/>
      <c r="BJ103" s="614"/>
      <c r="BK103" s="614"/>
      <c r="BL103" s="614"/>
      <c r="BM103" s="614"/>
      <c r="BN103" s="614"/>
      <c r="BO103" s="614"/>
      <c r="BP103" s="614"/>
      <c r="BQ103" s="614"/>
      <c r="BR103" s="664"/>
      <c r="BS103" s="760"/>
      <c r="BT103" s="614"/>
      <c r="BU103" s="664"/>
    </row>
    <row r="104" customHeight="1" spans="2:68">
      <c r="B104" s="451" t="s">
        <v>153</v>
      </c>
      <c r="C104" s="452"/>
      <c r="D104" s="453"/>
      <c r="E104" s="454" t="s">
        <v>154</v>
      </c>
      <c r="F104" s="455"/>
      <c r="G104" s="456"/>
      <c r="H104" s="457"/>
      <c r="I104" s="454" t="s">
        <v>155</v>
      </c>
      <c r="J104" s="455"/>
      <c r="K104" s="456"/>
      <c r="L104" s="456"/>
      <c r="M104" s="454" t="s">
        <v>156</v>
      </c>
      <c r="N104" s="455"/>
      <c r="O104" s="456"/>
      <c r="P104" s="456"/>
      <c r="Q104" s="609" t="s">
        <v>157</v>
      </c>
      <c r="R104" s="610"/>
      <c r="S104" s="456"/>
      <c r="T104" s="457"/>
      <c r="U104" s="454" t="s">
        <v>158</v>
      </c>
      <c r="V104" s="455"/>
      <c r="W104" s="456"/>
      <c r="X104" s="457"/>
      <c r="Y104" s="454" t="s">
        <v>155</v>
      </c>
      <c r="Z104" s="455"/>
      <c r="AA104" s="456"/>
      <c r="AB104" s="456"/>
      <c r="AC104" s="454" t="s">
        <v>156</v>
      </c>
      <c r="AD104" s="455"/>
      <c r="AE104" s="566"/>
      <c r="AF104" s="457"/>
      <c r="AG104" s="609" t="s">
        <v>157</v>
      </c>
      <c r="AH104" s="734"/>
      <c r="AI104" s="566"/>
      <c r="AJ104" s="457"/>
      <c r="AK104" s="454" t="s">
        <v>159</v>
      </c>
      <c r="AL104" s="735"/>
      <c r="AM104" s="456"/>
      <c r="AN104" s="457"/>
      <c r="AO104" s="454" t="s">
        <v>155</v>
      </c>
      <c r="AP104" s="455"/>
      <c r="AQ104" s="456"/>
      <c r="AR104" s="456"/>
      <c r="AS104" s="454" t="s">
        <v>156</v>
      </c>
      <c r="AT104" s="455"/>
      <c r="AU104" s="566"/>
      <c r="AV104" s="457"/>
      <c r="AW104" s="609" t="s">
        <v>157</v>
      </c>
      <c r="AX104" s="610"/>
      <c r="AY104" s="456"/>
      <c r="AZ104" s="457"/>
      <c r="BA104" s="454" t="s">
        <v>160</v>
      </c>
      <c r="BB104" s="455"/>
      <c r="BC104" s="456"/>
      <c r="BD104" s="457"/>
      <c r="BE104" s="454" t="s">
        <v>155</v>
      </c>
      <c r="BF104" s="455"/>
      <c r="BG104" s="566"/>
      <c r="BH104" s="457"/>
      <c r="BI104" s="454" t="s">
        <v>156</v>
      </c>
      <c r="BJ104" s="735"/>
      <c r="BK104" s="566"/>
      <c r="BL104" s="457"/>
      <c r="BM104" s="609" t="s">
        <v>157</v>
      </c>
      <c r="BN104" s="734"/>
      <c r="BO104" s="456"/>
      <c r="BP104" s="457"/>
    </row>
    <row r="105" customHeight="1" spans="2:68">
      <c r="B105" s="458"/>
      <c r="C105" s="459"/>
      <c r="D105" s="460"/>
      <c r="E105" s="461"/>
      <c r="F105" s="462"/>
      <c r="G105" s="463"/>
      <c r="H105" s="464"/>
      <c r="I105" s="564"/>
      <c r="J105" s="462"/>
      <c r="K105" s="463"/>
      <c r="L105" s="463"/>
      <c r="M105" s="564"/>
      <c r="N105" s="462"/>
      <c r="O105" s="463"/>
      <c r="P105" s="463"/>
      <c r="Q105" s="611"/>
      <c r="R105" s="612"/>
      <c r="S105" s="463"/>
      <c r="T105" s="464"/>
      <c r="U105" s="461"/>
      <c r="V105" s="462"/>
      <c r="W105" s="463"/>
      <c r="X105" s="464"/>
      <c r="Y105" s="564"/>
      <c r="Z105" s="462"/>
      <c r="AA105" s="463"/>
      <c r="AB105" s="463"/>
      <c r="AC105" s="564"/>
      <c r="AD105" s="462"/>
      <c r="AE105" s="569"/>
      <c r="AF105" s="464"/>
      <c r="AG105" s="611"/>
      <c r="AH105" s="736"/>
      <c r="AI105" s="569"/>
      <c r="AJ105" s="464"/>
      <c r="AK105" s="461"/>
      <c r="AL105" s="737"/>
      <c r="AM105" s="463"/>
      <c r="AN105" s="464"/>
      <c r="AO105" s="564"/>
      <c r="AP105" s="462"/>
      <c r="AQ105" s="463"/>
      <c r="AR105" s="463"/>
      <c r="AS105" s="564"/>
      <c r="AT105" s="462"/>
      <c r="AU105" s="569"/>
      <c r="AV105" s="464"/>
      <c r="AW105" s="798"/>
      <c r="AX105" s="799"/>
      <c r="AY105" s="572"/>
      <c r="AZ105" s="800"/>
      <c r="BA105" s="801"/>
      <c r="BB105" s="802"/>
      <c r="BC105" s="572"/>
      <c r="BD105" s="800"/>
      <c r="BE105" s="825"/>
      <c r="BF105" s="802"/>
      <c r="BG105" s="569"/>
      <c r="BH105" s="464"/>
      <c r="BI105" s="564"/>
      <c r="BJ105" s="737"/>
      <c r="BK105" s="569"/>
      <c r="BL105" s="464"/>
      <c r="BM105" s="611"/>
      <c r="BN105" s="736"/>
      <c r="BO105" s="463"/>
      <c r="BP105" s="464"/>
    </row>
    <row r="106" customHeight="1" spans="2:65">
      <c r="B106" s="465" t="s">
        <v>161</v>
      </c>
      <c r="C106" s="466"/>
      <c r="D106" s="467"/>
      <c r="E106" s="467"/>
      <c r="F106" s="466"/>
      <c r="G106" s="466"/>
      <c r="H106" s="466"/>
      <c r="I106" s="565"/>
      <c r="J106" s="565"/>
      <c r="K106" s="565"/>
      <c r="L106" s="565"/>
      <c r="M106" s="565"/>
      <c r="N106" s="565"/>
      <c r="O106" s="565"/>
      <c r="Q106" s="435" t="s">
        <v>140</v>
      </c>
      <c r="R106" s="436"/>
      <c r="S106" s="436"/>
      <c r="T106" s="436"/>
      <c r="U106" s="436"/>
      <c r="V106" s="436"/>
      <c r="W106" s="436"/>
      <c r="X106" s="436"/>
      <c r="Y106" s="436"/>
      <c r="Z106" s="436"/>
      <c r="AA106" s="436"/>
      <c r="AB106" s="449"/>
      <c r="AC106" s="435" t="s">
        <v>162</v>
      </c>
      <c r="AD106" s="436"/>
      <c r="AE106" s="571"/>
      <c r="AF106" s="659"/>
      <c r="AG106" s="659"/>
      <c r="AH106" s="659"/>
      <c r="AI106" s="659"/>
      <c r="AJ106" s="659"/>
      <c r="AK106" s="659"/>
      <c r="AL106" s="659"/>
      <c r="AM106" s="738"/>
      <c r="AN106" s="738"/>
      <c r="AO106" s="738"/>
      <c r="AP106" s="738"/>
      <c r="AU106" s="657" t="s">
        <v>140</v>
      </c>
      <c r="AV106" s="658"/>
      <c r="AW106" s="658"/>
      <c r="AX106" s="658"/>
      <c r="AY106" s="658"/>
      <c r="AZ106" s="658"/>
      <c r="BA106" s="658"/>
      <c r="BB106" s="658"/>
      <c r="BC106" s="658"/>
      <c r="BD106" s="658"/>
      <c r="BE106" s="658"/>
      <c r="BF106" s="826"/>
      <c r="BG106" s="657" t="s">
        <v>162</v>
      </c>
      <c r="BH106" s="827"/>
      <c r="BI106" s="828" t="str">
        <f>IF(O99="☑","神成lv","")</f>
        <v/>
      </c>
      <c r="BJ106" s="828"/>
      <c r="BK106" s="828"/>
      <c r="BL106" s="829"/>
      <c r="BM106" s="120" t="str">
        <f>IF(O99="☑","神成追加属性也会自动计算","")</f>
        <v/>
      </c>
    </row>
    <row r="107" customHeight="1" spans="2:99">
      <c r="B107" s="468" t="s">
        <v>165</v>
      </c>
      <c r="C107" s="469"/>
      <c r="D107" s="469"/>
      <c r="E107" s="470"/>
      <c r="F107" s="470"/>
      <c r="G107" s="470"/>
      <c r="H107" s="470"/>
      <c r="I107" s="566" t="s">
        <v>138</v>
      </c>
      <c r="J107" s="456"/>
      <c r="K107" s="456"/>
      <c r="L107" s="456"/>
      <c r="M107" s="567" t="str">
        <f>IFERROR(_xlfn.IFS(I107="价格",VLOOKUP(E107,装!$B:$AF,21,0),I107="效果值",VLOOKUP(E107,装!$B:$AF,31,0)),"")</f>
        <v/>
      </c>
      <c r="N107" s="567"/>
      <c r="O107" s="567"/>
      <c r="P107" s="568"/>
      <c r="Q107" s="613" t="str">
        <f>IFERROR(VLOOKUP(E107,装!$B:$AE,23,FALSE),"")</f>
        <v/>
      </c>
      <c r="R107" s="613"/>
      <c r="S107" s="613"/>
      <c r="T107" s="613"/>
      <c r="U107" s="613"/>
      <c r="V107" s="613"/>
      <c r="W107" s="613"/>
      <c r="X107" s="613"/>
      <c r="Y107" s="613"/>
      <c r="Z107" s="613"/>
      <c r="AA107" s="613"/>
      <c r="AB107" s="660"/>
      <c r="AC107" s="661"/>
      <c r="AD107" s="662"/>
      <c r="AE107" s="663"/>
      <c r="AF107" s="468" t="s">
        <v>165</v>
      </c>
      <c r="AG107" s="469"/>
      <c r="AH107" s="469"/>
      <c r="AI107" s="470"/>
      <c r="AJ107" s="470"/>
      <c r="AK107" s="470"/>
      <c r="AL107" s="471"/>
      <c r="AM107" s="456" t="s">
        <v>138</v>
      </c>
      <c r="AN107" s="456"/>
      <c r="AO107" s="456"/>
      <c r="AP107" s="456"/>
      <c r="AQ107" s="567" t="str">
        <f>IFERROR(_xlfn.IFS(AM107="价格",VLOOKUP(AI107,装!$B:$AF,21,0),AM107="效果值",VLOOKUP(AI107,装!$B:$AF,31,0)),"")</f>
        <v/>
      </c>
      <c r="AR107" s="567"/>
      <c r="AS107" s="567"/>
      <c r="AT107" s="568"/>
      <c r="AU107" s="759" t="str">
        <f>IFERROR(VLOOKUP(AI107,装!$B:$AE,23,FALSE),"")</f>
        <v/>
      </c>
      <c r="AV107" s="613"/>
      <c r="AW107" s="613"/>
      <c r="AX107" s="613"/>
      <c r="AY107" s="613"/>
      <c r="AZ107" s="613"/>
      <c r="BA107" s="613"/>
      <c r="BB107" s="613"/>
      <c r="BC107" s="613"/>
      <c r="BD107" s="613"/>
      <c r="BE107" s="613"/>
      <c r="BF107" s="660"/>
      <c r="BG107" s="830"/>
      <c r="BH107" s="831"/>
      <c r="BI107" s="832" t="str">
        <f>IF(O99="☑","LV1","")</f>
        <v/>
      </c>
      <c r="BJ107" s="833"/>
      <c r="BK107" s="834"/>
      <c r="BL107" s="835"/>
      <c r="BM107" s="835"/>
      <c r="BN107" s="884"/>
      <c r="BO107" s="885" t="str">
        <f>IFERROR(VLOOKUP(BK107,装!$B:$AF,23,FALSE),"")</f>
        <v/>
      </c>
      <c r="BP107" s="886"/>
      <c r="BQ107" s="886"/>
      <c r="BR107" s="886"/>
      <c r="BS107" s="886"/>
      <c r="BT107" s="886"/>
      <c r="BU107" s="906"/>
      <c r="BV107" s="832" t="str">
        <f>IF(O99="☑","LV7","")</f>
        <v/>
      </c>
      <c r="BW107" s="833"/>
      <c r="BX107" s="842"/>
      <c r="BY107" s="843"/>
      <c r="BZ107" s="843"/>
      <c r="CA107" s="890"/>
      <c r="CB107" s="885" t="str">
        <f>IFERROR(VLOOKUP(BK114,装!$B:$AF,23,FALSE),"")</f>
        <v/>
      </c>
      <c r="CC107" s="886"/>
      <c r="CD107" s="886"/>
      <c r="CE107" s="886"/>
      <c r="CF107" s="886"/>
      <c r="CG107" s="886"/>
      <c r="CH107" s="906"/>
      <c r="CI107" s="832" t="str">
        <f>IF(O99="☑","LV15","")</f>
        <v/>
      </c>
      <c r="CJ107" s="833"/>
      <c r="CK107" s="842"/>
      <c r="CL107" s="843"/>
      <c r="CM107" s="843"/>
      <c r="CN107" s="890"/>
      <c r="CO107" s="908" t="str">
        <f>IFERROR(VLOOKUP(CK107,装!$B:$AF,23,FALSE),"")</f>
        <v/>
      </c>
      <c r="CP107" s="918"/>
      <c r="CQ107" s="918"/>
      <c r="CR107" s="918"/>
      <c r="CS107" s="918"/>
      <c r="CT107" s="918"/>
      <c r="CU107" s="919"/>
    </row>
    <row r="108" customHeight="1" spans="2:99">
      <c r="B108" s="472"/>
      <c r="C108" s="473"/>
      <c r="D108" s="473"/>
      <c r="E108" s="474"/>
      <c r="F108" s="474"/>
      <c r="G108" s="474"/>
      <c r="H108" s="474"/>
      <c r="I108" s="569"/>
      <c r="J108" s="463"/>
      <c r="K108" s="463"/>
      <c r="L108" s="463"/>
      <c r="M108" s="570"/>
      <c r="N108" s="570"/>
      <c r="O108" s="570"/>
      <c r="P108" s="571"/>
      <c r="Q108" s="614"/>
      <c r="R108" s="614"/>
      <c r="S108" s="614"/>
      <c r="T108" s="614"/>
      <c r="U108" s="614"/>
      <c r="V108" s="614"/>
      <c r="W108" s="614"/>
      <c r="X108" s="614"/>
      <c r="Y108" s="614"/>
      <c r="Z108" s="614"/>
      <c r="AA108" s="614"/>
      <c r="AB108" s="664"/>
      <c r="AC108" s="665"/>
      <c r="AD108" s="666"/>
      <c r="AE108" s="667"/>
      <c r="AF108" s="476"/>
      <c r="AG108" s="477"/>
      <c r="AH108" s="477"/>
      <c r="AI108" s="474"/>
      <c r="AJ108" s="474"/>
      <c r="AK108" s="474"/>
      <c r="AL108" s="475"/>
      <c r="AM108" s="463"/>
      <c r="AN108" s="463"/>
      <c r="AO108" s="463"/>
      <c r="AP108" s="463"/>
      <c r="AQ108" s="570"/>
      <c r="AR108" s="570"/>
      <c r="AS108" s="570"/>
      <c r="AT108" s="571"/>
      <c r="AU108" s="760"/>
      <c r="AV108" s="614"/>
      <c r="AW108" s="614"/>
      <c r="AX108" s="614"/>
      <c r="AY108" s="614"/>
      <c r="AZ108" s="614"/>
      <c r="BA108" s="614"/>
      <c r="BB108" s="614"/>
      <c r="BC108" s="614"/>
      <c r="BD108" s="614"/>
      <c r="BE108" s="614"/>
      <c r="BF108" s="664"/>
      <c r="BG108" s="836"/>
      <c r="BH108" s="837"/>
      <c r="BI108" s="838"/>
      <c r="BJ108" s="839"/>
      <c r="BK108" s="840"/>
      <c r="BL108" s="841"/>
      <c r="BM108" s="841"/>
      <c r="BN108" s="887"/>
      <c r="BO108" s="888"/>
      <c r="BP108" s="889"/>
      <c r="BQ108" s="889"/>
      <c r="BR108" s="889"/>
      <c r="BS108" s="889"/>
      <c r="BT108" s="889"/>
      <c r="BU108" s="907"/>
      <c r="BV108" s="844"/>
      <c r="BW108" s="845"/>
      <c r="BX108" s="846"/>
      <c r="BY108" s="847"/>
      <c r="BZ108" s="847"/>
      <c r="CA108" s="891"/>
      <c r="CB108" s="888"/>
      <c r="CC108" s="889"/>
      <c r="CD108" s="889"/>
      <c r="CE108" s="889"/>
      <c r="CF108" s="889"/>
      <c r="CG108" s="889"/>
      <c r="CH108" s="907"/>
      <c r="CI108" s="844"/>
      <c r="CJ108" s="845"/>
      <c r="CK108" s="846"/>
      <c r="CL108" s="847"/>
      <c r="CM108" s="847"/>
      <c r="CN108" s="891"/>
      <c r="CO108" s="909"/>
      <c r="CP108" s="920"/>
      <c r="CQ108" s="920"/>
      <c r="CR108" s="920"/>
      <c r="CS108" s="920"/>
      <c r="CT108" s="920"/>
      <c r="CU108" s="921"/>
    </row>
    <row r="109" customHeight="1" spans="2:99">
      <c r="B109" s="468" t="s">
        <v>165</v>
      </c>
      <c r="C109" s="469"/>
      <c r="D109" s="469"/>
      <c r="E109" s="470"/>
      <c r="F109" s="470"/>
      <c r="G109" s="470"/>
      <c r="H109" s="471"/>
      <c r="I109" s="572" t="s">
        <v>138</v>
      </c>
      <c r="J109" s="573"/>
      <c r="K109" s="573"/>
      <c r="L109" s="573"/>
      <c r="M109" s="433" t="str">
        <f>IFERROR(_xlfn.IFS(I109="价格",VLOOKUP(E109,装!$B:$AF,21,0),I109="效果值",VLOOKUP(E109,装!$B:$AF,31,0)),"")</f>
        <v/>
      </c>
      <c r="N109" s="433"/>
      <c r="O109" s="433"/>
      <c r="P109" s="574"/>
      <c r="Q109" s="615" t="str">
        <f>IFERROR(VLOOKUP(E109,装!$B:$AE,23,FALSE),"")</f>
        <v/>
      </c>
      <c r="R109" s="615"/>
      <c r="S109" s="615"/>
      <c r="T109" s="615"/>
      <c r="U109" s="615"/>
      <c r="V109" s="615"/>
      <c r="W109" s="615"/>
      <c r="X109" s="615"/>
      <c r="Y109" s="615"/>
      <c r="Z109" s="615"/>
      <c r="AA109" s="615"/>
      <c r="AB109" s="615"/>
      <c r="AC109" s="661"/>
      <c r="AD109" s="662"/>
      <c r="AE109" s="663"/>
      <c r="AF109" s="468" t="s">
        <v>165</v>
      </c>
      <c r="AG109" s="469"/>
      <c r="AH109" s="469"/>
      <c r="AI109" s="470"/>
      <c r="AJ109" s="470"/>
      <c r="AK109" s="470"/>
      <c r="AL109" s="471"/>
      <c r="AM109" s="456" t="s">
        <v>138</v>
      </c>
      <c r="AN109" s="456"/>
      <c r="AO109" s="456"/>
      <c r="AP109" s="456"/>
      <c r="AQ109" s="567" t="str">
        <f>IFERROR(_xlfn.IFS(AM109="价格",VLOOKUP(AI109,装!$B:$AF,21,0),AM109="效果值",VLOOKUP(AI109,装!$B:$AF,31,0)),"")</f>
        <v/>
      </c>
      <c r="AR109" s="567"/>
      <c r="AS109" s="567"/>
      <c r="AT109" s="568"/>
      <c r="AU109" s="759" t="str">
        <f>IFERROR(VLOOKUP(AI109,装!$B:$AE,23,FALSE),"")</f>
        <v/>
      </c>
      <c r="AV109" s="613"/>
      <c r="AW109" s="613"/>
      <c r="AX109" s="613"/>
      <c r="AY109" s="613"/>
      <c r="AZ109" s="613"/>
      <c r="BA109" s="613"/>
      <c r="BB109" s="613"/>
      <c r="BC109" s="613"/>
      <c r="BD109" s="613"/>
      <c r="BE109" s="613"/>
      <c r="BF109" s="660"/>
      <c r="BG109" s="830"/>
      <c r="BH109" s="831"/>
      <c r="BI109" s="832" t="str">
        <f>IF(O99="☑","LV1","")</f>
        <v/>
      </c>
      <c r="BJ109" s="833"/>
      <c r="BK109" s="834"/>
      <c r="BL109" s="835"/>
      <c r="BM109" s="835"/>
      <c r="BN109" s="884"/>
      <c r="BO109" s="885" t="str">
        <f>IFERROR(VLOOKUP(BK109,装!$B:$AF,23,FALSE),"")</f>
        <v/>
      </c>
      <c r="BP109" s="886"/>
      <c r="BQ109" s="886"/>
      <c r="BR109" s="886"/>
      <c r="BS109" s="886"/>
      <c r="BT109" s="886"/>
      <c r="BU109" s="906"/>
      <c r="BV109" s="832" t="str">
        <f>IF(O99="☑","LV9","")</f>
        <v/>
      </c>
      <c r="BW109" s="833"/>
      <c r="BX109" s="842"/>
      <c r="BY109" s="843"/>
      <c r="BZ109" s="843"/>
      <c r="CA109" s="890"/>
      <c r="CB109" s="885" t="str">
        <f>IFERROR(VLOOKUP(BX109,装!$B:$AF,23,FALSE),"")</f>
        <v/>
      </c>
      <c r="CC109" s="886"/>
      <c r="CD109" s="886"/>
      <c r="CE109" s="886"/>
      <c r="CF109" s="886"/>
      <c r="CG109" s="886"/>
      <c r="CH109" s="906"/>
      <c r="CI109" s="832" t="str">
        <f>IF(O99="☑","LV17","")</f>
        <v/>
      </c>
      <c r="CJ109" s="833"/>
      <c r="CK109" s="842"/>
      <c r="CL109" s="843"/>
      <c r="CM109" s="843"/>
      <c r="CN109" s="890"/>
      <c r="CO109" s="908" t="str">
        <f>IFERROR(VLOOKUP(CK109,装!$B:$AF,23,FALSE),"")</f>
        <v/>
      </c>
      <c r="CP109" s="918"/>
      <c r="CQ109" s="918"/>
      <c r="CR109" s="918"/>
      <c r="CS109" s="918"/>
      <c r="CT109" s="918"/>
      <c r="CU109" s="919"/>
    </row>
    <row r="110" customHeight="1" spans="2:99">
      <c r="B110" s="476"/>
      <c r="C110" s="477"/>
      <c r="D110" s="477"/>
      <c r="E110" s="474"/>
      <c r="F110" s="474"/>
      <c r="G110" s="474"/>
      <c r="H110" s="475"/>
      <c r="I110" s="463"/>
      <c r="J110" s="463"/>
      <c r="K110" s="463"/>
      <c r="L110" s="463"/>
      <c r="M110" s="570"/>
      <c r="N110" s="570"/>
      <c r="O110" s="570"/>
      <c r="P110" s="571"/>
      <c r="Q110" s="616"/>
      <c r="R110" s="616"/>
      <c r="S110" s="616"/>
      <c r="T110" s="616"/>
      <c r="U110" s="616"/>
      <c r="V110" s="616"/>
      <c r="W110" s="616"/>
      <c r="X110" s="616"/>
      <c r="Y110" s="616"/>
      <c r="Z110" s="616"/>
      <c r="AA110" s="616"/>
      <c r="AB110" s="616"/>
      <c r="AC110" s="668"/>
      <c r="AD110" s="669"/>
      <c r="AE110" s="670"/>
      <c r="AF110" s="476"/>
      <c r="AG110" s="477"/>
      <c r="AH110" s="477"/>
      <c r="AI110" s="474"/>
      <c r="AJ110" s="474"/>
      <c r="AK110" s="474"/>
      <c r="AL110" s="475"/>
      <c r="AM110" s="463"/>
      <c r="AN110" s="463"/>
      <c r="AO110" s="463"/>
      <c r="AP110" s="463"/>
      <c r="AQ110" s="570"/>
      <c r="AR110" s="570"/>
      <c r="AS110" s="570"/>
      <c r="AT110" s="571"/>
      <c r="AU110" s="760"/>
      <c r="AV110" s="614"/>
      <c r="AW110" s="614"/>
      <c r="AX110" s="614"/>
      <c r="AY110" s="614"/>
      <c r="AZ110" s="614"/>
      <c r="BA110" s="614"/>
      <c r="BB110" s="614"/>
      <c r="BC110" s="614"/>
      <c r="BD110" s="614"/>
      <c r="BE110" s="614"/>
      <c r="BF110" s="664"/>
      <c r="BG110" s="836"/>
      <c r="BH110" s="837"/>
      <c r="BI110" s="838"/>
      <c r="BJ110" s="839"/>
      <c r="BK110" s="840"/>
      <c r="BL110" s="841"/>
      <c r="BM110" s="841"/>
      <c r="BN110" s="887"/>
      <c r="BO110" s="888"/>
      <c r="BP110" s="889"/>
      <c r="BQ110" s="889"/>
      <c r="BR110" s="889"/>
      <c r="BS110" s="889"/>
      <c r="BT110" s="889"/>
      <c r="BU110" s="907"/>
      <c r="BV110" s="844"/>
      <c r="BW110" s="845"/>
      <c r="BX110" s="846"/>
      <c r="BY110" s="847"/>
      <c r="BZ110" s="847"/>
      <c r="CA110" s="891"/>
      <c r="CB110" s="888"/>
      <c r="CC110" s="889"/>
      <c r="CD110" s="889"/>
      <c r="CE110" s="889"/>
      <c r="CF110" s="889"/>
      <c r="CG110" s="889"/>
      <c r="CH110" s="907"/>
      <c r="CI110" s="844"/>
      <c r="CJ110" s="845"/>
      <c r="CK110" s="846"/>
      <c r="CL110" s="847"/>
      <c r="CM110" s="847"/>
      <c r="CN110" s="891"/>
      <c r="CO110" s="909"/>
      <c r="CP110" s="920"/>
      <c r="CQ110" s="920"/>
      <c r="CR110" s="920"/>
      <c r="CS110" s="920"/>
      <c r="CT110" s="920"/>
      <c r="CU110" s="921"/>
    </row>
    <row r="111" customHeight="1" spans="2:99">
      <c r="B111" s="468" t="s">
        <v>165</v>
      </c>
      <c r="C111" s="469"/>
      <c r="D111" s="469"/>
      <c r="E111" s="470"/>
      <c r="F111" s="470"/>
      <c r="G111" s="470"/>
      <c r="H111" s="471"/>
      <c r="I111" s="572" t="s">
        <v>138</v>
      </c>
      <c r="J111" s="573"/>
      <c r="K111" s="573"/>
      <c r="L111" s="573"/>
      <c r="M111" s="433" t="str">
        <f>IFERROR(_xlfn.IFS(I111="价格",VLOOKUP(E111,装!$B:$AF,21,0),I111="效果值",VLOOKUP(E111,装!$B:$AF,31,0)),"")</f>
        <v/>
      </c>
      <c r="N111" s="433"/>
      <c r="O111" s="433"/>
      <c r="P111" s="574"/>
      <c r="Q111" s="615" t="str">
        <f>IFERROR(VLOOKUP(E111,装!$B:$AE,23,FALSE),"")</f>
        <v/>
      </c>
      <c r="R111" s="615"/>
      <c r="S111" s="615"/>
      <c r="T111" s="615"/>
      <c r="U111" s="615"/>
      <c r="V111" s="615"/>
      <c r="W111" s="615"/>
      <c r="X111" s="615"/>
      <c r="Y111" s="615"/>
      <c r="Z111" s="615"/>
      <c r="AA111" s="615"/>
      <c r="AB111" s="615"/>
      <c r="AC111" s="661"/>
      <c r="AD111" s="662"/>
      <c r="AE111" s="663"/>
      <c r="AF111" s="468" t="s">
        <v>165</v>
      </c>
      <c r="AG111" s="469"/>
      <c r="AH111" s="469"/>
      <c r="AI111" s="470"/>
      <c r="AJ111" s="470"/>
      <c r="AK111" s="470"/>
      <c r="AL111" s="471"/>
      <c r="AM111" s="456" t="s">
        <v>138</v>
      </c>
      <c r="AN111" s="456"/>
      <c r="AO111" s="456"/>
      <c r="AP111" s="456"/>
      <c r="AQ111" s="567" t="str">
        <f>IFERROR(_xlfn.IFS(AM111="价格",VLOOKUP(AI111,装!$B:$AF,21,0),AM111="效果值",VLOOKUP(AI111,装!$B:$AF,31,0)),"")</f>
        <v/>
      </c>
      <c r="AR111" s="567"/>
      <c r="AS111" s="567"/>
      <c r="AT111" s="568"/>
      <c r="AU111" s="759" t="str">
        <f>IFERROR(VLOOKUP(AI111,装!$B:$AE,23,FALSE),"")</f>
        <v/>
      </c>
      <c r="AV111" s="613"/>
      <c r="AW111" s="613"/>
      <c r="AX111" s="613"/>
      <c r="AY111" s="613"/>
      <c r="AZ111" s="613"/>
      <c r="BA111" s="613"/>
      <c r="BB111" s="613"/>
      <c r="BC111" s="613"/>
      <c r="BD111" s="613"/>
      <c r="BE111" s="613"/>
      <c r="BF111" s="660"/>
      <c r="BG111" s="830"/>
      <c r="BH111" s="831"/>
      <c r="BI111" s="832" t="str">
        <f>IF(O99="☑","LV3","")</f>
        <v/>
      </c>
      <c r="BJ111" s="833"/>
      <c r="BK111" s="842"/>
      <c r="BL111" s="843"/>
      <c r="BM111" s="843"/>
      <c r="BN111" s="890"/>
      <c r="BO111" s="885" t="str">
        <f>IFERROR(VLOOKUP(BK111,装!$B:$AF,23,FALSE),"")</f>
        <v/>
      </c>
      <c r="BP111" s="886"/>
      <c r="BQ111" s="886"/>
      <c r="BR111" s="886"/>
      <c r="BS111" s="886"/>
      <c r="BT111" s="886"/>
      <c r="BU111" s="906"/>
      <c r="BV111" s="832" t="str">
        <f>IF(O99="☑","LV11","")</f>
        <v/>
      </c>
      <c r="BW111" s="833"/>
      <c r="BX111" s="842"/>
      <c r="BY111" s="843"/>
      <c r="BZ111" s="843"/>
      <c r="CA111" s="890"/>
      <c r="CB111" s="908" t="str">
        <f>IFERROR(VLOOKUP(BX111,装!$B:$AF,23,FALSE),"")</f>
        <v/>
      </c>
      <c r="CC111" s="918"/>
      <c r="CD111" s="918"/>
      <c r="CE111" s="918"/>
      <c r="CF111" s="918"/>
      <c r="CG111" s="918"/>
      <c r="CH111" s="919"/>
      <c r="CI111" s="838" t="str">
        <f>IF(O99="☑","LV19","")</f>
        <v/>
      </c>
      <c r="CJ111" s="839"/>
      <c r="CK111" s="842"/>
      <c r="CL111" s="843"/>
      <c r="CM111" s="843"/>
      <c r="CN111" s="890"/>
      <c r="CO111" s="908" t="str">
        <f>IFERROR(VLOOKUP(CK111,装!$B:$AF,23,FALSE),"")</f>
        <v/>
      </c>
      <c r="CP111" s="918"/>
      <c r="CQ111" s="918"/>
      <c r="CR111" s="918"/>
      <c r="CS111" s="918"/>
      <c r="CT111" s="918"/>
      <c r="CU111" s="919"/>
    </row>
    <row r="112" customHeight="1" spans="2:99">
      <c r="B112" s="472"/>
      <c r="C112" s="473"/>
      <c r="D112" s="473"/>
      <c r="E112" s="474"/>
      <c r="F112" s="474"/>
      <c r="G112" s="474"/>
      <c r="H112" s="475"/>
      <c r="I112" s="463"/>
      <c r="J112" s="463"/>
      <c r="K112" s="463"/>
      <c r="L112" s="463"/>
      <c r="M112" s="570"/>
      <c r="N112" s="570"/>
      <c r="O112" s="570"/>
      <c r="P112" s="571"/>
      <c r="Q112" s="616"/>
      <c r="R112" s="616"/>
      <c r="S112" s="616"/>
      <c r="T112" s="616"/>
      <c r="U112" s="616"/>
      <c r="V112" s="616"/>
      <c r="W112" s="616"/>
      <c r="X112" s="616"/>
      <c r="Y112" s="616"/>
      <c r="Z112" s="616"/>
      <c r="AA112" s="616"/>
      <c r="AB112" s="616"/>
      <c r="AC112" s="665"/>
      <c r="AD112" s="666"/>
      <c r="AE112" s="667"/>
      <c r="AF112" s="476"/>
      <c r="AG112" s="477"/>
      <c r="AH112" s="477"/>
      <c r="AI112" s="474"/>
      <c r="AJ112" s="474"/>
      <c r="AK112" s="474"/>
      <c r="AL112" s="475"/>
      <c r="AM112" s="463"/>
      <c r="AN112" s="463"/>
      <c r="AO112" s="463"/>
      <c r="AP112" s="463"/>
      <c r="AQ112" s="570"/>
      <c r="AR112" s="570"/>
      <c r="AS112" s="570"/>
      <c r="AT112" s="571"/>
      <c r="AU112" s="760"/>
      <c r="AV112" s="614"/>
      <c r="AW112" s="614"/>
      <c r="AX112" s="614"/>
      <c r="AY112" s="614"/>
      <c r="AZ112" s="614"/>
      <c r="BA112" s="614"/>
      <c r="BB112" s="614"/>
      <c r="BC112" s="614"/>
      <c r="BD112" s="614"/>
      <c r="BE112" s="614"/>
      <c r="BF112" s="664"/>
      <c r="BG112" s="836"/>
      <c r="BH112" s="837"/>
      <c r="BI112" s="844"/>
      <c r="BJ112" s="845"/>
      <c r="BK112" s="846"/>
      <c r="BL112" s="847"/>
      <c r="BM112" s="847"/>
      <c r="BN112" s="891"/>
      <c r="BO112" s="888"/>
      <c r="BP112" s="889"/>
      <c r="BQ112" s="889"/>
      <c r="BR112" s="889"/>
      <c r="BS112" s="889"/>
      <c r="BT112" s="889"/>
      <c r="BU112" s="907"/>
      <c r="BV112" s="838"/>
      <c r="BW112" s="839"/>
      <c r="BX112" s="846"/>
      <c r="BY112" s="847"/>
      <c r="BZ112" s="847"/>
      <c r="CA112" s="891"/>
      <c r="CB112" s="909"/>
      <c r="CC112" s="920"/>
      <c r="CD112" s="920"/>
      <c r="CE112" s="920"/>
      <c r="CF112" s="920"/>
      <c r="CG112" s="920"/>
      <c r="CH112" s="921"/>
      <c r="CI112" s="844"/>
      <c r="CJ112" s="845"/>
      <c r="CK112" s="846"/>
      <c r="CL112" s="847"/>
      <c r="CM112" s="847"/>
      <c r="CN112" s="891"/>
      <c r="CO112" s="909"/>
      <c r="CP112" s="920"/>
      <c r="CQ112" s="920"/>
      <c r="CR112" s="920"/>
      <c r="CS112" s="920"/>
      <c r="CT112" s="920"/>
      <c r="CU112" s="921"/>
    </row>
    <row r="113" customHeight="1" spans="2:86">
      <c r="B113" s="468" t="s">
        <v>165</v>
      </c>
      <c r="C113" s="469"/>
      <c r="D113" s="469"/>
      <c r="E113" s="470"/>
      <c r="F113" s="470"/>
      <c r="G113" s="470"/>
      <c r="H113" s="471"/>
      <c r="I113" s="572" t="s">
        <v>138</v>
      </c>
      <c r="J113" s="573"/>
      <c r="K113" s="573"/>
      <c r="L113" s="573"/>
      <c r="M113" s="433" t="str">
        <f>IFERROR(_xlfn.IFS(I113="价格",VLOOKUP(E113,装!$B:$AF,21,0),I113="效果值",VLOOKUP(E113,装!$B:$AF,31,0)),"")</f>
        <v/>
      </c>
      <c r="N113" s="433"/>
      <c r="O113" s="433"/>
      <c r="P113" s="574"/>
      <c r="Q113" s="617" t="str">
        <f>IFERROR(VLOOKUP(E113,装!$B:$AE,23,FALSE),"")</f>
        <v/>
      </c>
      <c r="R113" s="617"/>
      <c r="S113" s="617"/>
      <c r="T113" s="617"/>
      <c r="U113" s="617"/>
      <c r="V113" s="617"/>
      <c r="W113" s="617"/>
      <c r="X113" s="617"/>
      <c r="Y113" s="617"/>
      <c r="Z113" s="617"/>
      <c r="AA113" s="617"/>
      <c r="AB113" s="617"/>
      <c r="AC113" s="661"/>
      <c r="AD113" s="662"/>
      <c r="AE113" s="663"/>
      <c r="AF113" s="468" t="s">
        <v>165</v>
      </c>
      <c r="AG113" s="469"/>
      <c r="AH113" s="469"/>
      <c r="AI113" s="470"/>
      <c r="AJ113" s="470"/>
      <c r="AK113" s="470"/>
      <c r="AL113" s="471"/>
      <c r="AM113" s="456" t="s">
        <v>138</v>
      </c>
      <c r="AN113" s="456"/>
      <c r="AO113" s="456"/>
      <c r="AP113" s="456"/>
      <c r="AQ113" s="567" t="str">
        <f>IFERROR(_xlfn.IFS(AM113="价格",VLOOKUP(AI113,装!$B:$AF,21,0),AM113="效果值",VLOOKUP(AI113,装!$B:$AF,31,0)),"")</f>
        <v/>
      </c>
      <c r="AR113" s="567"/>
      <c r="AS113" s="567"/>
      <c r="AT113" s="568"/>
      <c r="AU113" s="759" t="str">
        <f>IFERROR(VLOOKUP(AI113,装!$B:$AE,23,FALSE),"")</f>
        <v/>
      </c>
      <c r="AV113" s="613"/>
      <c r="AW113" s="613"/>
      <c r="AX113" s="613"/>
      <c r="AY113" s="613"/>
      <c r="AZ113" s="613"/>
      <c r="BA113" s="613"/>
      <c r="BB113" s="613"/>
      <c r="BC113" s="613"/>
      <c r="BD113" s="613"/>
      <c r="BE113" s="613"/>
      <c r="BF113" s="660"/>
      <c r="BG113" s="830"/>
      <c r="BH113" s="831"/>
      <c r="BI113" s="832" t="str">
        <f>IF(O99="☑","LV5","")</f>
        <v/>
      </c>
      <c r="BJ113" s="833"/>
      <c r="BK113" s="842"/>
      <c r="BL113" s="843"/>
      <c r="BM113" s="843"/>
      <c r="BN113" s="890"/>
      <c r="BO113" s="885" t="str">
        <f>IFERROR(VLOOKUP(BK112,装!$B:$AF,23,FALSE),"")</f>
        <v/>
      </c>
      <c r="BP113" s="886"/>
      <c r="BQ113" s="886"/>
      <c r="BR113" s="886"/>
      <c r="BS113" s="886"/>
      <c r="BT113" s="886"/>
      <c r="BU113" s="906"/>
      <c r="BV113" s="832" t="str">
        <f>IF(O99="☑","LV13","")</f>
        <v/>
      </c>
      <c r="BW113" s="833"/>
      <c r="BX113" s="842"/>
      <c r="BY113" s="843"/>
      <c r="BZ113" s="843"/>
      <c r="CA113" s="890"/>
      <c r="CB113" s="908" t="str">
        <f>IFERROR(VLOOKUP(BX113,装!$B:$AF,23,FALSE),"")</f>
        <v/>
      </c>
      <c r="CC113" s="918"/>
      <c r="CD113" s="918"/>
      <c r="CE113" s="918"/>
      <c r="CF113" s="918"/>
      <c r="CG113" s="918"/>
      <c r="CH113" s="919"/>
    </row>
    <row r="114" customHeight="1" spans="2:86">
      <c r="B114" s="476"/>
      <c r="C114" s="477"/>
      <c r="D114" s="477"/>
      <c r="E114" s="478"/>
      <c r="F114" s="478"/>
      <c r="G114" s="478"/>
      <c r="H114" s="479"/>
      <c r="I114" s="463"/>
      <c r="J114" s="463"/>
      <c r="K114" s="463"/>
      <c r="L114" s="463"/>
      <c r="M114" s="570"/>
      <c r="N114" s="570"/>
      <c r="O114" s="570"/>
      <c r="P114" s="571"/>
      <c r="Q114" s="616"/>
      <c r="R114" s="616"/>
      <c r="S114" s="616"/>
      <c r="T114" s="616"/>
      <c r="U114" s="616"/>
      <c r="V114" s="616"/>
      <c r="W114" s="616"/>
      <c r="X114" s="616"/>
      <c r="Y114" s="616"/>
      <c r="Z114" s="616"/>
      <c r="AA114" s="616"/>
      <c r="AB114" s="616"/>
      <c r="AC114" s="665"/>
      <c r="AD114" s="666"/>
      <c r="AE114" s="667"/>
      <c r="AF114" s="476"/>
      <c r="AG114" s="477"/>
      <c r="AH114" s="477"/>
      <c r="AI114" s="478"/>
      <c r="AJ114" s="478"/>
      <c r="AK114" s="478"/>
      <c r="AL114" s="479"/>
      <c r="AM114" s="463"/>
      <c r="AN114" s="463"/>
      <c r="AO114" s="463"/>
      <c r="AP114" s="463"/>
      <c r="AQ114" s="570"/>
      <c r="AR114" s="570"/>
      <c r="AS114" s="570"/>
      <c r="AT114" s="571"/>
      <c r="AU114" s="760"/>
      <c r="AV114" s="614"/>
      <c r="AW114" s="614"/>
      <c r="AX114" s="614"/>
      <c r="AY114" s="614"/>
      <c r="AZ114" s="614"/>
      <c r="BA114" s="614"/>
      <c r="BB114" s="614"/>
      <c r="BC114" s="614"/>
      <c r="BD114" s="614"/>
      <c r="BE114" s="614"/>
      <c r="BF114" s="664"/>
      <c r="BG114" s="836"/>
      <c r="BH114" s="837"/>
      <c r="BI114" s="844"/>
      <c r="BJ114" s="845"/>
      <c r="BK114" s="846"/>
      <c r="BL114" s="847"/>
      <c r="BM114" s="847"/>
      <c r="BN114" s="891"/>
      <c r="BO114" s="888"/>
      <c r="BP114" s="889"/>
      <c r="BQ114" s="889"/>
      <c r="BR114" s="889"/>
      <c r="BS114" s="889"/>
      <c r="BT114" s="889"/>
      <c r="BU114" s="907"/>
      <c r="BV114" s="844"/>
      <c r="BW114" s="845"/>
      <c r="BX114" s="846"/>
      <c r="BY114" s="847"/>
      <c r="BZ114" s="847"/>
      <c r="CA114" s="891"/>
      <c r="CB114" s="909"/>
      <c r="CC114" s="920"/>
      <c r="CD114" s="920"/>
      <c r="CE114" s="920"/>
      <c r="CF114" s="920"/>
      <c r="CG114" s="920"/>
      <c r="CH114" s="921"/>
    </row>
    <row r="116" customHeight="1" spans="2:60">
      <c r="B116" s="480"/>
      <c r="C116" s="480"/>
      <c r="D116" s="480"/>
      <c r="E116" s="480"/>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row>
  </sheetData>
  <sheetProtection selectLockedCells="1"/>
  <mergeCells count="1157">
    <mergeCell ref="D2:I2"/>
    <mergeCell ref="AK2:AV2"/>
    <mergeCell ref="AW2:BJ2"/>
    <mergeCell ref="X7:AA7"/>
    <mergeCell ref="AB7:AF7"/>
    <mergeCell ref="W9:Y9"/>
    <mergeCell ref="AA9:AC9"/>
    <mergeCell ref="AD9:AF9"/>
    <mergeCell ref="B11:D11"/>
    <mergeCell ref="E11:F11"/>
    <mergeCell ref="G11:H11"/>
    <mergeCell ref="I11:J11"/>
    <mergeCell ref="K11:L11"/>
    <mergeCell ref="B12:D12"/>
    <mergeCell ref="E12:H12"/>
    <mergeCell ref="I12:L12"/>
    <mergeCell ref="W13:Y13"/>
    <mergeCell ref="AA13:AC13"/>
    <mergeCell ref="AD13:AF13"/>
    <mergeCell ref="W14:AC14"/>
    <mergeCell ref="AD14:AF14"/>
    <mergeCell ref="B16:E16"/>
    <mergeCell ref="F16:H16"/>
    <mergeCell ref="J16:K16"/>
    <mergeCell ref="M16:N16"/>
    <mergeCell ref="O16:V16"/>
    <mergeCell ref="AA16:AF16"/>
    <mergeCell ref="D17:I17"/>
    <mergeCell ref="J17:K17"/>
    <mergeCell ref="AA17:AF17"/>
    <mergeCell ref="BL17:BN17"/>
    <mergeCell ref="BO17:BQ17"/>
    <mergeCell ref="BR17:BT17"/>
    <mergeCell ref="BU17:BW17"/>
    <mergeCell ref="BX17:BZ17"/>
    <mergeCell ref="B18:C18"/>
    <mergeCell ref="D18:I18"/>
    <mergeCell ref="J18:K18"/>
    <mergeCell ref="M18:N18"/>
    <mergeCell ref="O18:V18"/>
    <mergeCell ref="AA18:AF18"/>
    <mergeCell ref="B19:C19"/>
    <mergeCell ref="D19:I19"/>
    <mergeCell ref="J19:K19"/>
    <mergeCell ref="M19:N19"/>
    <mergeCell ref="O19:Q19"/>
    <mergeCell ref="R19:S19"/>
    <mergeCell ref="T19:V19"/>
    <mergeCell ref="AA19:AF19"/>
    <mergeCell ref="B20:C20"/>
    <mergeCell ref="D20:I20"/>
    <mergeCell ref="J20:K20"/>
    <mergeCell ref="M20:N20"/>
    <mergeCell ref="O20:Q20"/>
    <mergeCell ref="R20:S20"/>
    <mergeCell ref="T20:V20"/>
    <mergeCell ref="AA20:AF20"/>
    <mergeCell ref="BL20:BN20"/>
    <mergeCell ref="BO20:BQ20"/>
    <mergeCell ref="BR20:BT20"/>
    <mergeCell ref="BU20:BW20"/>
    <mergeCell ref="BX20:BZ20"/>
    <mergeCell ref="B21:C21"/>
    <mergeCell ref="D21:I21"/>
    <mergeCell ref="J21:K21"/>
    <mergeCell ref="M21:N21"/>
    <mergeCell ref="O21:Q21"/>
    <mergeCell ref="R21:S21"/>
    <mergeCell ref="T21:V21"/>
    <mergeCell ref="AA21:AF21"/>
    <mergeCell ref="B22:C22"/>
    <mergeCell ref="D22:I22"/>
    <mergeCell ref="J22:K22"/>
    <mergeCell ref="M22:N22"/>
    <mergeCell ref="O22:Q22"/>
    <mergeCell ref="R22:S22"/>
    <mergeCell ref="T22:V22"/>
    <mergeCell ref="AA22:AF22"/>
    <mergeCell ref="BL22:BN22"/>
    <mergeCell ref="BO22:BQ22"/>
    <mergeCell ref="BR22:BT22"/>
    <mergeCell ref="BU22:BW22"/>
    <mergeCell ref="BX22:BZ22"/>
    <mergeCell ref="CC23:CE23"/>
    <mergeCell ref="CF23:CJ23"/>
    <mergeCell ref="C24:E24"/>
    <mergeCell ref="G24:I24"/>
    <mergeCell ref="K24:P24"/>
    <mergeCell ref="T24:X24"/>
    <mergeCell ref="C25:E25"/>
    <mergeCell ref="F25:H25"/>
    <mergeCell ref="I25:K25"/>
    <mergeCell ref="L25:N25"/>
    <mergeCell ref="O25:Q25"/>
    <mergeCell ref="T25:V25"/>
    <mergeCell ref="W25:Y25"/>
    <mergeCell ref="AC25:AE25"/>
    <mergeCell ref="AF25:AH25"/>
    <mergeCell ref="BL25:BN25"/>
    <mergeCell ref="BO25:BQ25"/>
    <mergeCell ref="BR25:BT25"/>
    <mergeCell ref="BU25:BW25"/>
    <mergeCell ref="BX25:BZ25"/>
    <mergeCell ref="CC25:CE25"/>
    <mergeCell ref="CF25:CJ25"/>
    <mergeCell ref="BL27:BN27"/>
    <mergeCell ref="BO27:BQ27"/>
    <mergeCell ref="BR27:BT27"/>
    <mergeCell ref="BU27:BW27"/>
    <mergeCell ref="BX27:BZ27"/>
    <mergeCell ref="CA27:CC27"/>
    <mergeCell ref="CD27:CF27"/>
    <mergeCell ref="C28:E28"/>
    <mergeCell ref="F28:H28"/>
    <mergeCell ref="I28:K28"/>
    <mergeCell ref="L28:N28"/>
    <mergeCell ref="O28:Q28"/>
    <mergeCell ref="T28:V28"/>
    <mergeCell ref="W28:Y28"/>
    <mergeCell ref="Z28:AB28"/>
    <mergeCell ref="AC28:AE28"/>
    <mergeCell ref="BL30:BN30"/>
    <mergeCell ref="BO30:BQ30"/>
    <mergeCell ref="BR30:BT30"/>
    <mergeCell ref="BU30:BW30"/>
    <mergeCell ref="BX30:BZ30"/>
    <mergeCell ref="CA30:CC30"/>
    <mergeCell ref="CD30:CF30"/>
    <mergeCell ref="C31:E31"/>
    <mergeCell ref="F31:H31"/>
    <mergeCell ref="I31:K31"/>
    <mergeCell ref="L31:N31"/>
    <mergeCell ref="O31:Q31"/>
    <mergeCell ref="T31:V31"/>
    <mergeCell ref="W31:Y31"/>
    <mergeCell ref="Z31:AB31"/>
    <mergeCell ref="AC31:AE31"/>
    <mergeCell ref="AI31:AK31"/>
    <mergeCell ref="AL31:AM31"/>
    <mergeCell ref="AO31:AP31"/>
    <mergeCell ref="C32:E32"/>
    <mergeCell ref="F32:H32"/>
    <mergeCell ref="I32:K32"/>
    <mergeCell ref="L32:N32"/>
    <mergeCell ref="O32:Q32"/>
    <mergeCell ref="T32:V32"/>
    <mergeCell ref="W32:Y32"/>
    <mergeCell ref="Z32:AB32"/>
    <mergeCell ref="AC32:AE32"/>
    <mergeCell ref="AI32:AK32"/>
    <mergeCell ref="BL32:BO32"/>
    <mergeCell ref="BP32:BS32"/>
    <mergeCell ref="BT32:BW32"/>
    <mergeCell ref="BX32:CA32"/>
    <mergeCell ref="CB32:CE32"/>
    <mergeCell ref="CF32:CI32"/>
    <mergeCell ref="AI33:AK33"/>
    <mergeCell ref="AL33:AM33"/>
    <mergeCell ref="AO33:AP33"/>
    <mergeCell ref="AW33:AY33"/>
    <mergeCell ref="AZ33:BD33"/>
    <mergeCell ref="AI34:AK34"/>
    <mergeCell ref="AW34:AY34"/>
    <mergeCell ref="AZ34:BD34"/>
    <mergeCell ref="AW35:AY35"/>
    <mergeCell ref="AZ35:BD35"/>
    <mergeCell ref="BL35:BO35"/>
    <mergeCell ref="BP35:BS35"/>
    <mergeCell ref="BT35:BW35"/>
    <mergeCell ref="BX35:CA35"/>
    <mergeCell ref="CB35:CE35"/>
    <mergeCell ref="CF35:CI35"/>
    <mergeCell ref="B36:F36"/>
    <mergeCell ref="B37:D37"/>
    <mergeCell ref="E37:F37"/>
    <mergeCell ref="G37:I37"/>
    <mergeCell ref="K37:N37"/>
    <mergeCell ref="AC37:AF37"/>
    <mergeCell ref="AG37:AH37"/>
    <mergeCell ref="AI37:AM37"/>
    <mergeCell ref="AN37:AZ37"/>
    <mergeCell ref="B38:D38"/>
    <mergeCell ref="E38:L38"/>
    <mergeCell ref="M38:N38"/>
    <mergeCell ref="O38:P38"/>
    <mergeCell ref="Q38:R38"/>
    <mergeCell ref="S38:T38"/>
    <mergeCell ref="U38:V38"/>
    <mergeCell ref="W38:X38"/>
    <mergeCell ref="Y38:Z38"/>
    <mergeCell ref="AA38:AB38"/>
    <mergeCell ref="AC38:AD38"/>
    <mergeCell ref="AE38:AF38"/>
    <mergeCell ref="AG38:AH38"/>
    <mergeCell ref="AI38:AL38"/>
    <mergeCell ref="AM38:AZ38"/>
    <mergeCell ref="BA38:BR38"/>
    <mergeCell ref="BS38:BU38"/>
    <mergeCell ref="B39:C39"/>
    <mergeCell ref="D39:L39"/>
    <mergeCell ref="M39:N39"/>
    <mergeCell ref="O39:P39"/>
    <mergeCell ref="Q39:R39"/>
    <mergeCell ref="S39:T39"/>
    <mergeCell ref="U39:V39"/>
    <mergeCell ref="W39:X39"/>
    <mergeCell ref="Y39:Z39"/>
    <mergeCell ref="AA39:AB39"/>
    <mergeCell ref="AC39:AD39"/>
    <mergeCell ref="AE39:AF39"/>
    <mergeCell ref="AG39:AH39"/>
    <mergeCell ref="AI39:AL39"/>
    <mergeCell ref="I40:L40"/>
    <mergeCell ref="M40:N40"/>
    <mergeCell ref="O40:P40"/>
    <mergeCell ref="Q40:R40"/>
    <mergeCell ref="S40:T40"/>
    <mergeCell ref="U40:V40"/>
    <mergeCell ref="W40:X40"/>
    <mergeCell ref="Y40:Z40"/>
    <mergeCell ref="AA40:AB40"/>
    <mergeCell ref="AC40:AD40"/>
    <mergeCell ref="AE40:AF40"/>
    <mergeCell ref="AG40:AH40"/>
    <mergeCell ref="AI40:AL40"/>
    <mergeCell ref="BY40:DK40"/>
    <mergeCell ref="B41:C41"/>
    <mergeCell ref="D41:E41"/>
    <mergeCell ref="F41:G41"/>
    <mergeCell ref="J41:L41"/>
    <mergeCell ref="M41:N41"/>
    <mergeCell ref="O41:P41"/>
    <mergeCell ref="Q41:R41"/>
    <mergeCell ref="S41:T41"/>
    <mergeCell ref="U41:V41"/>
    <mergeCell ref="W41:X41"/>
    <mergeCell ref="Y41:Z41"/>
    <mergeCell ref="AA41:AB41"/>
    <mergeCell ref="AC41:AD41"/>
    <mergeCell ref="AE41:AH41"/>
    <mergeCell ref="AI41:AL41"/>
    <mergeCell ref="B44:O44"/>
    <mergeCell ref="Q44:AB44"/>
    <mergeCell ref="AC44:AE44"/>
    <mergeCell ref="AF44:AL44"/>
    <mergeCell ref="AU44:BF44"/>
    <mergeCell ref="BG44:BH44"/>
    <mergeCell ref="BI44:BL44"/>
    <mergeCell ref="B55:D55"/>
    <mergeCell ref="E55:F55"/>
    <mergeCell ref="G55:I55"/>
    <mergeCell ref="K55:N55"/>
    <mergeCell ref="AC55:AF55"/>
    <mergeCell ref="AG55:AH55"/>
    <mergeCell ref="B56:D56"/>
    <mergeCell ref="E56:L56"/>
    <mergeCell ref="M56:N56"/>
    <mergeCell ref="O56:P56"/>
    <mergeCell ref="Q56:R56"/>
    <mergeCell ref="S56:T56"/>
    <mergeCell ref="U56:V56"/>
    <mergeCell ref="W56:X56"/>
    <mergeCell ref="Y56:Z56"/>
    <mergeCell ref="AA56:AB56"/>
    <mergeCell ref="AC56:AD56"/>
    <mergeCell ref="AE56:AF56"/>
    <mergeCell ref="AG56:AH56"/>
    <mergeCell ref="AI56:AL56"/>
    <mergeCell ref="AM56:AZ56"/>
    <mergeCell ref="BA56:BR56"/>
    <mergeCell ref="BS56:BU56"/>
    <mergeCell ref="D57:L57"/>
    <mergeCell ref="M57:N57"/>
    <mergeCell ref="O57:P57"/>
    <mergeCell ref="Q57:R57"/>
    <mergeCell ref="S57:T57"/>
    <mergeCell ref="U57:V57"/>
    <mergeCell ref="W57:X57"/>
    <mergeCell ref="Y57:Z57"/>
    <mergeCell ref="AA57:AB57"/>
    <mergeCell ref="AC57:AD57"/>
    <mergeCell ref="AE57:AF57"/>
    <mergeCell ref="AG57:AH57"/>
    <mergeCell ref="AI57:AL57"/>
    <mergeCell ref="I58:L58"/>
    <mergeCell ref="M58:N58"/>
    <mergeCell ref="O58:P58"/>
    <mergeCell ref="Q58:R58"/>
    <mergeCell ref="S58:T58"/>
    <mergeCell ref="U58:V58"/>
    <mergeCell ref="W58:X58"/>
    <mergeCell ref="Y58:Z58"/>
    <mergeCell ref="AA58:AB58"/>
    <mergeCell ref="AC58:AD58"/>
    <mergeCell ref="AE58:AF58"/>
    <mergeCell ref="AG58:AH58"/>
    <mergeCell ref="AI58:AL58"/>
    <mergeCell ref="B59:C59"/>
    <mergeCell ref="D59:E59"/>
    <mergeCell ref="F59:G59"/>
    <mergeCell ref="H59:I59"/>
    <mergeCell ref="J59:L59"/>
    <mergeCell ref="M59:N59"/>
    <mergeCell ref="O59:P59"/>
    <mergeCell ref="Q59:R59"/>
    <mergeCell ref="S59:T59"/>
    <mergeCell ref="U59:V59"/>
    <mergeCell ref="W59:X59"/>
    <mergeCell ref="Y59:Z59"/>
    <mergeCell ref="AA59:AB59"/>
    <mergeCell ref="AC59:AD59"/>
    <mergeCell ref="AE59:AH59"/>
    <mergeCell ref="AI59:AL59"/>
    <mergeCell ref="B62:O62"/>
    <mergeCell ref="Q62:AB62"/>
    <mergeCell ref="AC62:AE62"/>
    <mergeCell ref="AU62:BF62"/>
    <mergeCell ref="BG62:BH62"/>
    <mergeCell ref="BI62:BL62"/>
    <mergeCell ref="B74:E74"/>
    <mergeCell ref="F74:G74"/>
    <mergeCell ref="H74:K74"/>
    <mergeCell ref="M74:N74"/>
    <mergeCell ref="O74:P74"/>
    <mergeCell ref="Q74:R74"/>
    <mergeCell ref="S74:T74"/>
    <mergeCell ref="U74:V74"/>
    <mergeCell ref="W74:X74"/>
    <mergeCell ref="Y74:Z74"/>
    <mergeCell ref="AA74:AB74"/>
    <mergeCell ref="AC74:AD74"/>
    <mergeCell ref="AE74:AF74"/>
    <mergeCell ref="AG74:AH74"/>
    <mergeCell ref="AI74:AL74"/>
    <mergeCell ref="AM74:AZ74"/>
    <mergeCell ref="BA74:BR74"/>
    <mergeCell ref="BS74:BU74"/>
    <mergeCell ref="B75:C75"/>
    <mergeCell ref="D75:L75"/>
    <mergeCell ref="M75:N75"/>
    <mergeCell ref="O75:P75"/>
    <mergeCell ref="Q75:R75"/>
    <mergeCell ref="S75:T75"/>
    <mergeCell ref="U75:V75"/>
    <mergeCell ref="W75:X75"/>
    <mergeCell ref="Y75:Z75"/>
    <mergeCell ref="AA75:AB75"/>
    <mergeCell ref="AC75:AD75"/>
    <mergeCell ref="AE75:AF75"/>
    <mergeCell ref="AG75:AH75"/>
    <mergeCell ref="AI75:AL75"/>
    <mergeCell ref="B76:C76"/>
    <mergeCell ref="D76:H76"/>
    <mergeCell ref="I76:L76"/>
    <mergeCell ref="M76:N76"/>
    <mergeCell ref="O76:P76"/>
    <mergeCell ref="Q76:R76"/>
    <mergeCell ref="S76:T76"/>
    <mergeCell ref="U76:V76"/>
    <mergeCell ref="W76:X76"/>
    <mergeCell ref="Y76:Z76"/>
    <mergeCell ref="AA76:AB76"/>
    <mergeCell ref="AC76:AD76"/>
    <mergeCell ref="AE76:AF76"/>
    <mergeCell ref="AG76:AH76"/>
    <mergeCell ref="AI76:AL76"/>
    <mergeCell ref="D77:H77"/>
    <mergeCell ref="B82:E82"/>
    <mergeCell ref="F82:G82"/>
    <mergeCell ref="H82:K82"/>
    <mergeCell ref="M82:N82"/>
    <mergeCell ref="O82:P82"/>
    <mergeCell ref="Q82:R82"/>
    <mergeCell ref="S82:T82"/>
    <mergeCell ref="U82:V82"/>
    <mergeCell ref="W82:X82"/>
    <mergeCell ref="Y82:Z82"/>
    <mergeCell ref="AA82:AB82"/>
    <mergeCell ref="AC82:AD82"/>
    <mergeCell ref="AE82:AF82"/>
    <mergeCell ref="AG82:AH82"/>
    <mergeCell ref="AI82:AL82"/>
    <mergeCell ref="AM82:AZ82"/>
    <mergeCell ref="BA82:BR82"/>
    <mergeCell ref="BS82:BU82"/>
    <mergeCell ref="B83:C83"/>
    <mergeCell ref="D83:L83"/>
    <mergeCell ref="M83:N83"/>
    <mergeCell ref="O83:P83"/>
    <mergeCell ref="Q83:R83"/>
    <mergeCell ref="S83:T83"/>
    <mergeCell ref="U83:V83"/>
    <mergeCell ref="W83:X83"/>
    <mergeCell ref="Y83:Z83"/>
    <mergeCell ref="AA83:AB83"/>
    <mergeCell ref="AC83:AD83"/>
    <mergeCell ref="AE83:AF83"/>
    <mergeCell ref="AG83:AH83"/>
    <mergeCell ref="AI83:AL83"/>
    <mergeCell ref="B84:C84"/>
    <mergeCell ref="D84:F84"/>
    <mergeCell ref="I84:L84"/>
    <mergeCell ref="M84:N84"/>
    <mergeCell ref="O84:P84"/>
    <mergeCell ref="Q84:R84"/>
    <mergeCell ref="S84:T84"/>
    <mergeCell ref="U84:V84"/>
    <mergeCell ref="W84:X84"/>
    <mergeCell ref="Y84:Z84"/>
    <mergeCell ref="AA84:AB84"/>
    <mergeCell ref="AC84:AD84"/>
    <mergeCell ref="AE84:AF84"/>
    <mergeCell ref="AG84:AH84"/>
    <mergeCell ref="AI84:AL84"/>
    <mergeCell ref="B90:E90"/>
    <mergeCell ref="F90:G90"/>
    <mergeCell ref="H90:K90"/>
    <mergeCell ref="M90:N90"/>
    <mergeCell ref="O90:P90"/>
    <mergeCell ref="Q90:R90"/>
    <mergeCell ref="S90:T90"/>
    <mergeCell ref="U90:V90"/>
    <mergeCell ref="W90:X90"/>
    <mergeCell ref="Y90:Z90"/>
    <mergeCell ref="AA90:AB90"/>
    <mergeCell ref="AC90:AD90"/>
    <mergeCell ref="AE90:AF90"/>
    <mergeCell ref="AG90:AH90"/>
    <mergeCell ref="AI90:AL90"/>
    <mergeCell ref="AM90:AZ90"/>
    <mergeCell ref="BA90:BR90"/>
    <mergeCell ref="BS90:BU90"/>
    <mergeCell ref="B91:C91"/>
    <mergeCell ref="D91:L91"/>
    <mergeCell ref="M91:N91"/>
    <mergeCell ref="O91:P91"/>
    <mergeCell ref="Q91:R91"/>
    <mergeCell ref="S91:T91"/>
    <mergeCell ref="U91:V91"/>
    <mergeCell ref="W91:X91"/>
    <mergeCell ref="Y91:Z91"/>
    <mergeCell ref="AA91:AB91"/>
    <mergeCell ref="AC91:AD91"/>
    <mergeCell ref="AE91:AF91"/>
    <mergeCell ref="AG91:AH91"/>
    <mergeCell ref="AI91:AL91"/>
    <mergeCell ref="B92:C92"/>
    <mergeCell ref="D92:F92"/>
    <mergeCell ref="I92:L92"/>
    <mergeCell ref="M92:N92"/>
    <mergeCell ref="O92:P92"/>
    <mergeCell ref="Q92:R92"/>
    <mergeCell ref="S92:T92"/>
    <mergeCell ref="U92:V92"/>
    <mergeCell ref="W92:X92"/>
    <mergeCell ref="Y92:Z92"/>
    <mergeCell ref="AA92:AB92"/>
    <mergeCell ref="AC92:AD92"/>
    <mergeCell ref="AE92:AF92"/>
    <mergeCell ref="AG92:AH92"/>
    <mergeCell ref="AI92:AL92"/>
    <mergeCell ref="B99:D99"/>
    <mergeCell ref="E99:F99"/>
    <mergeCell ref="G99:I99"/>
    <mergeCell ref="K99:N99"/>
    <mergeCell ref="AC99:AF99"/>
    <mergeCell ref="AG99:AH99"/>
    <mergeCell ref="B100:D100"/>
    <mergeCell ref="E100:L100"/>
    <mergeCell ref="M100:N100"/>
    <mergeCell ref="O100:P100"/>
    <mergeCell ref="Q100:R100"/>
    <mergeCell ref="S100:T100"/>
    <mergeCell ref="U100:V100"/>
    <mergeCell ref="W100:X100"/>
    <mergeCell ref="Y100:Z100"/>
    <mergeCell ref="AA100:AB100"/>
    <mergeCell ref="AC100:AD100"/>
    <mergeCell ref="AE100:AF100"/>
    <mergeCell ref="AG100:AH100"/>
    <mergeCell ref="AI100:AL100"/>
    <mergeCell ref="AM100:AZ100"/>
    <mergeCell ref="BA100:BR100"/>
    <mergeCell ref="BS100:BU100"/>
    <mergeCell ref="B101:C101"/>
    <mergeCell ref="D101:L101"/>
    <mergeCell ref="M101:N101"/>
    <mergeCell ref="O101:P101"/>
    <mergeCell ref="Q101:R101"/>
    <mergeCell ref="S101:T101"/>
    <mergeCell ref="U101:V101"/>
    <mergeCell ref="W101:X101"/>
    <mergeCell ref="Y101:Z101"/>
    <mergeCell ref="AA101:AB101"/>
    <mergeCell ref="AC101:AD101"/>
    <mergeCell ref="AE101:AF101"/>
    <mergeCell ref="AG101:AH101"/>
    <mergeCell ref="AI101:AL101"/>
    <mergeCell ref="I102:L102"/>
    <mergeCell ref="M102:N102"/>
    <mergeCell ref="O102:P102"/>
    <mergeCell ref="Q102:R102"/>
    <mergeCell ref="S102:T102"/>
    <mergeCell ref="U102:V102"/>
    <mergeCell ref="W102:X102"/>
    <mergeCell ref="Y102:Z102"/>
    <mergeCell ref="AA102:AB102"/>
    <mergeCell ref="AC102:AD102"/>
    <mergeCell ref="AE102:AF102"/>
    <mergeCell ref="AG102:AH102"/>
    <mergeCell ref="AI102:AL102"/>
    <mergeCell ref="B103:C103"/>
    <mergeCell ref="D103:E103"/>
    <mergeCell ref="F103:G103"/>
    <mergeCell ref="J103:L103"/>
    <mergeCell ref="M103:N103"/>
    <mergeCell ref="O103:P103"/>
    <mergeCell ref="Q103:R103"/>
    <mergeCell ref="S103:T103"/>
    <mergeCell ref="U103:V103"/>
    <mergeCell ref="W103:X103"/>
    <mergeCell ref="Y103:Z103"/>
    <mergeCell ref="AA103:AB103"/>
    <mergeCell ref="AC103:AD103"/>
    <mergeCell ref="AE103:AH103"/>
    <mergeCell ref="AI103:AL103"/>
    <mergeCell ref="B106:O106"/>
    <mergeCell ref="Q106:AB106"/>
    <mergeCell ref="AC106:AE106"/>
    <mergeCell ref="AF106:AL106"/>
    <mergeCell ref="AU106:BF106"/>
    <mergeCell ref="BG106:BH106"/>
    <mergeCell ref="BI106:BL106"/>
    <mergeCell ref="A57:A58"/>
    <mergeCell ref="M13:M14"/>
    <mergeCell ref="N13:N14"/>
    <mergeCell ref="W10:W12"/>
    <mergeCell ref="AK17:AK29"/>
    <mergeCell ref="B6:D7"/>
    <mergeCell ref="K6:M7"/>
    <mergeCell ref="J2:N4"/>
    <mergeCell ref="BL18:BN19"/>
    <mergeCell ref="BO18:BQ19"/>
    <mergeCell ref="BR18:BT19"/>
    <mergeCell ref="BU18:BW19"/>
    <mergeCell ref="BX18:BZ19"/>
    <mergeCell ref="AI4:AJ5"/>
    <mergeCell ref="BS4:BT5"/>
    <mergeCell ref="BU2:BY3"/>
    <mergeCell ref="E42:F43"/>
    <mergeCell ref="G42:H43"/>
    <mergeCell ref="I42:J43"/>
    <mergeCell ref="K42:L43"/>
    <mergeCell ref="M42:N43"/>
    <mergeCell ref="O42:P43"/>
    <mergeCell ref="Q42:R43"/>
    <mergeCell ref="S42:T43"/>
    <mergeCell ref="U42:V43"/>
    <mergeCell ref="W42:X43"/>
    <mergeCell ref="Y42:Z43"/>
    <mergeCell ref="AA42:AB43"/>
    <mergeCell ref="AC42:AD43"/>
    <mergeCell ref="AE42:AF43"/>
    <mergeCell ref="AG42:AH43"/>
    <mergeCell ref="AI42:AJ43"/>
    <mergeCell ref="AK42:AL43"/>
    <mergeCell ref="AM42:AN43"/>
    <mergeCell ref="AO42:AP43"/>
    <mergeCell ref="AQ42:AR43"/>
    <mergeCell ref="AS42:AT43"/>
    <mergeCell ref="AU42:AV43"/>
    <mergeCell ref="AW42:AX43"/>
    <mergeCell ref="AY42:AZ43"/>
    <mergeCell ref="BA42:BB43"/>
    <mergeCell ref="BC42:BD43"/>
    <mergeCell ref="BE42:BF43"/>
    <mergeCell ref="BG42:BH43"/>
    <mergeCell ref="BI42:BJ43"/>
    <mergeCell ref="BK42:BL43"/>
    <mergeCell ref="BM42:BN43"/>
    <mergeCell ref="BO42:BP43"/>
    <mergeCell ref="E45:H46"/>
    <mergeCell ref="I45:L46"/>
    <mergeCell ref="M45:P46"/>
    <mergeCell ref="CK45:CN46"/>
    <mergeCell ref="E47:H48"/>
    <mergeCell ref="I47:L48"/>
    <mergeCell ref="M47:P48"/>
    <mergeCell ref="CK47:CN48"/>
    <mergeCell ref="AI45:AL46"/>
    <mergeCell ref="AM45:AP46"/>
    <mergeCell ref="AQ45:AT46"/>
    <mergeCell ref="BK45:BN46"/>
    <mergeCell ref="AI27:AJ29"/>
    <mergeCell ref="AM39:AZ41"/>
    <mergeCell ref="BA39:BR41"/>
    <mergeCell ref="BS39:BU41"/>
    <mergeCell ref="AW31:BD32"/>
    <mergeCell ref="A32:B34"/>
    <mergeCell ref="C26:E27"/>
    <mergeCell ref="F26:H27"/>
    <mergeCell ref="I26:K27"/>
    <mergeCell ref="L26:N27"/>
    <mergeCell ref="O26:Q27"/>
    <mergeCell ref="C29:E30"/>
    <mergeCell ref="F29:H30"/>
    <mergeCell ref="I29:K30"/>
    <mergeCell ref="L29:N30"/>
    <mergeCell ref="O29:Q30"/>
    <mergeCell ref="T26:V27"/>
    <mergeCell ref="W26:Y27"/>
    <mergeCell ref="Z26:AB27"/>
    <mergeCell ref="AC26:AE27"/>
    <mergeCell ref="T29:V30"/>
    <mergeCell ref="W29:Y30"/>
    <mergeCell ref="Z29:AB30"/>
    <mergeCell ref="AC29:AE30"/>
    <mergeCell ref="C33:E34"/>
    <mergeCell ref="F33:H34"/>
    <mergeCell ref="I33:K34"/>
    <mergeCell ref="L33:N34"/>
    <mergeCell ref="O33:Q34"/>
    <mergeCell ref="A28:B30"/>
    <mergeCell ref="T33:V34"/>
    <mergeCell ref="W33:Y34"/>
    <mergeCell ref="Z33:AB34"/>
    <mergeCell ref="AC33:AE34"/>
    <mergeCell ref="BL28:BN29"/>
    <mergeCell ref="BO28:BQ29"/>
    <mergeCell ref="BR28:BT29"/>
    <mergeCell ref="BU28:BW29"/>
    <mergeCell ref="BX28:BZ29"/>
    <mergeCell ref="CA28:CC29"/>
    <mergeCell ref="CD28:CF29"/>
    <mergeCell ref="BL23:BN24"/>
    <mergeCell ref="BO23:BQ24"/>
    <mergeCell ref="BR23:BT24"/>
    <mergeCell ref="BU23:BW24"/>
    <mergeCell ref="BX23:BZ24"/>
    <mergeCell ref="CI89:CL90"/>
    <mergeCell ref="CM87:CS88"/>
    <mergeCell ref="M87:N88"/>
    <mergeCell ref="O87:P88"/>
    <mergeCell ref="Q87:R88"/>
    <mergeCell ref="S87:T88"/>
    <mergeCell ref="U87:V88"/>
    <mergeCell ref="W87:X88"/>
    <mergeCell ref="Y87:Z88"/>
    <mergeCell ref="AA87:AB88"/>
    <mergeCell ref="AG87:AH88"/>
    <mergeCell ref="BG87:BH88"/>
    <mergeCell ref="CG87:CH88"/>
    <mergeCell ref="CM89:CS90"/>
    <mergeCell ref="AI85:AL86"/>
    <mergeCell ref="CI85:CL86"/>
    <mergeCell ref="CG89:CH90"/>
    <mergeCell ref="CM93:CS94"/>
    <mergeCell ref="CM85:CS86"/>
    <mergeCell ref="M79:N80"/>
    <mergeCell ref="O79:P80"/>
    <mergeCell ref="Q79:R80"/>
    <mergeCell ref="S79:T80"/>
    <mergeCell ref="U79:V80"/>
    <mergeCell ref="W79:X80"/>
    <mergeCell ref="Y79:Z80"/>
    <mergeCell ref="AA79:AB80"/>
    <mergeCell ref="AG79:AH80"/>
    <mergeCell ref="BG79:BH80"/>
    <mergeCell ref="CG79:CH80"/>
    <mergeCell ref="AI79:AL80"/>
    <mergeCell ref="CI79:CL80"/>
    <mergeCell ref="E51:H52"/>
    <mergeCell ref="I51:L52"/>
    <mergeCell ref="M51:P52"/>
    <mergeCell ref="B49:D50"/>
    <mergeCell ref="AC49:AE50"/>
    <mergeCell ref="AF49:AH50"/>
    <mergeCell ref="AM93:AS94"/>
    <mergeCell ref="BG69:BH70"/>
    <mergeCell ref="BI69:BJ70"/>
    <mergeCell ref="E65:H66"/>
    <mergeCell ref="I65:L66"/>
    <mergeCell ref="M65:P66"/>
    <mergeCell ref="CK65:CN66"/>
    <mergeCell ref="E60:F61"/>
    <mergeCell ref="G60:H61"/>
    <mergeCell ref="I60:J61"/>
    <mergeCell ref="K60:L61"/>
    <mergeCell ref="M60:N61"/>
    <mergeCell ref="O60:P61"/>
    <mergeCell ref="Q60:R61"/>
    <mergeCell ref="S60:T61"/>
    <mergeCell ref="U60:V61"/>
    <mergeCell ref="W60:X61"/>
    <mergeCell ref="Y60:Z61"/>
    <mergeCell ref="AA60:AB61"/>
    <mergeCell ref="AC60:AD61"/>
    <mergeCell ref="AE60:AF61"/>
    <mergeCell ref="AG60:AH61"/>
    <mergeCell ref="AI60:AJ61"/>
    <mergeCell ref="AK60:AL61"/>
    <mergeCell ref="AM60:AN61"/>
    <mergeCell ref="AO60:AP61"/>
    <mergeCell ref="AQ60:AR61"/>
    <mergeCell ref="AS60:AT61"/>
    <mergeCell ref="AU60:AV61"/>
    <mergeCell ref="AW60:AX61"/>
    <mergeCell ref="AY60:AZ61"/>
    <mergeCell ref="BA60:BB61"/>
    <mergeCell ref="BC60:BD61"/>
    <mergeCell ref="BE60:BF61"/>
    <mergeCell ref="BG60:BH61"/>
    <mergeCell ref="BI60:BJ61"/>
    <mergeCell ref="BK60:BL61"/>
    <mergeCell ref="BM60:BN61"/>
    <mergeCell ref="BO60:BP61"/>
    <mergeCell ref="I93:L94"/>
    <mergeCell ref="BI93:BL94"/>
    <mergeCell ref="B65:D66"/>
    <mergeCell ref="AC65:AE66"/>
    <mergeCell ref="AF65:AH66"/>
    <mergeCell ref="BG67:BH68"/>
    <mergeCell ref="BI67:BJ68"/>
    <mergeCell ref="CI67:CJ68"/>
    <mergeCell ref="B69:D70"/>
    <mergeCell ref="AC69:AE70"/>
    <mergeCell ref="AF69:AH70"/>
    <mergeCell ref="E69:H70"/>
    <mergeCell ref="I69:L70"/>
    <mergeCell ref="M69:P70"/>
    <mergeCell ref="BV87:BY88"/>
    <mergeCell ref="BM93:BS94"/>
    <mergeCell ref="BO63:BU64"/>
    <mergeCell ref="BO69:BU70"/>
    <mergeCell ref="BM95:BS96"/>
    <mergeCell ref="CG97:CH98"/>
    <mergeCell ref="AZ93:BF94"/>
    <mergeCell ref="BS91:BU92"/>
    <mergeCell ref="AI93:AL94"/>
    <mergeCell ref="CI93:CL94"/>
    <mergeCell ref="AI67:AL68"/>
    <mergeCell ref="AM67:AP68"/>
    <mergeCell ref="AQ67:AT68"/>
    <mergeCell ref="BK67:BN68"/>
    <mergeCell ref="AV93:AY94"/>
    <mergeCell ref="AT93:AU94"/>
    <mergeCell ref="BT93:BU94"/>
    <mergeCell ref="AI69:AL70"/>
    <mergeCell ref="AM69:AP70"/>
    <mergeCell ref="AQ69:AT70"/>
    <mergeCell ref="BK69:BN70"/>
    <mergeCell ref="AU69:BF70"/>
    <mergeCell ref="AI95:AL96"/>
    <mergeCell ref="CI95:CL96"/>
    <mergeCell ref="AM95:AS96"/>
    <mergeCell ref="AZ95:BF96"/>
    <mergeCell ref="AI63:AL64"/>
    <mergeCell ref="AM63:AP64"/>
    <mergeCell ref="AQ63:AT64"/>
    <mergeCell ref="BK63:BN64"/>
    <mergeCell ref="AT87:AU88"/>
    <mergeCell ref="BT87:BU88"/>
    <mergeCell ref="BV93:BY94"/>
    <mergeCell ref="BI95:BL96"/>
    <mergeCell ref="Q67:AB68"/>
    <mergeCell ref="BA83:BR84"/>
    <mergeCell ref="BO67:BU68"/>
    <mergeCell ref="E67:H68"/>
    <mergeCell ref="I67:L68"/>
    <mergeCell ref="M67:P68"/>
    <mergeCell ref="CK67:CN68"/>
    <mergeCell ref="Q65:AB66"/>
    <mergeCell ref="AM87:AS88"/>
    <mergeCell ref="BG65:BH66"/>
    <mergeCell ref="BI65:BJ66"/>
    <mergeCell ref="CI65:CJ66"/>
    <mergeCell ref="AU65:BF66"/>
    <mergeCell ref="BI87:BL88"/>
    <mergeCell ref="AM83:AZ84"/>
    <mergeCell ref="AZ87:BF88"/>
    <mergeCell ref="B67:D68"/>
    <mergeCell ref="AC67:AE68"/>
    <mergeCell ref="AF67:AH68"/>
    <mergeCell ref="BM87:BS88"/>
    <mergeCell ref="AM91:AZ92"/>
    <mergeCell ref="BA91:BR92"/>
    <mergeCell ref="BS83:BU84"/>
    <mergeCell ref="AU67:BF68"/>
    <mergeCell ref="M95:N96"/>
    <mergeCell ref="O95:P96"/>
    <mergeCell ref="Q95:R96"/>
    <mergeCell ref="S95:T96"/>
    <mergeCell ref="U95:V96"/>
    <mergeCell ref="W95:X96"/>
    <mergeCell ref="Y95:Z96"/>
    <mergeCell ref="AA95:AB96"/>
    <mergeCell ref="AG95:AH96"/>
    <mergeCell ref="BG95:BH96"/>
    <mergeCell ref="CG95:CH96"/>
    <mergeCell ref="AV95:AY96"/>
    <mergeCell ref="AT95:AU96"/>
    <mergeCell ref="BT95:BU96"/>
    <mergeCell ref="BV95:BY96"/>
    <mergeCell ref="BZ93:CF94"/>
    <mergeCell ref="BZ95:CF96"/>
    <mergeCell ref="CI97:CL98"/>
    <mergeCell ref="M93:N94"/>
    <mergeCell ref="O93:P94"/>
    <mergeCell ref="Q93:R94"/>
    <mergeCell ref="S93:T94"/>
    <mergeCell ref="U93:V94"/>
    <mergeCell ref="W93:X94"/>
    <mergeCell ref="Y93:Z94"/>
    <mergeCell ref="AA93:AB94"/>
    <mergeCell ref="AE93:AF94"/>
    <mergeCell ref="AG93:AH94"/>
    <mergeCell ref="BG93:BH94"/>
    <mergeCell ref="CG93:CH94"/>
    <mergeCell ref="CM95:CS96"/>
    <mergeCell ref="CM97:CS98"/>
    <mergeCell ref="Q45:AB46"/>
    <mergeCell ref="Q47:AB48"/>
    <mergeCell ref="CB49:CH50"/>
    <mergeCell ref="BG51:BH52"/>
    <mergeCell ref="BI51:BJ52"/>
    <mergeCell ref="BS2:BT3"/>
    <mergeCell ref="BM2:BO3"/>
    <mergeCell ref="BP2:BR3"/>
    <mergeCell ref="BU4:BY5"/>
    <mergeCell ref="BU6:BY7"/>
    <mergeCell ref="BU8:BY9"/>
    <mergeCell ref="B2:C4"/>
    <mergeCell ref="O2:V4"/>
    <mergeCell ref="D3:I4"/>
    <mergeCell ref="N6:V7"/>
    <mergeCell ref="O9:V12"/>
    <mergeCell ref="AI8:AJ9"/>
    <mergeCell ref="BS8:BT9"/>
    <mergeCell ref="AK15:BJ16"/>
    <mergeCell ref="E6:J7"/>
    <mergeCell ref="AW3:BJ14"/>
    <mergeCell ref="Y3:AA4"/>
    <mergeCell ref="AI6:AJ7"/>
    <mergeCell ref="BS6:BT7"/>
    <mergeCell ref="AI10:AJ11"/>
    <mergeCell ref="AK3:AV14"/>
    <mergeCell ref="AI12:AJ13"/>
    <mergeCell ref="AI14:AJ15"/>
    <mergeCell ref="AI16:AJ17"/>
    <mergeCell ref="AI18:AJ26"/>
    <mergeCell ref="O13:V14"/>
    <mergeCell ref="B42:D43"/>
    <mergeCell ref="B45:D46"/>
    <mergeCell ref="AC45:AE46"/>
    <mergeCell ref="AF45:AH46"/>
    <mergeCell ref="B47:D48"/>
    <mergeCell ref="AC47:AE48"/>
    <mergeCell ref="AF47:AH48"/>
    <mergeCell ref="AI49:AL50"/>
    <mergeCell ref="AM49:AP50"/>
    <mergeCell ref="AQ49:AT50"/>
    <mergeCell ref="BK49:BN50"/>
    <mergeCell ref="BO47:BU48"/>
    <mergeCell ref="BO49:BU50"/>
    <mergeCell ref="AI51:AL52"/>
    <mergeCell ref="AM51:AP52"/>
    <mergeCell ref="AQ51:AT52"/>
    <mergeCell ref="BK51:BN52"/>
    <mergeCell ref="BO51:BU52"/>
    <mergeCell ref="AI47:AL48"/>
    <mergeCell ref="AM47:AP48"/>
    <mergeCell ref="AQ47:AT48"/>
    <mergeCell ref="BK47:BN48"/>
    <mergeCell ref="BG49:BH50"/>
    <mergeCell ref="BI49:BJ50"/>
    <mergeCell ref="CI49:CJ50"/>
    <mergeCell ref="CB51:CH52"/>
    <mergeCell ref="BV49:BW50"/>
    <mergeCell ref="BG47:BH48"/>
    <mergeCell ref="BI47:BJ48"/>
    <mergeCell ref="CI47:CJ48"/>
    <mergeCell ref="BO45:BU46"/>
    <mergeCell ref="AU45:BF46"/>
    <mergeCell ref="BX45:CA46"/>
    <mergeCell ref="BV45:BW46"/>
    <mergeCell ref="BG45:BH46"/>
    <mergeCell ref="BI45:BJ46"/>
    <mergeCell ref="CI45:CJ46"/>
    <mergeCell ref="BV47:BW48"/>
    <mergeCell ref="BX47:CA48"/>
    <mergeCell ref="CB45:CH46"/>
    <mergeCell ref="CB47:CH48"/>
    <mergeCell ref="BX49:CA50"/>
    <mergeCell ref="BX51:CA52"/>
    <mergeCell ref="BV51:BW52"/>
    <mergeCell ref="BV77:BY78"/>
    <mergeCell ref="BV79:BY80"/>
    <mergeCell ref="BZ77:CF78"/>
    <mergeCell ref="BZ79:CF80"/>
    <mergeCell ref="M85:N86"/>
    <mergeCell ref="O85:P86"/>
    <mergeCell ref="Q85:R86"/>
    <mergeCell ref="S85:T86"/>
    <mergeCell ref="U85:V86"/>
    <mergeCell ref="W85:X86"/>
    <mergeCell ref="Y85:Z86"/>
    <mergeCell ref="AA85:AB86"/>
    <mergeCell ref="AE85:AF86"/>
    <mergeCell ref="AG85:AH86"/>
    <mergeCell ref="BG85:BH86"/>
    <mergeCell ref="CG85:CH86"/>
    <mergeCell ref="BZ87:CF88"/>
    <mergeCell ref="CG81:CH82"/>
    <mergeCell ref="B51:D52"/>
    <mergeCell ref="AC51:AE52"/>
    <mergeCell ref="AF51:AH52"/>
    <mergeCell ref="Q51:AB52"/>
    <mergeCell ref="Q49:AB50"/>
    <mergeCell ref="E49:H50"/>
    <mergeCell ref="I49:L50"/>
    <mergeCell ref="M49:P50"/>
    <mergeCell ref="CK49:CN50"/>
    <mergeCell ref="AI87:AL88"/>
    <mergeCell ref="CI87:CL88"/>
    <mergeCell ref="B60:D61"/>
    <mergeCell ref="AV87:AY88"/>
    <mergeCell ref="BG63:BH64"/>
    <mergeCell ref="BI63:BJ64"/>
    <mergeCell ref="CI63:CJ64"/>
    <mergeCell ref="B63:D64"/>
    <mergeCell ref="AC63:AE64"/>
    <mergeCell ref="AF63:AH64"/>
    <mergeCell ref="E63:H64"/>
    <mergeCell ref="I63:L64"/>
    <mergeCell ref="M63:P64"/>
    <mergeCell ref="CK63:CN64"/>
    <mergeCell ref="AU63:BF64"/>
    <mergeCell ref="AT77:AU78"/>
    <mergeCell ref="BT77:BU78"/>
    <mergeCell ref="AT79:AU80"/>
    <mergeCell ref="BT79:BU80"/>
    <mergeCell ref="B57:C58"/>
    <mergeCell ref="AI65:AL66"/>
    <mergeCell ref="AM65:AP66"/>
    <mergeCell ref="AQ65:AT66"/>
    <mergeCell ref="BK65:BN66"/>
    <mergeCell ref="BO65:BU66"/>
    <mergeCell ref="I85:L86"/>
    <mergeCell ref="BI85:BL86"/>
    <mergeCell ref="Q63:AB64"/>
    <mergeCell ref="AM85:AS86"/>
    <mergeCell ref="AT85:AU86"/>
    <mergeCell ref="BT85:BU86"/>
    <mergeCell ref="AV85:AY86"/>
    <mergeCell ref="Q69:AB70"/>
    <mergeCell ref="AZ85:BF86"/>
    <mergeCell ref="BM85:BS86"/>
    <mergeCell ref="BZ85:CF86"/>
    <mergeCell ref="AM79:AS80"/>
    <mergeCell ref="BM79:BS80"/>
    <mergeCell ref="AM77:AS78"/>
    <mergeCell ref="AV77:AY78"/>
    <mergeCell ref="AV79:AY80"/>
    <mergeCell ref="CI81:CL82"/>
    <mergeCell ref="CM81:CS82"/>
    <mergeCell ref="BA75:BR76"/>
    <mergeCell ref="BS75:BU76"/>
    <mergeCell ref="AI77:AL78"/>
    <mergeCell ref="CI77:CL78"/>
    <mergeCell ref="AZ77:BF78"/>
    <mergeCell ref="AZ79:BF80"/>
    <mergeCell ref="BI79:BL80"/>
    <mergeCell ref="BV85:BY86"/>
    <mergeCell ref="BM77:BS78"/>
    <mergeCell ref="BV63:BW64"/>
    <mergeCell ref="M77:N78"/>
    <mergeCell ref="O77:P78"/>
    <mergeCell ref="Q77:R78"/>
    <mergeCell ref="S77:T78"/>
    <mergeCell ref="U77:V78"/>
    <mergeCell ref="W77:X78"/>
    <mergeCell ref="Y77:Z78"/>
    <mergeCell ref="AA77:AB78"/>
    <mergeCell ref="AE77:AF78"/>
    <mergeCell ref="AG77:AH78"/>
    <mergeCell ref="BG77:BH78"/>
    <mergeCell ref="CG77:CH78"/>
    <mergeCell ref="BV65:BW66"/>
    <mergeCell ref="CB65:CH66"/>
    <mergeCell ref="BV69:BW70"/>
    <mergeCell ref="AM75:AZ76"/>
    <mergeCell ref="I77:L78"/>
    <mergeCell ref="BI77:BL78"/>
    <mergeCell ref="BV67:BW68"/>
    <mergeCell ref="CB67:CH68"/>
    <mergeCell ref="CB69:CH70"/>
    <mergeCell ref="CM77:CS78"/>
    <mergeCell ref="CM79:CS80"/>
    <mergeCell ref="AM57:AZ59"/>
    <mergeCell ref="BA57:BR59"/>
    <mergeCell ref="BS57:BU59"/>
    <mergeCell ref="CB63:CH64"/>
    <mergeCell ref="AU47:BF48"/>
    <mergeCell ref="AU49:BF50"/>
    <mergeCell ref="AU51:BF52"/>
    <mergeCell ref="BX63:CA64"/>
    <mergeCell ref="BX65:CA66"/>
    <mergeCell ref="BX67:CA68"/>
    <mergeCell ref="BX69:CA70"/>
    <mergeCell ref="BL33:BO34"/>
    <mergeCell ref="BP33:BS34"/>
    <mergeCell ref="BT33:BW34"/>
    <mergeCell ref="BX33:CA34"/>
    <mergeCell ref="CB33:CE34"/>
    <mergeCell ref="CF33:CI34"/>
    <mergeCell ref="X5:AF6"/>
    <mergeCell ref="B9:D10"/>
    <mergeCell ref="X10:AF12"/>
    <mergeCell ref="X16:Y22"/>
    <mergeCell ref="AN17:AS18"/>
    <mergeCell ref="AL17:AM18"/>
    <mergeCell ref="AT17:AU18"/>
    <mergeCell ref="BD17:BE18"/>
    <mergeCell ref="AV17:AX18"/>
    <mergeCell ref="AY17:AZ18"/>
    <mergeCell ref="BA17:BC18"/>
    <mergeCell ref="BF17:BJ18"/>
    <mergeCell ref="AL19:BJ29"/>
    <mergeCell ref="M9:N12"/>
    <mergeCell ref="E9:L10"/>
    <mergeCell ref="AM101:AZ103"/>
    <mergeCell ref="BA101:BR103"/>
    <mergeCell ref="BS101:BU103"/>
    <mergeCell ref="B104:D105"/>
    <mergeCell ref="E104:F105"/>
    <mergeCell ref="G104:H105"/>
    <mergeCell ref="I104:J105"/>
    <mergeCell ref="K104:L105"/>
    <mergeCell ref="M104:N105"/>
    <mergeCell ref="O104:P105"/>
    <mergeCell ref="Q104:R105"/>
    <mergeCell ref="S104:T105"/>
    <mergeCell ref="U104:V105"/>
    <mergeCell ref="W104:X105"/>
    <mergeCell ref="Y104:Z105"/>
    <mergeCell ref="AA104:AB105"/>
    <mergeCell ref="AC104:AD105"/>
    <mergeCell ref="AE104:AF105"/>
    <mergeCell ref="AG104:AH105"/>
    <mergeCell ref="AI104:AJ105"/>
    <mergeCell ref="AK104:AL105"/>
    <mergeCell ref="AM104:AN105"/>
    <mergeCell ref="AO104:AP105"/>
    <mergeCell ref="AQ104:AR105"/>
    <mergeCell ref="AS104:AT105"/>
    <mergeCell ref="AU104:AV105"/>
    <mergeCell ref="AW104:AX105"/>
    <mergeCell ref="AY104:AZ105"/>
    <mergeCell ref="BA104:BB105"/>
    <mergeCell ref="BC104:BD105"/>
    <mergeCell ref="BE104:BF105"/>
    <mergeCell ref="BG104:BH105"/>
    <mergeCell ref="BI104:BJ105"/>
    <mergeCell ref="BK104:BL105"/>
    <mergeCell ref="BM104:BN105"/>
    <mergeCell ref="BO104:BP105"/>
    <mergeCell ref="B107:D108"/>
    <mergeCell ref="AC107:AE108"/>
    <mergeCell ref="AF107:AH108"/>
    <mergeCell ref="E107:H108"/>
    <mergeCell ref="I107:L108"/>
    <mergeCell ref="M107:P108"/>
    <mergeCell ref="CK107:CN108"/>
    <mergeCell ref="Q107:AB108"/>
    <mergeCell ref="AI107:AL108"/>
    <mergeCell ref="AM107:AP108"/>
    <mergeCell ref="AQ107:AT108"/>
    <mergeCell ref="BK107:BN108"/>
    <mergeCell ref="AU107:BF108"/>
    <mergeCell ref="BG107:BH108"/>
    <mergeCell ref="BI107:BJ108"/>
    <mergeCell ref="CI107:CJ108"/>
    <mergeCell ref="BO107:BU108"/>
    <mergeCell ref="BV107:BW108"/>
    <mergeCell ref="BX107:CA108"/>
    <mergeCell ref="CB107:CH108"/>
    <mergeCell ref="B109:D110"/>
    <mergeCell ref="AC109:AE110"/>
    <mergeCell ref="AF109:AH110"/>
    <mergeCell ref="E109:H110"/>
    <mergeCell ref="I109:L110"/>
    <mergeCell ref="M109:P110"/>
    <mergeCell ref="CK109:CN110"/>
    <mergeCell ref="Q109:AB110"/>
    <mergeCell ref="AI109:AL110"/>
    <mergeCell ref="AM109:AP110"/>
    <mergeCell ref="AQ109:AT110"/>
    <mergeCell ref="BK109:BN110"/>
    <mergeCell ref="AU109:BF110"/>
    <mergeCell ref="BG109:BH110"/>
    <mergeCell ref="BI109:BJ110"/>
    <mergeCell ref="CI109:CJ110"/>
    <mergeCell ref="BO109:BU110"/>
    <mergeCell ref="BV109:BW110"/>
    <mergeCell ref="BX109:CA110"/>
    <mergeCell ref="CB109:CH110"/>
    <mergeCell ref="B111:D112"/>
    <mergeCell ref="AC111:AE112"/>
    <mergeCell ref="AF111:AH112"/>
    <mergeCell ref="E111:H112"/>
    <mergeCell ref="I111:L112"/>
    <mergeCell ref="M111:P112"/>
    <mergeCell ref="CK111:CN112"/>
    <mergeCell ref="Q111:AB112"/>
    <mergeCell ref="AI111:AL112"/>
    <mergeCell ref="AM111:AP112"/>
    <mergeCell ref="AQ111:AT112"/>
    <mergeCell ref="BK111:BN112"/>
    <mergeCell ref="AU111:BF112"/>
    <mergeCell ref="BG111:BH112"/>
    <mergeCell ref="BI111:BJ112"/>
    <mergeCell ref="CI111:CJ112"/>
    <mergeCell ref="BO111:BU112"/>
    <mergeCell ref="BV111:BW112"/>
    <mergeCell ref="BX111:CA112"/>
    <mergeCell ref="CB111:CH112"/>
    <mergeCell ref="B113:D114"/>
    <mergeCell ref="AC113:AE114"/>
    <mergeCell ref="AF113:AH114"/>
    <mergeCell ref="E113:H114"/>
    <mergeCell ref="I113:L114"/>
    <mergeCell ref="M113:P114"/>
    <mergeCell ref="Q113:AB114"/>
    <mergeCell ref="AI113:AL114"/>
    <mergeCell ref="AM113:AP114"/>
    <mergeCell ref="AQ113:AT114"/>
    <mergeCell ref="BK113:BN114"/>
    <mergeCell ref="AU113:BF114"/>
    <mergeCell ref="BG113:BH114"/>
    <mergeCell ref="BI113:BJ114"/>
    <mergeCell ref="BO113:BU114"/>
    <mergeCell ref="BV113:BW114"/>
    <mergeCell ref="BX113:CA114"/>
    <mergeCell ref="CB113:CH114"/>
    <mergeCell ref="CO45:CU46"/>
    <mergeCell ref="CO47:CU48"/>
    <mergeCell ref="CO49:CU50"/>
    <mergeCell ref="CO63:CU64"/>
    <mergeCell ref="CO65:CU66"/>
    <mergeCell ref="CO67:CU68"/>
    <mergeCell ref="CO107:CU108"/>
    <mergeCell ref="CO109:CU110"/>
    <mergeCell ref="CO111:CU112"/>
    <mergeCell ref="H13:L14"/>
    <mergeCell ref="B13:C14"/>
    <mergeCell ref="D13:G14"/>
    <mergeCell ref="BY38:CO39"/>
  </mergeCells>
  <conditionalFormatting sqref="AD9:AF9">
    <cfRule type="expression" dxfId="0" priority="5">
      <formula>$Z$9&lt;&gt;"√"</formula>
    </cfRule>
  </conditionalFormatting>
  <conditionalFormatting sqref="G11:H11">
    <cfRule type="expression" dxfId="1" priority="20">
      <formula>$E$9="适格者"</formula>
    </cfRule>
  </conditionalFormatting>
  <conditionalFormatting sqref="I12:L12">
    <cfRule type="expression" dxfId="0" priority="6">
      <formula>$Z$13="√"</formula>
    </cfRule>
  </conditionalFormatting>
  <conditionalFormatting sqref="AD13:AF13">
    <cfRule type="expression" dxfId="0" priority="4">
      <formula>$Z$13&lt;&gt;"√"</formula>
    </cfRule>
  </conditionalFormatting>
  <conditionalFormatting sqref="AD14:AF14">
    <cfRule type="expression" dxfId="0" priority="3">
      <formula>$Z$13&lt;&gt;"√"</formula>
    </cfRule>
  </conditionalFormatting>
  <conditionalFormatting sqref="K24:P24">
    <cfRule type="expression" dxfId="2" priority="1">
      <formula>COUNTIF(技能栏!$D$6:$D$42,"*异界特性*")=0</formula>
    </cfRule>
  </conditionalFormatting>
  <conditionalFormatting sqref="Q24">
    <cfRule type="expression" dxfId="3" priority="2">
      <formula>COUNTIF(技能栏!$D$6:$D$42,"*异界特性*")&gt;0</formula>
    </cfRule>
  </conditionalFormatting>
  <conditionalFormatting sqref="BA39">
    <cfRule type="cellIs" dxfId="4" priority="75" operator="equal">
      <formula>0</formula>
    </cfRule>
  </conditionalFormatting>
  <conditionalFormatting sqref="S41">
    <cfRule type="cellIs" dxfId="4" priority="99" operator="equal">
      <formula>0</formula>
    </cfRule>
  </conditionalFormatting>
  <conditionalFormatting sqref="W41">
    <cfRule type="cellIs" dxfId="4" priority="98" operator="equal">
      <formula>0</formula>
    </cfRule>
  </conditionalFormatting>
  <conditionalFormatting sqref="AA41">
    <cfRule type="cellIs" dxfId="4" priority="97" operator="equal">
      <formula>0</formula>
    </cfRule>
  </conditionalFormatting>
  <conditionalFormatting sqref="BA57">
    <cfRule type="cellIs" dxfId="4" priority="30" operator="equal">
      <formula>0</formula>
    </cfRule>
  </conditionalFormatting>
  <conditionalFormatting sqref="S59">
    <cfRule type="cellIs" dxfId="4" priority="45" operator="equal">
      <formula>0</formula>
    </cfRule>
  </conditionalFormatting>
  <conditionalFormatting sqref="W59">
    <cfRule type="cellIs" dxfId="4" priority="44" operator="equal">
      <formula>0</formula>
    </cfRule>
  </conditionalFormatting>
  <conditionalFormatting sqref="AA59">
    <cfRule type="cellIs" dxfId="4" priority="43" operator="equal">
      <formula>0</formula>
    </cfRule>
  </conditionalFormatting>
  <conditionalFormatting sqref="E63">
    <cfRule type="cellIs" dxfId="4" priority="46" operator="equal">
      <formula>"无"</formula>
    </cfRule>
  </conditionalFormatting>
  <conditionalFormatting sqref="AI63">
    <cfRule type="cellIs" dxfId="4" priority="34" operator="equal">
      <formula>"无"</formula>
    </cfRule>
  </conditionalFormatting>
  <conditionalFormatting sqref="E65">
    <cfRule type="cellIs" dxfId="4" priority="37" operator="equal">
      <formula>"无"</formula>
    </cfRule>
  </conditionalFormatting>
  <conditionalFormatting sqref="AI65">
    <cfRule type="cellIs" dxfId="4" priority="33" operator="equal">
      <formula>"无"</formula>
    </cfRule>
  </conditionalFormatting>
  <conditionalFormatting sqref="E67">
    <cfRule type="cellIs" dxfId="4" priority="36" operator="equal">
      <formula>"无"</formula>
    </cfRule>
  </conditionalFormatting>
  <conditionalFormatting sqref="AI67">
    <cfRule type="cellIs" dxfId="4" priority="32" operator="equal">
      <formula>"无"</formula>
    </cfRule>
  </conditionalFormatting>
  <conditionalFormatting sqref="E69">
    <cfRule type="cellIs" dxfId="4" priority="35" operator="equal">
      <formula>"无"</formula>
    </cfRule>
  </conditionalFormatting>
  <conditionalFormatting sqref="AI69">
    <cfRule type="cellIs" dxfId="4" priority="31" operator="equal">
      <formula>"无"</formula>
    </cfRule>
  </conditionalFormatting>
  <conditionalFormatting sqref="BA75">
    <cfRule type="cellIs" dxfId="4" priority="156" operator="equal">
      <formula>0</formula>
    </cfRule>
  </conditionalFormatting>
  <conditionalFormatting sqref="D83">
    <cfRule type="cellIs" dxfId="4" priority="131" operator="equal">
      <formula>"无"</formula>
    </cfRule>
  </conditionalFormatting>
  <conditionalFormatting sqref="BA101">
    <cfRule type="cellIs" dxfId="4" priority="16" operator="equal">
      <formula>0</formula>
    </cfRule>
  </conditionalFormatting>
  <conditionalFormatting sqref="S103">
    <cfRule type="cellIs" dxfId="4" priority="19" operator="equal">
      <formula>0</formula>
    </cfRule>
  </conditionalFormatting>
  <conditionalFormatting sqref="W103">
    <cfRule type="cellIs" dxfId="4" priority="18" operator="equal">
      <formula>0</formula>
    </cfRule>
  </conditionalFormatting>
  <conditionalFormatting sqref="AA103">
    <cfRule type="cellIs" dxfId="4" priority="17" operator="equal">
      <formula>0</formula>
    </cfRule>
  </conditionalFormatting>
  <conditionalFormatting sqref="E107">
    <cfRule type="cellIs" dxfId="4" priority="14" operator="equal">
      <formula>"无"</formula>
    </cfRule>
  </conditionalFormatting>
  <conditionalFormatting sqref="AI107">
    <cfRule type="cellIs" dxfId="4" priority="10" operator="equal">
      <formula>"无"</formula>
    </cfRule>
  </conditionalFormatting>
  <conditionalFormatting sqref="E109">
    <cfRule type="cellIs" dxfId="4" priority="13" operator="equal">
      <formula>"无"</formula>
    </cfRule>
  </conditionalFormatting>
  <conditionalFormatting sqref="AI109">
    <cfRule type="cellIs" dxfId="4" priority="9" operator="equal">
      <formula>"无"</formula>
    </cfRule>
  </conditionalFormatting>
  <conditionalFormatting sqref="E111">
    <cfRule type="cellIs" dxfId="4" priority="12" operator="equal">
      <formula>"无"</formula>
    </cfRule>
  </conditionalFormatting>
  <conditionalFormatting sqref="AI111">
    <cfRule type="cellIs" dxfId="4" priority="8" operator="equal">
      <formula>"无"</formula>
    </cfRule>
  </conditionalFormatting>
  <conditionalFormatting sqref="E113">
    <cfRule type="cellIs" dxfId="4" priority="11" operator="equal">
      <formula>"无"</formula>
    </cfRule>
  </conditionalFormatting>
  <conditionalFormatting sqref="AI113">
    <cfRule type="cellIs" dxfId="4" priority="7" operator="equal">
      <formula>"无"</formula>
    </cfRule>
  </conditionalFormatting>
  <conditionalFormatting sqref="E45 D75 D91">
    <cfRule type="cellIs" dxfId="4" priority="155" operator="equal">
      <formula>"无"</formula>
    </cfRule>
  </conditionalFormatting>
  <dataValidations count="116">
    <dataValidation type="list" allowBlank="1" showInputMessage="1" showErrorMessage="1" sqref="BX109:CA110">
      <formula1>OFFSET(神成神器!$A$1,MATCH($D$101,神成神器!$A:$A,0)-1,5,备用!$AW$5)</formula1>
    </dataValidation>
    <dataValidation type="list" allowBlank="1" showInputMessage="1" showErrorMessage="1" sqref="O42:P43 AU42:AV43 O60:P61 AE60:AF61 AU60:AV61 BK60:BL61 O104:P105 AU104:AV105 W77:X79 W85:X88 W93:X95">
      <formula1>OFFSET(备用!$B$148,MATCH(K42,备用!$A$149:$A$170,0),0,COUNTIF(备用!$A$149:$A$170,K42))</formula1>
    </dataValidation>
    <dataValidation type="list" allowBlank="1" showInputMessage="1" showErrorMessage="1" sqref="O18:V18">
      <formula1>备用!$Q$151:$Q$177</formula1>
    </dataValidation>
    <dataValidation type="list" allowBlank="1" showInputMessage="1" showErrorMessage="1" sqref="D12 J37 J55 J99">
      <formula1>"是,否"</formula1>
    </dataValidation>
    <dataValidation type="list" allowBlank="1" showInputMessage="1" showErrorMessage="1" sqref="D92">
      <formula1>OFFSET(武!$E$39,,,5-COUNTBLANK(武!$E$39:$E$43))</formula1>
    </dataValidation>
    <dataValidation allowBlank="1" showInputMessage="1" showErrorMessage="1" sqref="Z9 Z13 H24:K24 C26:E26 M40 F41 M43 AC43 AS43 BI43 F44 M58 F59 M61 AC61 AS61 BI61 F62 B76:D76 F76:H76 M102 F103 M105 AC105 AS105 BI105 F106 L77:L78 L85:L86 L93:L94"/>
    <dataValidation type="list" allowBlank="1" showInputMessage="1" showErrorMessage="1" sqref="AI4 AJ5 AI6 AJ7 AI8:AJ17 AI21:AJ22 AI24:AJ25">
      <formula1>"⚀,⚁,⚂,⚃,⚄,⚅"</formula1>
    </dataValidation>
    <dataValidation type="list" allowBlank="1" showInputMessage="1" showErrorMessage="1" sqref="AB7:AE7">
      <formula1>备用!$AA$151:$AA$155</formula1>
    </dataValidation>
    <dataValidation type="list" allowBlank="1" showInputMessage="1" showErrorMessage="1" sqref="AD9:AF9">
      <formula1>IF($Z$9="√",备用!$R$1:$R$6,#N/A)</formula1>
    </dataValidation>
    <dataValidation type="list" allowBlank="1" showInputMessage="1" showErrorMessage="1" sqref="E55:F55">
      <formula1>OFFSET(才能!AK1,IF(才能!AK1="",1,0),,IF(才能!AK1="单持",IF(才能!AK2="双持",2,1),1),)</formula1>
    </dataValidation>
    <dataValidation type="list" allowBlank="1" showInputMessage="1" showErrorMessage="1" sqref="I12:L12">
      <formula1>IF($Z$13="√","",备用!$M$1:$M$3)</formula1>
    </dataValidation>
    <dataValidation type="list" allowBlank="1" showInputMessage="1" showErrorMessage="1" sqref="E9:J9">
      <formula1>备用!$Q$1:$Q$16</formula1>
    </dataValidation>
    <dataValidation type="list" allowBlank="1" showInputMessage="1" showErrorMessage="1" sqref="CK49:CN50">
      <formula1>OFFSET(神成神器!$A$1,MATCH($D$39,神成神器!$A:$A,0)-1,10,备用!$AQ$10)</formula1>
    </dataValidation>
    <dataValidation type="list" allowBlank="1" showInputMessage="1" showErrorMessage="1" sqref="K11:L11">
      <formula1>"机械,植物,人型,幻兽,不死,魔兽,怪虫"</formula1>
    </dataValidation>
    <dataValidation type="list" allowBlank="1" showInputMessage="1" showErrorMessage="1" sqref="AE42:AF43 AE104:AF105">
      <formula1>OFFSET(备用!$B$148,MATCH($AA$42,备用!$A$149:$A$170,0),0,COUNTIF(备用!$A$149:$A$170,AA42))</formula1>
    </dataValidation>
    <dataValidation type="list" allowBlank="1" showInputMessage="1" showErrorMessage="1" sqref="G12:H12">
      <formula1>备用!$M$1:$M$3</formula1>
    </dataValidation>
    <dataValidation type="list" allowBlank="1" showInputMessage="1" showErrorMessage="1" sqref="B13:C13">
      <formula1>备用!$A$172:$A$178</formula1>
    </dataValidation>
    <dataValidation type="list" allowBlank="1" showInputMessage="1" showErrorMessage="1" sqref="BX107:CA108">
      <formula1>OFFSET(神成神器!$A$1,MATCH($D$101,神成神器!$A:$A,0)-1,4,备用!$AW$4)</formula1>
    </dataValidation>
    <dataValidation type="list" allowBlank="1" showInputMessage="1" showErrorMessage="1" sqref="AV85:AY86">
      <formula1>OFFSET(神成神器!$A$1,MATCH($D$83,神成神器!$A:$A,0)-1,2,备用!$BC$2)</formula1>
    </dataValidation>
    <dataValidation type="list" allowBlank="1" showInputMessage="1" showErrorMessage="1" sqref="AH49:AH50 AH67:AH68 AH111:AH112">
      <formula1>IF(AN37="全扩",OFFSET(才能!AR11,,,才能!AQ13,),OFFSET(才能!AS11,,,才能!AQ14,))</formula1>
    </dataValidation>
    <dataValidation type="list" allowBlank="1" showInputMessage="1" showErrorMessage="1" sqref="AD13:AF13">
      <formula1>IF($Z$13="√",备用!$Q$1:$Q$16,#N/A)</formula1>
    </dataValidation>
    <dataValidation type="list" allowBlank="1" showInputMessage="1" showErrorMessage="1" sqref="CI95:CL96">
      <formula1>OFFSET(神成神器!$A$1,MATCH($D$91,神成神器!$A:$A,0)-1,9,备用!$BF$9)</formula1>
    </dataValidation>
    <dataValidation type="list" allowBlank="1" showInputMessage="1" showErrorMessage="1" sqref="AD14:AF14">
      <formula1>IF($Z$13="√",备用!$M$1:$M$3,#N/A)</formula1>
    </dataValidation>
    <dataValidation type="list" allowBlank="1" showInputMessage="1" showErrorMessage="1" sqref="AH51:AH52 AH69:AH70 AH113:AH114">
      <formula1>IF(AN37="全扩",OFFSET(才能!AR12,,,才能!AQ14,),OFFSET(才能!AS12,,,才能!AQ15,))</formula1>
    </dataValidation>
    <dataValidation type="list" allowBlank="1" showInputMessage="1" showErrorMessage="1" sqref="Q24">
      <formula1>"√"</formula1>
    </dataValidation>
    <dataValidation type="list" allowBlank="1" showInputMessage="1" showErrorMessage="1" sqref="BL35:CI35">
      <formula1>备用!$B$162:$B$169</formula1>
    </dataValidation>
    <dataValidation type="list" allowBlank="1" showInputMessage="1" showErrorMessage="1" sqref="AH47:AH48 AH65:AH66 AH109:AH110">
      <formula1>IF(AN37="全扩",OFFSET(才能!AR10,,,才能!AQ12,),OFFSET(才能!AS10,,,才能!AQ13,))</formula1>
    </dataValidation>
    <dataValidation type="list" allowBlank="1" showInputMessage="1" showErrorMessage="1" sqref="BI93:BL94">
      <formula1>OFFSET(神成神器!$A$1,MATCH($D$91,神成神器!$A:$A,0)-1,4,备用!$BF$4)</formula1>
    </dataValidation>
    <dataValidation type="list" allowBlank="1" showInputMessage="1" showErrorMessage="1" sqref="D75:L75">
      <formula1>IF(L74="☐",IF($F$74="开",IF($AN$37="全扩",OFFSET(武!$T$1,,,武!$C$25),OFFSET(武!$U$1,,,武!$C$26)),IF($AN$37="全扩",OFFSET(武!$W$1,,,武!$D$25),OFFSET(武!$X$1,,,武!$D$26))),OFFSET(装!$A$1,武!$G$14-1,1,武!$G$15))</formula1>
    </dataValidation>
    <dataValidation type="list" allowBlank="1" showInputMessage="1" showErrorMessage="1" sqref="I17:K18 J19:K22">
      <formula1>备用!$X$1:$X$2</formula1>
    </dataValidation>
    <dataValidation type="list" allowBlank="1" showInputMessage="1" showErrorMessage="1" sqref="E37:F37">
      <formula1>OFFSET(才能!AI1,IF(才能!AI1="",1,0),,IF(才能!AI1="单持",IF(才能!AI2="双持",2,1),1),)</formula1>
    </dataValidation>
    <dataValidation type="list" allowBlank="1" showInputMessage="1" showErrorMessage="1" sqref="O37 O55 L74 L82 L90 O99">
      <formula1>"☐,☑"</formula1>
    </dataValidation>
    <dataValidation type="list" allowBlank="1" showInputMessage="1" showErrorMessage="1" sqref="BK42:BL43 BK104:BL105">
      <formula1>OFFSET(备用!$B$148,MATCH($BG$42,备用!$A$149:$A$170,0),0,COUNTIF(备用!$A$149:$A$170,BG42))</formula1>
    </dataValidation>
    <dataValidation type="list" allowBlank="1" showInputMessage="1" showErrorMessage="1" sqref="AF37:AG37 AF55:AG55 E74:F74 E82:F82 E90:F90 AF99:AG99">
      <formula1>"开,关"</formula1>
    </dataValidation>
    <dataValidation type="list" allowBlank="1" showInputMessage="1" showErrorMessage="1" sqref="AN37:AT37">
      <formula1>备用!V151:V162</formula1>
    </dataValidation>
    <dataValidation type="list" allowBlank="1" showInputMessage="1" showErrorMessage="1" sqref="D39:L39">
      <formula1>IF(O37="☐",IF($AG$37="开",IF($AN$37="全扩",OFFSET(武!$H$1,,,武!$C$13),OFFSET(武!$I$1,,,武!$C$14)),IF($AN$37="全扩",OFFSET(武!$K$1,,,武!$D$13),OFFSET(武!$L$1,,,武!$D$14))),OFFSET(装!$A$1,武!$G$4-1,1,武!$G$5))</formula1>
    </dataValidation>
    <dataValidation type="list" allowBlank="1" showInputMessage="1" showErrorMessage="1" sqref="BX113:CA114">
      <formula1>OFFSET(神成神器!$A$1,MATCH($D$101,神成神器!$A:$A,0)-1,7,备用!$AW$7)</formula1>
    </dataValidation>
    <dataValidation type="list" allowBlank="1" showInputMessage="1" showErrorMessage="1" sqref="D41:E41 D44:E44 D62:E62 D103:E103 D106:E106">
      <formula1>备用!$AK$1:$AK$7</formula1>
    </dataValidation>
    <dataValidation type="list" allowBlank="1" showInputMessage="1" showErrorMessage="1" sqref="BI79:BL80">
      <formula1>OFFSET(神成神器!$A$1,MATCH($D$75,神成神器!$A:$A,0)-1,5,备用!$AZ$5)</formula1>
    </dataValidation>
    <dataValidation type="list" allowBlank="1" showInputMessage="1" showErrorMessage="1" sqref="AM45 AM47 AM49 AM51 AM63 AM65 AM67 AM69 AM107 AM109 AM111 AM113 I45:J52 I63:J70 I107:J114">
      <formula1>"价格,效果值"</formula1>
    </dataValidation>
    <dataValidation type="list" allowBlank="1" showInputMessage="1" showErrorMessage="1" sqref="BX65:CA66">
      <formula1>OFFSET(神成神器!$A$1,MATCH($D$57,神成神器!$A:$A,0)-1,5,备用!$AT$5)</formula1>
    </dataValidation>
    <dataValidation type="list" allowBlank="1" showInputMessage="1" showErrorMessage="1" sqref="D57:L57">
      <formula1>IF(O55="☐",IF($AG$55="开",IF($AN$37="全扩",OFFSET(武!$N$1,,,武!$C$19),OFFSET(武!$O$1,,,武!$C$20)),IF($AN$37="全扩",OFFSET(武!$Q$1,,,武!$D$19),OFFSET(武!$R$1,,,武!$D$20))),OFFSET(装!$A$1,武!$G$10-1,1,武!$G$11))</formula1>
    </dataValidation>
    <dataValidation type="list" allowBlank="1" showInputMessage="1" showErrorMessage="1" sqref="D59:E59">
      <formula1>备用!$AK$1:$AK$8</formula1>
    </dataValidation>
    <dataValidation type="list" allowBlank="1" showInputMessage="1" showErrorMessage="1" sqref="BX51:CA52">
      <formula1>OFFSET(神成神器!$A$1,MATCH($D$39,神成神器!$A:$A,0)-1,7,备用!$AQ$7)</formula1>
    </dataValidation>
    <dataValidation type="list" allowBlank="1" showInputMessage="1" showErrorMessage="1" sqref="BD70:BE70">
      <formula1>OFFSET(神成神器!$A$1,MATCH(D59,神成神器!$A:$A,0)-1,5,备用!AQ35)</formula1>
    </dataValidation>
    <dataValidation type="list" allowBlank="1" showInputMessage="1" showErrorMessage="1" sqref="S77 S79 AA80 S85 S87 S93 S95 AA96 K42:L43 AA42:AB43 AQ42:AR43 BG42:BH43 K60:L61 AA60:AB61 AQ60:AR61 BG60:BH61 K104:L105 AA104:AB105 AQ104:AR105 BG104:BH105">
      <formula1>"常见,珍稀"</formula1>
    </dataValidation>
    <dataValidation type="list" allowBlank="1" showInputMessage="1" showErrorMessage="1" sqref="D83 D91">
      <formula1>IF(L82="☐",IF($E$72="开",IF($AN$37="全扩",OFFSET(武!$Z$1,,,武!$C$31),OFFSET(武!$AA$1,,,武!$C$32)),IF($AN$37="全扩",OFFSET(武!$AC$1,,,武!$D$31),OFFSET(武!$AD$1,,,武!$D$32))),OFFSET(装!$A$1,武!$G$18-1,1,武!$G$19))</formula1>
    </dataValidation>
    <dataValidation type="list" allowBlank="1" showInputMessage="1" showErrorMessage="1" sqref="E83 E91">
      <formula1>IF(#REF!="☐",IF($E$72="开",IF($AN$37="全扩",OFFSET(武!$Z$1,,,武!$C$31),OFFSET(武!$AA$1,,,武!$C$32)),IF($AN$37="全扩",OFFSET(武!$AC$1,,,武!$D$31),OFFSET(武!$AD$1,,,武!$D$32))),OFFSET(装!$A$1,武!$G$18-1,1,武!$G$19))</formula1>
    </dataValidation>
    <dataValidation type="list" allowBlank="1" showInputMessage="1" showErrorMessage="1" sqref="CK65:CN66">
      <formula1>OFFSET(神成神器!$A$1,MATCH($D$57,神成神器!$A:$A,0)-1,9,备用!$AT$9)</formula1>
    </dataValidation>
    <dataValidation type="list" allowBlank="1" showInputMessage="1" showErrorMessage="1" sqref="F83:I83 F91:I91">
      <formula1>IF(M82="☐",IF($E$72="开",IF($AN$37="全扩",OFFSET(武!$Z$1,,,武!$C$31),OFFSET(武!$AA$1,,,武!$C$32)),IF($AN$37="全扩",OFFSET(武!$AC$1,,,武!$D$31),OFFSET(武!$AD$1,,,武!$D$32))),OFFSET(装!$A$1,武!$G$18-1,1,武!$G$19))</formula1>
    </dataValidation>
    <dataValidation type="list" allowBlank="1" showInputMessage="1" showErrorMessage="1" sqref="D84:F84">
      <formula1>OFFSET(武!$C$39,,,5-COUNTBLANK(武!$C$39:$C$43))</formula1>
    </dataValidation>
    <dataValidation type="list" allowBlank="1" showInputMessage="1" showErrorMessage="1" sqref="E99:F99">
      <formula1>OFFSET(才能!AG1,IF(才能!AG1="",1,0),,IF(才能!AG1="单持",IF(才能!AG2="双持",2,1),1),)</formula1>
    </dataValidation>
    <dataValidation type="list" allowBlank="1" showInputMessage="1" showErrorMessage="1" sqref="AV93:AY94">
      <formula1>OFFSET(神成神器!$A$1,MATCH($D$91,神成神器!$A:$A,0)-1,2,备用!$BF$2)</formula1>
    </dataValidation>
    <dataValidation type="list" allowBlank="1" showInputMessage="1" showErrorMessage="1" sqref="D101:L101">
      <formula1>IF(O99="☐",IF($AG$99="开",IF($AN$99="全扩",OFFSET(武!$AG$1,,,武!$C$51),OFFSET(武!$AH$1,,,武!$C$52)),IF($AN$99="全扩",OFFSET(武!$AJ$1,,,武!$D$51),OFFSET(武!$AK$1,,,武!$D$52))),OFFSET(装!$A$1,武!$G$22-1,1,武!$G$23))</formula1>
    </dataValidation>
    <dataValidation type="list" allowBlank="1" showInputMessage="1" showErrorMessage="1" sqref="AH45:AH46 AH63:AH64 AH107:AH108">
      <formula1>IF(AN37="全扩",OFFSET(才能!AR9,,,才能!AQ11,),OFFSET(才能!AS9,,,才能!AQ12,))</formula1>
    </dataValidation>
    <dataValidation type="list" allowBlank="1" showInputMessage="1" showErrorMessage="1" sqref="S42:T43 AI42:AJ43 AY42:AZ43 BO42:BP43 S60:T61 AI60:AJ61 AY60:AZ61 BO60:BP61 S104:T105 AI104:AJ105 AY104:AZ105 BO104:BP105 AA77:AB79 AA85:AB88 AA93:AB95">
      <formula1>IF(K42=备用!$A$146,OFFSET(备用!$C$146,0,0,1,10),IF(K42=备用!$A$147,OFFSET(备用!$B$147,0,0,1,2),""))</formula1>
    </dataValidation>
    <dataValidation type="list" allowBlank="1" showInputMessage="1" showErrorMessage="1" sqref="CI85:CL86">
      <formula1>OFFSET(神成神器!$A$1,MATCH($D$83,神成神器!$A:$A,0)-1,8,备用!$BC$8)</formula1>
    </dataValidation>
    <dataValidation type="list" allowBlank="1" showInputMessage="1" showErrorMessage="1" sqref="BX111:CA112">
      <formula1>OFFSET(神成神器!$A$1,MATCH($D$101,神成神器!$A:$A,0)-1,6,备用!$AW$6)</formula1>
    </dataValidation>
    <dataValidation type="list" allowBlank="1" showInputMessage="1" showErrorMessage="1" sqref="D13:G14">
      <formula1>OFFSET(备用!A181,1,MATCH(B13,备用!181:181,0)-1,COUNTA(OFFSET(备用!A181,,MATCH(B13,备用!181:181,0)-1,43,1))-1,1)</formula1>
    </dataValidation>
    <dataValidation type="list" allowBlank="1" showInputMessage="1" showErrorMessage="1" sqref="AV79:AY80">
      <formula1>OFFSET(神成神器!$A$1,MATCH($D$75,神成神器!$A:$A,0)-1,3,备用!$AZ$3)</formula1>
    </dataValidation>
    <dataValidation type="list" allowBlank="1" showInputMessage="1" showErrorMessage="1" sqref="BX63:CA64">
      <formula1>OFFSET(神成神器!$A$1,MATCH($D$57,神成神器!$A:$A,0)-1,4,备用!$AT$4)</formula1>
    </dataValidation>
    <dataValidation type="list" allowBlank="1" showInputMessage="1" showErrorMessage="1" sqref="BX45:CA46">
      <formula1>OFFSET(神成神器!$A$1,MATCH($D$39,神成神器!$A:$A,0)-1,4,备用!$AQ$4)</formula1>
    </dataValidation>
    <dataValidation type="list" allowBlank="1" showInputMessage="1" showErrorMessage="1" sqref="BV93:BY94">
      <formula1>OFFSET(神成神器!$A$1,MATCH($D$91,神成神器!$A:$A,0)-1,6,备用!$BF$6)</formula1>
    </dataValidation>
    <dataValidation type="list" allowBlank="1" showInputMessage="1" showErrorMessage="1" sqref="BX47:CA48">
      <formula1>OFFSET(神成神器!$A$1,MATCH($D$39,神成神器!$A:$A,0)-1,5,备用!$AQ$5)</formula1>
    </dataValidation>
    <dataValidation type="list" allowBlank="1" showInputMessage="1" showErrorMessage="1" sqref="BX49:CA50">
      <formula1>OFFSET(神成神器!$A$1,MATCH($D$39,神成神器!$A:$A,0)-1,6,备用!$AQ$6)</formula1>
    </dataValidation>
    <dataValidation type="list" allowBlank="1" showInputMessage="1" showErrorMessage="1" sqref="BK51:BN52">
      <formula1>OFFSET(神成神器!$A$1,MATCH($D$39,神成神器!$A:$A,0)-1,3,备用!$AQ$3)</formula1>
    </dataValidation>
    <dataValidation type="list" allowBlank="1" showInputMessage="1" showErrorMessage="1" sqref="BX67:CA68">
      <formula1>OFFSET(神成神器!$A$1,MATCH($D$57,神成神器!$A:$A,0)-1,6,备用!$AT$6)</formula1>
    </dataValidation>
    <dataValidation type="list" allowBlank="1" showInputMessage="1" showErrorMessage="1" sqref="AV87:AY88">
      <formula1>OFFSET(神成神器!$A$1,MATCH($D$83,神成神器!$A:$A,0)-1,3,备用!$BC$3)</formula1>
    </dataValidation>
    <dataValidation type="list" allowBlank="1" showInputMessage="1" showErrorMessage="1" sqref="BX69:CA70">
      <formula1>OFFSET(神成神器!$A$1,MATCH($D$57,神成神器!$A:$A,0)-1,7,备用!$AT$7)</formula1>
    </dataValidation>
    <dataValidation type="list" allowBlank="1" showInputMessage="1" showErrorMessage="1" sqref="AV77:AY78">
      <formula1>OFFSET(神成神器!$A$1,MATCH(D75,神成神器!$A:$A,0)-1,2,备用!$AZ$2)</formula1>
    </dataValidation>
    <dataValidation type="list" allowBlank="1" showInputMessage="1" showErrorMessage="1" sqref="AV95:AY96">
      <formula1>OFFSET(神成神器!$A$1,MATCH($D$91,神成神器!$A:$A,0)-1,3,备用!$BF$3)</formula1>
    </dataValidation>
    <dataValidation type="list" allowBlank="1" showInputMessage="1" showErrorMessage="1" sqref="BV77:BY78">
      <formula1>OFFSET(神成神器!$A$1,MATCH($D$75,神成神器!$A:$A,0)-1,6,备用!$AZ$6)</formula1>
    </dataValidation>
    <dataValidation type="list" allowBlank="1" showInputMessage="1" showErrorMessage="1" sqref="BV79:BY80">
      <formula1>OFFSET(神成神器!$A$1,MATCH($D$75,神成神器!$A:$A,0)-1,7,备用!$AZ$7)</formula1>
    </dataValidation>
    <dataValidation type="list" allowBlank="1" showInputMessage="1" showErrorMessage="1" sqref="BV85:BY86">
      <formula1>OFFSET(神成神器!$A$1,MATCH($D$83,神成神器!$A:$A,0)-1,6,备用!$BC$6)</formula1>
    </dataValidation>
    <dataValidation type="list" allowBlank="1" showInputMessage="1" showErrorMessage="1" sqref="BV87:BY88">
      <formula1>OFFSET(神成神器!$A$1,MATCH($D$83,神成神器!$A:$A,0)-1,7,备用!$BC$7)</formula1>
    </dataValidation>
    <dataValidation type="list" allowBlank="1" showInputMessage="1" showErrorMessage="1" sqref="BV95:BY96">
      <formula1>OFFSET(神成神器!$A$1,MATCH($D$91,神成神器!$A:$A,0)-1,7,备用!$BF$7)</formula1>
    </dataValidation>
    <dataValidation type="list" allowBlank="1" showInputMessage="1" showErrorMessage="1" sqref="D17:H18 D19:I22">
      <formula1>备用!$V$1:$V$18</formula1>
    </dataValidation>
    <dataValidation type="list" allowBlank="1" showInputMessage="1" showErrorMessage="1" sqref="BK45:BN46">
      <formula1>OFFSET(神成神器!$A$1,MATCH($D$39,神成神器!$A:$A,0)-1,1,13)</formula1>
    </dataValidation>
    <dataValidation type="list" allowBlank="1" showInputMessage="1" showErrorMessage="1" sqref="BK47:BN48 BK65:BN66">
      <formula1>OFFSET(神成神器!$A$1,MATCH($D$39,神成神器!$A:$A,0)+12,1,13)</formula1>
    </dataValidation>
    <dataValidation type="list" allowBlank="1" showInputMessage="1" showErrorMessage="1" sqref="BK49:BN50">
      <formula1>OFFSET(神成神器!$A$1,MATCH($D$39,神成神器!$A:$A,0)-1,2,备用!$AQ$2)</formula1>
    </dataValidation>
    <dataValidation type="list" allowBlank="1" showInputMessage="1" showErrorMessage="1" sqref="AI93:AL94">
      <formula1>OFFSET(神成神器!$A$1,MATCH(D91,神成神器!$A:$A,0)-1,1,13)</formula1>
    </dataValidation>
    <dataValidation type="list" allowBlank="1" showInputMessage="1" showErrorMessage="1" sqref="BK63:BN64">
      <formula1>OFFSET(神成神器!$A$1,MATCH($D$57,神成神器!$A:$A,0)-1,1,13)</formula1>
    </dataValidation>
    <dataValidation type="list" allowBlank="1" showInputMessage="1" showErrorMessage="1" sqref="BK67:BN68">
      <formula1>OFFSET(神成神器!$A$1,MATCH($D$57,神成神器!$A:$A,0)-1,2,备用!$AT$2)</formula1>
    </dataValidation>
    <dataValidation type="list" allowBlank="1" showInputMessage="1" showErrorMessage="1" sqref="BK69:BN70">
      <formula1>OFFSET(神成神器!$A$1,MATCH($D$57,神成神器!$A:$A,0)-1,3,备用!$AT$3)</formula1>
    </dataValidation>
    <dataValidation type="list" allowBlank="1" showInputMessage="1" showErrorMessage="1" sqref="AI77:AL78">
      <formula1>OFFSET(神成神器!$A$1,MATCH($D$75,神成神器!$A:$A,0)-1,1,13)</formula1>
    </dataValidation>
    <dataValidation type="list" allowBlank="1" showInputMessage="1" showErrorMessage="1" sqref="E45:H46">
      <formula1>IF($AN$37="全扩",OFFSET(才能!$AO$1,,,才能!$AN$3,),OFFSET(才能!$AP$1,,,才能!$AN$4,))</formula1>
    </dataValidation>
    <dataValidation type="list" allowBlank="1" showInputMessage="1" showErrorMessage="1" sqref="CI77:CL78">
      <formula1>OFFSET(神成神器!$A$1,MATCH($D$75,神成神器!$A:$A,0)-1,8,备用!$AZ$8)</formula1>
    </dataValidation>
    <dataValidation type="list" allowBlank="1" showInputMessage="1" showErrorMessage="1" sqref="AI79:AL80">
      <formula1>OFFSET(神成神器!$A$1,MATCH($D$75,神成神器!$A:$A,0)+12,1,13)</formula1>
    </dataValidation>
    <dataValidation type="list" allowBlank="1" showInputMessage="1" showErrorMessage="1" sqref="CI79:CL80">
      <formula1>OFFSET(神成神器!$A$1,MATCH($D$75,神成神器!$A:$A,0)-1,9,备用!AZ9)</formula1>
    </dataValidation>
    <dataValidation type="list" allowBlank="1" showInputMessage="1" showErrorMessage="1" sqref="CI81:CL82">
      <formula1>OFFSET(神成神器!$A$1,MATCH($D$75,神成神器!$A:$A,0)-1,10,备用!AZ10)</formula1>
    </dataValidation>
    <dataValidation type="list" allowBlank="1" showInputMessage="1" showErrorMessage="1" sqref="AI85:AL86">
      <formula1>OFFSET(神成神器!$A$1,MATCH($D$83,神成神器!$A:$A,0)-1,1,13)</formula1>
    </dataValidation>
    <dataValidation type="list" allowBlank="1" showInputMessage="1" showErrorMessage="1" sqref="AI87:AL88">
      <formula1>OFFSET(神成神器!$A$1,MATCH($D$83,神成神器!$A:$A,0)+12,1,13)</formula1>
    </dataValidation>
    <dataValidation type="list" allowBlank="1" showInputMessage="1" showErrorMessage="1" sqref="CI87:CL88">
      <formula1>OFFSET(神成神器!$A$1,MATCH($D$83,神成神器!$A:$A,0)-1,9,备用!$BC$9)</formula1>
    </dataValidation>
    <dataValidation type="list" allowBlank="1" showInputMessage="1" showErrorMessage="1" sqref="CI89:CL90">
      <formula1>OFFSET(神成神器!$A$1,MATCH($D$83,神成神器!$A:$A,0)-1,10,备用!$BC$10)</formula1>
    </dataValidation>
    <dataValidation type="list" allowBlank="1" showInputMessage="1" showErrorMessage="1" sqref="CI93:CL94">
      <formula1>OFFSET(神成神器!$A$1,MATCH($D$91,神成神器!$A:$A,0)-1,8,备用!$BF$8)</formula1>
    </dataValidation>
    <dataValidation type="list" allowBlank="1" showInputMessage="1" showErrorMessage="1" sqref="AI95:AL96">
      <formula1>OFFSET(神成神器!$A$1,MATCH($D$91,神成神器!$A:$A,0)+12,1,13)</formula1>
    </dataValidation>
    <dataValidation type="list" allowBlank="1" showInputMessage="1" showErrorMessage="1" sqref="CI97:CL98">
      <formula1>OFFSET(神成神器!$A$1,MATCH($D$91,神成神器!$A:$A,0)-1,10,备用!$BF$10)</formula1>
    </dataValidation>
    <dataValidation type="list" allowBlank="1" showInputMessage="1" showErrorMessage="1" sqref="BK109:BN110">
      <formula1>OFFSET(神成神器!$A$1,MATCH($D$101,神成神器!$A:$A,0)+12,1,13)</formula1>
    </dataValidation>
    <dataValidation type="list" allowBlank="1" showInputMessage="1" showErrorMessage="1" sqref="BK107:BN108">
      <formula1>OFFSET(神成神器!$A$1,MATCH($D$101,神成神器!$A:$A,0)-1,1,13)</formula1>
    </dataValidation>
    <dataValidation type="list" allowBlank="1" showInputMessage="1" showErrorMessage="1" sqref="BK111:BN112">
      <formula1>OFFSET(神成神器!$A$1,MATCH($D$101,神成神器!$A:$A,0)-1,2,备用!$AW$2)</formula1>
    </dataValidation>
    <dataValidation type="list" allowBlank="1" showInputMessage="1" showErrorMessage="1" sqref="BK113:BN114">
      <formula1>OFFSET(神成神器!$A$1,MATCH($D$101,神成神器!$A:$A,0)-1,3,备用!$AW$3)</formula1>
    </dataValidation>
    <dataValidation type="list" allowBlank="1" showInputMessage="1" showErrorMessage="1" sqref="Y3:AA4">
      <formula1>才能!$O$2:$O$21</formula1>
    </dataValidation>
    <dataValidation type="list" allowBlank="1" showInputMessage="1" showErrorMessage="1" sqref="CK45:CN46">
      <formula1>OFFSET(神成神器!$A$1,MATCH($D$39,神成神器!$A:$A,0)-1,8,备用!$AQ$8)</formula1>
    </dataValidation>
    <dataValidation type="list" allowBlank="1" showInputMessage="1" showErrorMessage="1" sqref="CK47:CN48">
      <formula1>OFFSET(神成神器!$A$1,MATCH($D$39,神成神器!$A:$A,0)-1,9,备用!$AQ$9)</formula1>
    </dataValidation>
    <dataValidation type="list" allowBlank="1" showInputMessage="1" showErrorMessage="1" sqref="CK63:CN64">
      <formula1>OFFSET(神成神器!$A$1,MATCH($D$57,神成神器!$A:$A,0)-1,8,备用!$AT$8)</formula1>
    </dataValidation>
    <dataValidation type="list" allowBlank="1" showInputMessage="1" showErrorMessage="1" sqref="CK67:CN68">
      <formula1>OFFSET(神成神器!$A$1,MATCH($D$57,神成神器!$A:$A,0)-1,10,备用!$AT$10)</formula1>
    </dataValidation>
    <dataValidation type="list" allowBlank="1" showInputMessage="1" showErrorMessage="1" sqref="BI77:BL78">
      <formula1>OFFSET(神成神器!$A$1,MATCH($D$75,神成神器!$A:$A,0)-1,4,备用!$AZ$4)</formula1>
    </dataValidation>
    <dataValidation type="list" allowBlank="1" showInputMessage="1" showErrorMessage="1" sqref="BI85:BL86">
      <formula1>OFFSET(神成神器!$A$1,MATCH($D$83,神成神器!$A:$A,0)-1,4,备用!$BC$4)</formula1>
    </dataValidation>
    <dataValidation type="list" allowBlank="1" showInputMessage="1" showErrorMessage="1" sqref="BI87:BL88">
      <formula1>OFFSET(神成神器!$A$1,MATCH($D$83,神成神器!$A:$A,0)-1,5,备用!$BC$5)</formula1>
    </dataValidation>
    <dataValidation type="list" allowBlank="1" showInputMessage="1" showErrorMessage="1" sqref="BI95:BL96">
      <formula1>OFFSET(神成神器!$A$1,MATCH($D$91,神成神器!$A:$A,0)-1,5,备用!$BF$5)</formula1>
    </dataValidation>
    <dataValidation type="list" allowBlank="1" showInputMessage="1" showErrorMessage="1" sqref="CK107:CN108">
      <formula1>OFFSET(神成神器!$A$1,MATCH($D$101,神成神器!$A:$A,0)-1,8,备用!$AW$8)</formula1>
    </dataValidation>
    <dataValidation type="list" allowBlank="1" showInputMessage="1" showErrorMessage="1" sqref="CK109:CN110">
      <formula1>OFFSET(神成神器!$A$1,MATCH($D$101,神成神器!$A:$A,0)-1,9,备用!$AW$9)</formula1>
    </dataValidation>
    <dataValidation type="list" allowBlank="1" showInputMessage="1" showErrorMessage="1" sqref="CK111:CN112">
      <formula1>OFFSET(神成神器!$A$1,MATCH($D$101,神成神器!$A:$A,0)-1,10,备用!$AW$10)</formula1>
    </dataValidation>
    <dataValidation type="list" allowBlank="1" showInputMessage="1" showErrorMessage="1" sqref="E107:H114 AI107:AL114">
      <formula1>IF($AN$37="全扩",OFFSET(才能!$BF$1,,,才能!$BE$3,),OFFSET(才能!$BG$1,,,才能!$BE$4,))</formula1>
    </dataValidation>
    <dataValidation type="list" allowBlank="1" showInputMessage="1" showErrorMessage="1" sqref="E63:H70 AI63:AL70">
      <formula1>IF($AN$37="全扩",OFFSET(才能!$AU$1,,,才能!$AT$3,),OFFSET(才能!$AV$1,,,才能!$AT$4,))</formula1>
    </dataValidation>
    <dataValidation type="list" allowBlank="1" showInputMessage="1" showErrorMessage="1" sqref="E47:H52 AI45:AL52">
      <formula1>IF($AN$37="全扩",OFFSET(才能!$AR$1,,,才能!$AQ$3,),OFFSET(才能!$AS$1,,,才能!$AQ$4,))</formula1>
    </dataValidation>
  </dataValidations>
  <pageMargins left="0.7" right="0.7" top="0.75" bottom="0.75" header="0.3" footer="0.3"/>
  <pageSetup paperSize="9" orientation="portrait"/>
  <headerFooter/>
  <drawing r:id="rId1"/>
  <legacyDrawing r:id="rId2"/>
  <mc:AlternateContent xmlns:mc="http://schemas.openxmlformats.org/markup-compatibility/2006">
    <mc:Choice Requires="x14">
      <controls>
        <mc:AlternateContent xmlns:mc="http://schemas.openxmlformats.org/markup-compatibility/2006">
          <mc:Choice Requires="x14">
            <control shapeId="1025" name="Spinner 1" r:id="rId3">
              <controlPr defaultSize="0">
                <anchor moveWithCells="1">
                  <from>
                    <xdr:col>4</xdr:col>
                    <xdr:colOff>29210</xdr:colOff>
                    <xdr:row>25</xdr:row>
                    <xdr:rowOff>66675</xdr:rowOff>
                  </from>
                  <to>
                    <xdr:col>4</xdr:col>
                    <xdr:colOff>210185</xdr:colOff>
                    <xdr:row>26</xdr:row>
                    <xdr:rowOff>200025</xdr:rowOff>
                  </to>
                </anchor>
              </controlPr>
            </control>
          </mc:Choice>
        </mc:AlternateContent>
        <mc:AlternateContent xmlns:mc="http://schemas.openxmlformats.org/markup-compatibility/2006">
          <mc:Choice Requires="x14">
            <control shapeId="1026" name="Spinner 2" r:id="rId4">
              <controlPr defaultSize="0">
                <anchor moveWithCells="1">
                  <from>
                    <xdr:col>7</xdr:col>
                    <xdr:colOff>191135</xdr:colOff>
                    <xdr:row>25</xdr:row>
                    <xdr:rowOff>57150</xdr:rowOff>
                  </from>
                  <to>
                    <xdr:col>7</xdr:col>
                    <xdr:colOff>372110</xdr:colOff>
                    <xdr:row>26</xdr:row>
                    <xdr:rowOff>190500</xdr:rowOff>
                  </to>
                </anchor>
              </controlPr>
            </control>
          </mc:Choice>
        </mc:AlternateContent>
        <mc:AlternateContent xmlns:mc="http://schemas.openxmlformats.org/markup-compatibility/2006">
          <mc:Choice Requires="x14">
            <control shapeId="1027" name="Spinner 3" r:id="rId5">
              <controlPr defaultSize="0">
                <anchor moveWithCells="1">
                  <from>
                    <xdr:col>9</xdr:col>
                    <xdr:colOff>219710</xdr:colOff>
                    <xdr:row>25</xdr:row>
                    <xdr:rowOff>47625</xdr:rowOff>
                  </from>
                  <to>
                    <xdr:col>10</xdr:col>
                    <xdr:colOff>161290</xdr:colOff>
                    <xdr:row>26</xdr:row>
                    <xdr:rowOff>180975</xdr:rowOff>
                  </to>
                </anchor>
              </controlPr>
            </control>
          </mc:Choice>
        </mc:AlternateContent>
        <mc:AlternateContent xmlns:mc="http://schemas.openxmlformats.org/markup-compatibility/2006">
          <mc:Choice Requires="x14">
            <control shapeId="1028" name="Spinner 4" r:id="rId6">
              <controlPr defaultSize="0">
                <anchor moveWithCells="1">
                  <from>
                    <xdr:col>13</xdr:col>
                    <xdr:colOff>10160</xdr:colOff>
                    <xdr:row>25</xdr:row>
                    <xdr:rowOff>76200</xdr:rowOff>
                  </from>
                  <to>
                    <xdr:col>13</xdr:col>
                    <xdr:colOff>191135</xdr:colOff>
                    <xdr:row>26</xdr:row>
                    <xdr:rowOff>209550</xdr:rowOff>
                  </to>
                </anchor>
              </controlPr>
            </control>
          </mc:Choice>
        </mc:AlternateContent>
        <mc:AlternateContent xmlns:mc="http://schemas.openxmlformats.org/markup-compatibility/2006">
          <mc:Choice Requires="x14">
            <control shapeId="1029" name="Spinner 5" r:id="rId7">
              <controlPr defaultSize="0">
                <anchor moveWithCells="1">
                  <from>
                    <xdr:col>16</xdr:col>
                    <xdr:colOff>0</xdr:colOff>
                    <xdr:row>25</xdr:row>
                    <xdr:rowOff>66675</xdr:rowOff>
                  </from>
                  <to>
                    <xdr:col>16</xdr:col>
                    <xdr:colOff>180975</xdr:colOff>
                    <xdr:row>26</xdr:row>
                    <xdr:rowOff>200025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5"/>
  <sheetViews>
    <sheetView showGridLines="0" workbookViewId="0">
      <pane ySplit="3" topLeftCell="A4" activePane="bottomLeft" state="frozen"/>
      <selection/>
      <selection pane="bottomLeft" activeCell="C10" sqref="C10:D10"/>
    </sheetView>
  </sheetViews>
  <sheetFormatPr defaultColWidth="9" defaultRowHeight="14"/>
  <cols>
    <col min="1" max="1" width="4.33333333333333" customWidth="1"/>
    <col min="2" max="2" width="3.775" customWidth="1"/>
    <col min="3" max="3" width="13.75" customWidth="1"/>
    <col min="4" max="4" width="18" customWidth="1"/>
    <col min="5" max="5" width="6.75" customWidth="1"/>
    <col min="6" max="6" width="9.66666666666667" customWidth="1"/>
    <col min="8" max="8" width="9" style="108"/>
    <col min="9" max="9" width="93.75" customWidth="1"/>
    <col min="10" max="10" width="51.5" customWidth="1"/>
    <col min="11" max="11" width="14.75" customWidth="1"/>
    <col min="12" max="12" width="20.6666666666667" customWidth="1"/>
  </cols>
  <sheetData>
    <row r="1" ht="9" customHeight="1"/>
    <row r="2" ht="7" customHeight="1" spans="3:7">
      <c r="C2" s="251"/>
      <c r="D2" s="251"/>
      <c r="E2" s="251"/>
      <c r="G2" s="252"/>
    </row>
    <row r="3" ht="18" customHeight="1" spans="2:12">
      <c r="B3" s="253" t="s">
        <v>175</v>
      </c>
      <c r="C3" s="254"/>
      <c r="D3" s="254"/>
      <c r="E3" s="255" t="s">
        <v>176</v>
      </c>
      <c r="F3" s="255" t="s">
        <v>148</v>
      </c>
      <c r="G3" s="256" t="s">
        <v>149</v>
      </c>
      <c r="H3" s="255" t="s">
        <v>177</v>
      </c>
      <c r="I3" s="320" t="s">
        <v>140</v>
      </c>
      <c r="J3" s="321" t="s">
        <v>178</v>
      </c>
      <c r="K3" s="321" t="s">
        <v>141</v>
      </c>
      <c r="L3" s="321" t="s">
        <v>179</v>
      </c>
    </row>
    <row r="4" ht="36" customHeight="1" spans="2:12">
      <c r="B4" s="257" t="s">
        <v>180</v>
      </c>
      <c r="C4" s="258"/>
      <c r="D4" s="259"/>
      <c r="E4" s="260" t="s">
        <v>181</v>
      </c>
      <c r="F4" s="261" t="s">
        <v>182</v>
      </c>
      <c r="G4" s="261" t="s">
        <v>182</v>
      </c>
      <c r="H4" s="261" t="s">
        <v>183</v>
      </c>
      <c r="I4" s="322" t="s">
        <v>184</v>
      </c>
      <c r="J4" s="323"/>
      <c r="K4" s="324"/>
      <c r="L4" s="324"/>
    </row>
    <row r="5" ht="36" customHeight="1" spans="2:12">
      <c r="B5" s="262" t="s">
        <v>185</v>
      </c>
      <c r="C5" s="263"/>
      <c r="D5" s="264"/>
      <c r="E5" s="265" t="s">
        <v>186</v>
      </c>
      <c r="F5" s="266" t="s">
        <v>187</v>
      </c>
      <c r="G5" s="266" t="s">
        <v>187</v>
      </c>
      <c r="H5" s="266" t="s">
        <v>183</v>
      </c>
      <c r="I5" s="325" t="s">
        <v>188</v>
      </c>
      <c r="J5" s="326"/>
      <c r="K5" s="327"/>
      <c r="L5" s="327"/>
    </row>
    <row r="6" ht="44" customHeight="1" spans="1:12">
      <c r="A6" s="267" t="s">
        <v>189</v>
      </c>
      <c r="B6" s="268" t="s">
        <v>190</v>
      </c>
      <c r="C6" s="269" t="s">
        <v>191</v>
      </c>
      <c r="D6" s="270"/>
      <c r="E6" s="271" t="str">
        <f>IFERROR(VLOOKUP(D6,才能!$B$2:$L$1286,5,FALSE),"")</f>
        <v/>
      </c>
      <c r="F6" s="271" t="str">
        <f>IFERROR(VLOOKUP(D6,才能!$B$2:$L$1286,6,FALSE),"")</f>
        <v/>
      </c>
      <c r="G6" s="272" t="str">
        <f>IFERROR(VLOOKUP(D6,才能!$B$2:$L$1286,7,FALSE),"")</f>
        <v/>
      </c>
      <c r="H6" s="273" t="str">
        <f>IFERROR(VLOOKUP(D6,才能!$B$2:$L$1286,8,FALSE),"")</f>
        <v/>
      </c>
      <c r="I6" s="328" t="str">
        <f>IFERROR(VLOOKUP(D6,才能!$B$2:$L$1286,9,FALSE),"")</f>
        <v/>
      </c>
      <c r="J6" s="327" t="str">
        <f>IFERROR(VLOOKUP(D6,才能!$B$2:$L$1286,10,FALSE),"")</f>
        <v/>
      </c>
      <c r="K6" s="324" t="str">
        <f>IFERROR(VLOOKUP(D6,才能!$B$2:$L$1286,11,FALSE),"")</f>
        <v/>
      </c>
      <c r="L6" s="324"/>
    </row>
    <row r="7" ht="36" customHeight="1" spans="1:12">
      <c r="A7" s="274"/>
      <c r="B7" s="268" t="s">
        <v>190</v>
      </c>
      <c r="C7" s="269"/>
      <c r="D7" s="270"/>
      <c r="E7" s="271" t="str">
        <f>IFERROR(VLOOKUP(D7,才能!$B$2:$L$1286,5,FALSE),"")</f>
        <v/>
      </c>
      <c r="F7" s="272" t="str">
        <f>IFERROR(VLOOKUP(D7,才能!$B$2:$L$1286,6,FALSE),"")</f>
        <v/>
      </c>
      <c r="G7" s="272" t="str">
        <f>IFERROR(VLOOKUP(D7,才能!$B$2:$L$1286,7,FALSE),"")</f>
        <v/>
      </c>
      <c r="H7" s="273" t="str">
        <f>IFERROR(VLOOKUP(D7,才能!$B$2:$L$1286,8,FALSE),"")</f>
        <v/>
      </c>
      <c r="I7" s="328" t="str">
        <f>IFERROR(VLOOKUP(D7,才能!$B$2:$L$1286,9,FALSE),"")</f>
        <v/>
      </c>
      <c r="J7" s="327" t="str">
        <f>IFERROR(VLOOKUP(D7,才能!$B$2:$L$1286,10,FALSE),"")</f>
        <v/>
      </c>
      <c r="K7" s="324" t="str">
        <f>IFERROR(VLOOKUP(D7,才能!$B$2:$L$1286,11,FALSE),"")</f>
        <v/>
      </c>
      <c r="L7" s="324"/>
    </row>
    <row r="8" ht="36" customHeight="1" spans="1:12">
      <c r="A8" s="274"/>
      <c r="B8" s="268" t="s">
        <v>192</v>
      </c>
      <c r="C8" s="275" t="str">
        <f>才能!U2</f>
        <v>装具魔术师A</v>
      </c>
      <c r="D8" s="276" t="str">
        <f>IFERROR(VLOOKUP(基础信息!D17&amp;基础信息!J17,备用!B93:M128,12,FALSE),"")</f>
        <v>辉煌程序</v>
      </c>
      <c r="E8" s="271" t="str">
        <f>IFERROR(VLOOKUP(D8,才能!$B$2:$L$1286,5,FALSE),"")</f>
        <v>特殊</v>
      </c>
      <c r="F8" s="272" t="str">
        <f>IFERROR(VLOOKUP(D8,才能!$B$2:$L$1286,6,FALSE),"")</f>
        <v>战斗地带</v>
      </c>
      <c r="G8" s="272" t="str">
        <f>IFERROR(VLOOKUP(D8,才能!$B$2:$L$1286,7,FALSE),"")</f>
        <v>1体</v>
      </c>
      <c r="H8" s="273" t="str">
        <f>IFERROR(VLOOKUP(D8,才能!$B$2:$L$1286,8,FALSE),"")</f>
        <v>1·1</v>
      </c>
      <c r="I8" s="328" t="str">
        <f>IFERROR(VLOOKUP(D8,才能!$B$2:$L$1286,9,FALSE),"")</f>
        <v>在目标宣言《才能》时使用。目标使用的1个《才能》视为已消费[消耗]。这个《才能》1轮中只能使用1次。</v>
      </c>
      <c r="J8" s="327" t="str">
        <f>IFERROR(VLOOKUP(D8,才能!$B$2:$L$1286,10,FALSE),"")</f>
        <v>使用魔术程序补充灵力，代替正常的消耗。</v>
      </c>
      <c r="K8" s="324" t="str">
        <f>IFERROR(VLOOKUP(D8,才能!$B$2:$L$1286,11,FALSE),"")</f>
        <v>《神我狩》</v>
      </c>
      <c r="L8" s="324"/>
    </row>
    <row r="9" ht="36" customHeight="1" spans="1:12">
      <c r="A9" s="274"/>
      <c r="B9" s="268" t="s">
        <v>192</v>
      </c>
      <c r="C9" s="275" t="str">
        <f>才能!U3</f>
        <v>破神传承者B</v>
      </c>
      <c r="D9" s="276" t="str">
        <f>IFERROR(VLOOKUP(基础信息!D18&amp;基础信息!J18,备用!B92:M128,12,FALSE),"")</f>
        <v>一闪</v>
      </c>
      <c r="E9" s="271" t="str">
        <f>IFERROR(VLOOKUP(D9,才能!$B$2:$L$1286,5,FALSE),"")</f>
        <v>特殊</v>
      </c>
      <c r="F9" s="272" t="str">
        <f>IFERROR(VLOOKUP(D9,才能!$B$2:$L$1286,6,FALSE),"")</f>
        <v>使用者</v>
      </c>
      <c r="G9" s="272" t="str">
        <f>IFERROR(VLOOKUP(D9,才能!$B$2:$L$1286,7,FALSE),"")</f>
        <v>使用者</v>
      </c>
      <c r="H9" s="273" t="str">
        <f>IFERROR(VLOOKUP(D9,才能!$B$2:$L$1286,8,FALSE),"")</f>
        <v>4·4</v>
      </c>
      <c r="I9" s="328" t="str">
        <f>IFERROR(VLOOKUP(D9,才能!$B$2:$L$1286,9,FALSE),"")</f>
        <v>特殊效果。目标【回避】判定成功后使用。在目标闪避后可以对进行了[攻击行动]的[距离：接近状态/对象：1体]，进行一次[时机：攻击]。这个《才能》在1轮中只能使用1次。</v>
      </c>
      <c r="J9" s="327" t="str">
        <f>IFERROR(VLOOKUP(D9,才能!$B$2:$L$1286,10,FALSE),"")</f>
        <v>在使用惊人的体术进行回避之时，瞄准空隙，一瞬间使出秘奥。</v>
      </c>
      <c r="K9" s="324" t="str">
        <f>IFERROR(VLOOKUP(D9,才能!$B$2:$L$1286,11,FALSE),"")</f>
        <v>《神我狩》</v>
      </c>
      <c r="L9" s="324"/>
    </row>
    <row r="10" ht="38" customHeight="1" spans="1:12">
      <c r="A10" s="274"/>
      <c r="B10" s="268">
        <v>1</v>
      </c>
      <c r="C10" s="277"/>
      <c r="D10" s="270"/>
      <c r="E10" s="271" t="str">
        <f>IFERROR(VLOOKUP(D10,才能!$B$2:$L$1286,5,FALSE),"")</f>
        <v/>
      </c>
      <c r="F10" s="272" t="str">
        <f>IFERROR(VLOOKUP(D10,才能!$B$2:$L$1286,6,FALSE),"")</f>
        <v/>
      </c>
      <c r="G10" s="272" t="str">
        <f>IFERROR(VLOOKUP(D10,才能!$B$2:$L$1286,7,FALSE),"")</f>
        <v/>
      </c>
      <c r="H10" s="273" t="str">
        <f>IFERROR(VLOOKUP(D10,才能!$B$2:$L$1286,8,FALSE),"")</f>
        <v/>
      </c>
      <c r="I10" s="328" t="str">
        <f>IFERROR(VLOOKUP(D10,才能!$B$2:$L$1286,9,FALSE),"")</f>
        <v/>
      </c>
      <c r="J10" s="327" t="str">
        <f>IFERROR(VLOOKUP(D10,才能!$B$2:$L$1286,10,FALSE),"")</f>
        <v/>
      </c>
      <c r="K10" s="324" t="str">
        <f>IFERROR(VLOOKUP(D10,才能!$B$2:$L$1286,11,FALSE),"")</f>
        <v/>
      </c>
      <c r="L10" s="324"/>
    </row>
    <row r="11" ht="36" customHeight="1" spans="1:12">
      <c r="A11" s="274"/>
      <c r="B11" s="268">
        <v>1</v>
      </c>
      <c r="C11" s="277"/>
      <c r="D11" s="270"/>
      <c r="E11" s="278" t="str">
        <f>IFERROR(VLOOKUP(D11,才能!$B$2:$L$1286,5,FALSE),"")</f>
        <v/>
      </c>
      <c r="F11" s="279" t="str">
        <f>IFERROR(VLOOKUP(D11,才能!$B$2:$L$1286,6,FALSE),"")</f>
        <v/>
      </c>
      <c r="G11" s="279" t="str">
        <f>IFERROR(VLOOKUP(D11,才能!$B$2:$L$1286,7,FALSE),"")</f>
        <v/>
      </c>
      <c r="H11" s="280" t="str">
        <f>IFERROR(VLOOKUP(D11,才能!$B$2:$L$1286,8,FALSE),"")</f>
        <v/>
      </c>
      <c r="I11" s="329" t="str">
        <f>IFERROR(VLOOKUP(D11,才能!$B$2:$L$1286,9,FALSE),"")</f>
        <v/>
      </c>
      <c r="J11" s="330" t="str">
        <f>IFERROR(VLOOKUP(D11,才能!$B$2:$L$1286,10,FALSE),"")</f>
        <v/>
      </c>
      <c r="K11" s="331" t="str">
        <f>IFERROR(VLOOKUP(D11,才能!$B$2:$L$1286,11,FALSE),"")</f>
        <v/>
      </c>
      <c r="L11" s="331"/>
    </row>
    <row r="12" ht="44" customHeight="1" outlineLevel="1" spans="1:12">
      <c r="A12" s="281"/>
      <c r="B12" s="282" t="s">
        <v>193</v>
      </c>
      <c r="C12" s="283"/>
      <c r="D12" s="284"/>
      <c r="E12" s="285" t="str">
        <f>IFERROR(VLOOKUP(D12,才能!$B$2:$L$1286,5,FALSE),"")</f>
        <v/>
      </c>
      <c r="F12" s="286" t="str">
        <f>IFERROR(VLOOKUP(D12,才能!$B$2:$L$1286,6,FALSE),"")</f>
        <v/>
      </c>
      <c r="G12" s="286" t="str">
        <f>IFERROR(VLOOKUP(D12,才能!$B$2:$L$1286,7,FALSE),"")</f>
        <v/>
      </c>
      <c r="H12" s="287" t="str">
        <f>IFERROR(VLOOKUP(D12,才能!$B$2:$L$1286,8,FALSE),"")</f>
        <v/>
      </c>
      <c r="I12" s="332" t="str">
        <f>IFERROR(VLOOKUP(D12,才能!$B$2:$L$1286,9,FALSE),"")</f>
        <v/>
      </c>
      <c r="J12" s="333" t="str">
        <f>IFERROR(VLOOKUP(D12,才能!$B$2:$L$1286,10,FALSE),"")</f>
        <v/>
      </c>
      <c r="K12" s="333" t="str">
        <f>IFERROR(VLOOKUP(D12,才能!$B$2:$L$1286,11,FALSE),"")</f>
        <v/>
      </c>
      <c r="L12" s="333"/>
    </row>
    <row r="13" ht="44" customHeight="1" spans="2:12">
      <c r="B13" s="288">
        <v>2</v>
      </c>
      <c r="C13" s="277"/>
      <c r="D13" s="289"/>
      <c r="E13" s="290" t="str">
        <f>IFERROR(VLOOKUP(D13,才能!$B$2:$L$1286,5,FALSE),"")</f>
        <v/>
      </c>
      <c r="F13" s="290" t="str">
        <f>IFERROR(VLOOKUP(D13,才能!$B$2:$L$1286,6,FALSE),"")</f>
        <v/>
      </c>
      <c r="G13" s="290" t="str">
        <f>IFERROR(VLOOKUP(D13,才能!$B$2:$L$1286,7,FALSE),"")</f>
        <v/>
      </c>
      <c r="H13" s="291" t="str">
        <f>IFERROR(VLOOKUP(D13,才能!$B$2:$L$1286,8,FALSE),"")</f>
        <v/>
      </c>
      <c r="I13" s="334" t="str">
        <f>IFERROR(VLOOKUP(D13,才能!$B$2:$L$1286,9,FALSE),"")</f>
        <v/>
      </c>
      <c r="J13" s="324" t="str">
        <f>IFERROR(VLOOKUP(D13,才能!$B$2:$L$1286,10,FALSE),"")</f>
        <v/>
      </c>
      <c r="K13" s="324" t="str">
        <f>IFERROR(VLOOKUP(D13,才能!$B$2:$L$1286,11,FALSE),"")</f>
        <v/>
      </c>
      <c r="L13" s="324"/>
    </row>
    <row r="14" ht="36" customHeight="1" spans="2:12">
      <c r="B14" s="292">
        <v>3</v>
      </c>
      <c r="C14" s="277"/>
      <c r="D14" s="270"/>
      <c r="E14" s="272" t="str">
        <f>IFERROR(VLOOKUP(D14,才能!$B$2:$L$1286,5,FALSE),"")</f>
        <v/>
      </c>
      <c r="F14" s="272" t="str">
        <f>IFERROR(VLOOKUP(D14,才能!$B$2:$L$1286,6,FALSE),"")</f>
        <v/>
      </c>
      <c r="G14" s="272" t="str">
        <f>IFERROR(VLOOKUP(D14,才能!$B$2:$L$1286,7,FALSE),"")</f>
        <v/>
      </c>
      <c r="H14" s="273" t="str">
        <f>IFERROR(VLOOKUP(D14,才能!$B$2:$L$1286,8,FALSE),"")</f>
        <v/>
      </c>
      <c r="I14" s="328" t="str">
        <f>IFERROR(VLOOKUP(D14,才能!$B$2:$L$1286,9,FALSE),"")</f>
        <v/>
      </c>
      <c r="J14" s="327" t="str">
        <f>IFERROR(VLOOKUP(D14,才能!$B$2:$L$1286,10,FALSE),"")</f>
        <v/>
      </c>
      <c r="K14" s="324" t="str">
        <f>IFERROR(VLOOKUP(D14,才能!$B$2:$L$1286,11,FALSE),"")</f>
        <v/>
      </c>
      <c r="L14" s="324"/>
    </row>
    <row r="15" ht="36" customHeight="1" spans="2:12">
      <c r="B15" s="292">
        <v>4</v>
      </c>
      <c r="C15" s="277"/>
      <c r="D15" s="270"/>
      <c r="E15" s="272" t="str">
        <f>IFERROR(VLOOKUP(D15,才能!$B$2:$L$1286,5,FALSE),"")</f>
        <v/>
      </c>
      <c r="F15" s="272" t="str">
        <f>IFERROR(VLOOKUP(D15,才能!$B$2:$L$1286,6,FALSE),"")</f>
        <v/>
      </c>
      <c r="G15" s="272" t="str">
        <f>IFERROR(VLOOKUP(D15,才能!$B$2:$L$1286,7,FALSE),"")</f>
        <v/>
      </c>
      <c r="H15" s="273" t="str">
        <f>IFERROR(VLOOKUP(D15,才能!$B$2:$L$1286,8,FALSE),"")</f>
        <v/>
      </c>
      <c r="I15" s="328" t="str">
        <f>IFERROR(VLOOKUP(D15,才能!$B$2:$L$1286,9,FALSE),"")</f>
        <v/>
      </c>
      <c r="J15" s="327" t="str">
        <f>IFERROR(VLOOKUP(D15,才能!$B$2:$L$1286,10,FALSE),"")</f>
        <v/>
      </c>
      <c r="K15" s="324" t="str">
        <f>IFERROR(VLOOKUP(D15,才能!$B$2:$L$1286,11,FALSE),"")</f>
        <v/>
      </c>
      <c r="L15" s="324"/>
    </row>
    <row r="16" ht="36" customHeight="1" spans="2:12">
      <c r="B16" s="292">
        <v>5</v>
      </c>
      <c r="C16" s="293"/>
      <c r="D16" s="270"/>
      <c r="E16" s="272" t="str">
        <f>IFERROR(VLOOKUP(D16,才能!$B$2:$L$1286,5,FALSE),"")</f>
        <v/>
      </c>
      <c r="F16" s="272" t="str">
        <f>IFERROR(VLOOKUP(D16,才能!$B$2:$L$1286,6,FALSE),"")</f>
        <v/>
      </c>
      <c r="G16" s="272" t="str">
        <f>IFERROR(VLOOKUP(D16,才能!$B$2:$L$1286,7,FALSE),"")</f>
        <v/>
      </c>
      <c r="H16" s="273" t="str">
        <f>IFERROR(VLOOKUP(D16,才能!$B$2:$L$1286,8,FALSE),"")</f>
        <v/>
      </c>
      <c r="I16" s="328" t="str">
        <f>IFERROR(VLOOKUP(D16,才能!$B$2:$L$1286,9,FALSE),"")</f>
        <v/>
      </c>
      <c r="J16" s="327" t="str">
        <f>IFERROR(VLOOKUP(D16,才能!$B$2:$L$1286,10,FALSE),"")</f>
        <v/>
      </c>
      <c r="K16" s="324" t="str">
        <f>IFERROR(VLOOKUP(D16,才能!$B$2:$L$1286,11,FALSE),"")</f>
        <v/>
      </c>
      <c r="L16" s="324"/>
    </row>
    <row r="17" ht="36" customHeight="1" spans="2:12">
      <c r="B17" s="294" t="s">
        <v>190</v>
      </c>
      <c r="C17" s="269"/>
      <c r="D17" s="295"/>
      <c r="E17" s="296" t="str">
        <f>IFERROR(VLOOKUP(D17,才能!$B$2:$L$1286,5,FALSE),"")</f>
        <v/>
      </c>
      <c r="F17" s="296" t="str">
        <f>IFERROR(VLOOKUP(D17,才能!$B$2:$L$1286,6,FALSE),"")</f>
        <v/>
      </c>
      <c r="G17" s="296" t="str">
        <f>IFERROR(VLOOKUP(D17,才能!$B$2:$L$1286,7,FALSE),"")</f>
        <v/>
      </c>
      <c r="H17" s="297" t="str">
        <f>IFERROR(VLOOKUP(D17,才能!$B$2:$L$1286,8,FALSE),"")</f>
        <v/>
      </c>
      <c r="I17" s="335" t="str">
        <f>IFERROR(VLOOKUP(D17,才能!$B$2:$L$1286,9,FALSE),"")</f>
        <v/>
      </c>
      <c r="J17" s="336" t="str">
        <f>IFERROR(VLOOKUP(D17,才能!$B$2:$L$1286,10,FALSE),"")</f>
        <v/>
      </c>
      <c r="K17" s="337" t="str">
        <f>IFERROR(VLOOKUP(D17,才能!$B$2:$L$1286,11,FALSE),"")</f>
        <v/>
      </c>
      <c r="L17" s="337"/>
    </row>
    <row r="18" ht="36" customHeight="1" spans="2:12">
      <c r="B18" s="288">
        <v>6</v>
      </c>
      <c r="C18" s="298"/>
      <c r="D18" s="299"/>
      <c r="E18" s="290" t="str">
        <f>IFERROR(VLOOKUP(D18,才能!$B$2:$L$1286,5,FALSE),"")</f>
        <v/>
      </c>
      <c r="F18" s="290" t="str">
        <f>IFERROR(VLOOKUP(D18,才能!$B$2:$L$1286,6,FALSE),"")</f>
        <v/>
      </c>
      <c r="G18" s="290" t="str">
        <f>IFERROR(VLOOKUP(D18,才能!$B$2:$L$1286,7,FALSE),"")</f>
        <v/>
      </c>
      <c r="H18" s="291" t="str">
        <f>IFERROR(VLOOKUP(D18,才能!$B$2:$L$1286,8,FALSE),"")</f>
        <v/>
      </c>
      <c r="I18" s="334" t="str">
        <f>IFERROR(VLOOKUP(D18,才能!$B$2:$L$1286,9,FALSE),"")</f>
        <v/>
      </c>
      <c r="J18" s="324" t="str">
        <f>IFERROR(VLOOKUP(D18,才能!$B$2:$L$1286,10,FALSE),"")</f>
        <v/>
      </c>
      <c r="K18" s="324" t="str">
        <f>IFERROR(VLOOKUP(D18,才能!$B$2:$L$1286,11,FALSE),"")</f>
        <v/>
      </c>
      <c r="L18" s="324"/>
    </row>
    <row r="19" ht="36" customHeight="1" spans="2:12">
      <c r="B19" s="292">
        <v>7</v>
      </c>
      <c r="C19" s="293"/>
      <c r="D19" s="299"/>
      <c r="E19" s="272" t="str">
        <f>IFERROR(VLOOKUP(D19,才能!$B$2:$L$1286,5,FALSE),"")</f>
        <v/>
      </c>
      <c r="F19" s="272" t="str">
        <f>IFERROR(VLOOKUP(D19,才能!$B$2:$L$1286,6,FALSE),"")</f>
        <v/>
      </c>
      <c r="G19" s="272" t="str">
        <f>IFERROR(VLOOKUP(D19,才能!$B$2:$L$1286,7,FALSE),"")</f>
        <v/>
      </c>
      <c r="H19" s="273" t="str">
        <f>IFERROR(VLOOKUP(D19,才能!$B$2:$L$1286,8,FALSE),"")</f>
        <v/>
      </c>
      <c r="I19" s="328" t="str">
        <f>IFERROR(VLOOKUP(D19,才能!$B$2:$L$1286,9,FALSE),"")</f>
        <v/>
      </c>
      <c r="J19" s="327" t="str">
        <f>IFERROR(VLOOKUP(D19,才能!$B$2:$L$1286,10,FALSE),"")</f>
        <v/>
      </c>
      <c r="K19" s="324" t="str">
        <f>IFERROR(VLOOKUP(D19,才能!$B$2:$L$1286,11,FALSE),"")</f>
        <v/>
      </c>
      <c r="L19" s="324"/>
    </row>
    <row r="20" ht="36" customHeight="1" spans="2:12">
      <c r="B20" s="292">
        <v>8</v>
      </c>
      <c r="C20" s="293"/>
      <c r="D20" s="299"/>
      <c r="E20" s="272" t="str">
        <f>IFERROR(VLOOKUP(D20,才能!$B$2:$L$1286,5,FALSE),"")</f>
        <v/>
      </c>
      <c r="F20" s="272" t="str">
        <f>IFERROR(VLOOKUP(D20,才能!$B$2:$L$1286,6,FALSE),"")</f>
        <v/>
      </c>
      <c r="G20" s="272" t="str">
        <f>IFERROR(VLOOKUP(D20,才能!$B$2:$L$1286,7,FALSE),"")</f>
        <v/>
      </c>
      <c r="H20" s="273" t="str">
        <f>IFERROR(VLOOKUP(D20,才能!$B$2:$L$1286,8,FALSE),"")</f>
        <v/>
      </c>
      <c r="I20" s="328" t="str">
        <f>IFERROR(VLOOKUP(D20,才能!$B$2:$L$1286,9,FALSE),"")</f>
        <v/>
      </c>
      <c r="J20" s="327" t="str">
        <f>IFERROR(VLOOKUP(D20,才能!$B$2:$L$1286,10,FALSE),"")</f>
        <v/>
      </c>
      <c r="K20" s="324" t="str">
        <f>IFERROR(VLOOKUP(D20,才能!$B$2:$L$1286,11,FALSE),"")</f>
        <v/>
      </c>
      <c r="L20" s="324"/>
    </row>
    <row r="21" ht="36" customHeight="1" spans="2:12">
      <c r="B21" s="292">
        <v>9</v>
      </c>
      <c r="C21" s="293"/>
      <c r="D21" s="299"/>
      <c r="E21" s="272" t="str">
        <f>IFERROR(VLOOKUP(D21,才能!$B$2:$L$1286,5,FALSE),"")</f>
        <v/>
      </c>
      <c r="F21" s="272" t="str">
        <f>IFERROR(VLOOKUP(D21,才能!$B$2:$L$1286,6,FALSE),"")</f>
        <v/>
      </c>
      <c r="G21" s="272" t="str">
        <f>IFERROR(VLOOKUP(D21,才能!$B$2:$L$1286,7,FALSE),"")</f>
        <v/>
      </c>
      <c r="H21" s="273" t="str">
        <f>IFERROR(VLOOKUP(D21,才能!$B$2:$L$1286,8,FALSE),"")</f>
        <v/>
      </c>
      <c r="I21" s="328" t="str">
        <f>IFERROR(VLOOKUP(D21,才能!$B$2:$L$1286,9,FALSE),"")</f>
        <v/>
      </c>
      <c r="J21" s="327" t="str">
        <f>IFERROR(VLOOKUP(D21,才能!$B$2:$L$1286,10,FALSE),"")</f>
        <v/>
      </c>
      <c r="K21" s="324" t="str">
        <f>IFERROR(VLOOKUP(D21,才能!$B$2:$L$1286,11,FALSE),"")</f>
        <v/>
      </c>
      <c r="L21" s="324"/>
    </row>
    <row r="22" ht="36" customHeight="1" spans="2:12">
      <c r="B22" s="292">
        <v>10</v>
      </c>
      <c r="C22" s="293"/>
      <c r="D22" s="299"/>
      <c r="E22" s="272" t="str">
        <f>IFERROR(VLOOKUP(D22,才能!$B$2:$L$1286,5,FALSE),"")</f>
        <v/>
      </c>
      <c r="F22" s="272" t="str">
        <f>IFERROR(VLOOKUP(D22,才能!$B$2:$L$1286,6,FALSE),"")</f>
        <v/>
      </c>
      <c r="G22" s="272" t="str">
        <f>IFERROR(VLOOKUP(D22,才能!$B$2:$L$1286,7,FALSE),"")</f>
        <v/>
      </c>
      <c r="H22" s="273" t="str">
        <f>IFERROR(VLOOKUP(D22,才能!$B$2:$L$1286,8,FALSE),"")</f>
        <v/>
      </c>
      <c r="I22" s="328" t="str">
        <f>IFERROR(VLOOKUP(D22,才能!$B$2:$L$1286,9,FALSE),"")</f>
        <v/>
      </c>
      <c r="J22" s="327" t="str">
        <f>IFERROR(VLOOKUP(D22,才能!$B$2:$L$1286,10,FALSE),"")</f>
        <v/>
      </c>
      <c r="K22" s="324" t="str">
        <f>IFERROR(VLOOKUP(D22,才能!$B$2:$L$1286,11,FALSE),"")</f>
        <v/>
      </c>
      <c r="L22" s="324"/>
    </row>
    <row r="23" ht="36" customHeight="1" spans="2:12">
      <c r="B23" s="292" t="s">
        <v>190</v>
      </c>
      <c r="C23" s="269"/>
      <c r="D23" s="300"/>
      <c r="E23" s="272" t="str">
        <f>IFERROR(VLOOKUP(D23,才能!$B$2:$L$1286,5,FALSE),"")</f>
        <v/>
      </c>
      <c r="F23" s="272" t="str">
        <f>IFERROR(VLOOKUP(D23,才能!$B$2:$L$1286,6,FALSE),"")</f>
        <v/>
      </c>
      <c r="G23" s="272" t="str">
        <f>IFERROR(VLOOKUP(D23,才能!$B$2:$L$1286,7,FALSE),"")</f>
        <v/>
      </c>
      <c r="H23" s="273" t="str">
        <f>IFERROR(VLOOKUP(D23,才能!$B$2:$L$1286,8,FALSE),"")</f>
        <v/>
      </c>
      <c r="I23" s="328" t="str">
        <f>IFERROR(VLOOKUP(D23,才能!$B$2:$L$1286,9,FALSE),"")</f>
        <v/>
      </c>
      <c r="J23" s="327" t="str">
        <f>IFERROR(VLOOKUP(D23,才能!$B$2:$L$1286,10,FALSE),"")</f>
        <v/>
      </c>
      <c r="K23" s="324" t="str">
        <f>IFERROR(VLOOKUP(D23,才能!$B$2:$L$1286,11,FALSE),"")</f>
        <v/>
      </c>
      <c r="L23" s="324"/>
    </row>
    <row r="24" ht="36" customHeight="1" spans="2:12">
      <c r="B24" s="301" t="s">
        <v>192</v>
      </c>
      <c r="C24" s="302" t="str">
        <f>IF(基础信息!Y3&gt;=10,"高位才能LV10","")</f>
        <v/>
      </c>
      <c r="D24" s="303"/>
      <c r="E24" s="304" t="str">
        <f>IFERROR(VLOOKUP($D$24,备用!$B$79:$L$81,5,FALSE),"")</f>
        <v/>
      </c>
      <c r="F24" s="304" t="str">
        <f>IFERROR(VLOOKUP($D$24,备用!$B$79:$L$81,6,FALSE),"")</f>
        <v/>
      </c>
      <c r="G24" s="304" t="str">
        <f>IFERROR(VLOOKUP($D$24,备用!$B$79:$L$81,7,FALSE),"")</f>
        <v/>
      </c>
      <c r="H24" s="305" t="str">
        <f>IFERROR(VLOOKUP($D$24,备用!$B$79:$L$81,8,FALSE),"")</f>
        <v/>
      </c>
      <c r="I24" s="338" t="str">
        <f>IFERROR(VLOOKUP($D$24,备用!$B$79:$L$81,9,FALSE),"")</f>
        <v/>
      </c>
      <c r="J24" s="339" t="str">
        <f>IFERROR(VLOOKUP($D$24,备用!$B$79:$L$81,10,FALSE),"")</f>
        <v/>
      </c>
      <c r="K24" s="340" t="str">
        <f>IFERROR(VLOOKUP($D$24,备用!$B$79:$L$81,11,FALSE),"")</f>
        <v/>
      </c>
      <c r="L24" s="340"/>
    </row>
    <row r="25" ht="18" customHeight="1" spans="2:12">
      <c r="B25" s="306" t="s">
        <v>175</v>
      </c>
      <c r="C25" s="307"/>
      <c r="D25" s="307"/>
      <c r="E25" s="255" t="s">
        <v>176</v>
      </c>
      <c r="F25" s="255" t="s">
        <v>148</v>
      </c>
      <c r="G25" s="255" t="s">
        <v>149</v>
      </c>
      <c r="H25" s="255" t="s">
        <v>177</v>
      </c>
      <c r="I25" s="341" t="s">
        <v>140</v>
      </c>
      <c r="J25" s="321" t="s">
        <v>178</v>
      </c>
      <c r="K25" s="342" t="s">
        <v>141</v>
      </c>
      <c r="L25" s="342"/>
    </row>
    <row r="26" ht="36" customHeight="1" spans="2:12">
      <c r="B26" s="288">
        <v>11</v>
      </c>
      <c r="C26" s="308"/>
      <c r="D26" s="300"/>
      <c r="E26" s="272" t="str">
        <f>IFERROR(VLOOKUP(D26,才能!$B$2:$L$1286,5,FALSE),"")</f>
        <v/>
      </c>
      <c r="F26" s="272" t="str">
        <f>IFERROR(VLOOKUP(D26,才能!$B$2:$L$1286,6,FALSE),"")</f>
        <v/>
      </c>
      <c r="G26" s="272" t="str">
        <f>IFERROR(VLOOKUP(D26,才能!$B$2:$L$1286,7,FALSE),"")</f>
        <v/>
      </c>
      <c r="H26" s="273" t="str">
        <f>IFERROR(VLOOKUP(D26,才能!$B$2:$L$1286,8,FALSE),"")</f>
        <v/>
      </c>
      <c r="I26" s="328" t="str">
        <f>IFERROR(VLOOKUP(D26,才能!$B$2:$L$1286,9,FALSE),"")</f>
        <v/>
      </c>
      <c r="J26" s="327" t="str">
        <f>IFERROR(VLOOKUP(D26,才能!$B$2:$L$1286,10,FALSE),"")</f>
        <v/>
      </c>
      <c r="K26" s="324" t="str">
        <f>IFERROR(VLOOKUP(D26,才能!$B$2:$L$1286,11,FALSE),"")</f>
        <v/>
      </c>
      <c r="L26" s="324"/>
    </row>
    <row r="27" ht="36" customHeight="1" spans="2:12">
      <c r="B27" s="292">
        <v>12</v>
      </c>
      <c r="C27" s="308"/>
      <c r="D27" s="300"/>
      <c r="E27" s="272" t="str">
        <f>IFERROR(VLOOKUP(D27,才能!$B$2:$L$1286,5,FALSE),"")</f>
        <v/>
      </c>
      <c r="F27" s="272" t="str">
        <f>IFERROR(VLOOKUP(D27,才能!$B$2:$L$1286,6,FALSE),"")</f>
        <v/>
      </c>
      <c r="G27" s="272" t="str">
        <f>IFERROR(VLOOKUP(D27,才能!$B$2:$L$1286,7,FALSE),"")</f>
        <v/>
      </c>
      <c r="H27" s="273" t="str">
        <f>IFERROR(VLOOKUP(D27,才能!$B$2:$L$1286,8,FALSE),"")</f>
        <v/>
      </c>
      <c r="I27" s="328" t="str">
        <f>IFERROR(VLOOKUP(D27,才能!$B$2:$L$1286,9,FALSE),"")</f>
        <v/>
      </c>
      <c r="J27" s="327" t="str">
        <f>IFERROR(VLOOKUP(D27,才能!$B$2:$L$1286,10,FALSE),"")</f>
        <v/>
      </c>
      <c r="K27" s="324" t="str">
        <f>IFERROR(VLOOKUP(D27,才能!$B$2:$L$1286,11,FALSE),"")</f>
        <v/>
      </c>
      <c r="L27" s="324"/>
    </row>
    <row r="28" ht="36" customHeight="1" spans="2:12">
      <c r="B28" s="292">
        <v>13</v>
      </c>
      <c r="C28" s="308"/>
      <c r="D28" s="300"/>
      <c r="E28" s="272" t="str">
        <f>IFERROR(VLOOKUP(D28,才能!$B$2:$L$1286,5,FALSE),"")</f>
        <v/>
      </c>
      <c r="F28" s="272" t="str">
        <f>IFERROR(VLOOKUP(D28,才能!$B$2:$L$1286,6,FALSE),"")</f>
        <v/>
      </c>
      <c r="G28" s="272" t="str">
        <f>IFERROR(VLOOKUP(D28,才能!$B$2:$L$1286,7,FALSE),"")</f>
        <v/>
      </c>
      <c r="H28" s="273" t="str">
        <f>IFERROR(VLOOKUP(D28,才能!$B$2:$L$1286,8,FALSE),"")</f>
        <v/>
      </c>
      <c r="I28" s="328" t="str">
        <f>IFERROR(VLOOKUP(D28,才能!$B$2:$L$1286,9,FALSE),"")</f>
        <v/>
      </c>
      <c r="J28" s="327" t="str">
        <f>IFERROR(VLOOKUP(D28,才能!$B$2:$L$1286,10,FALSE),"")</f>
        <v/>
      </c>
      <c r="K28" s="324" t="str">
        <f>IFERROR(VLOOKUP(D28,才能!$B$2:$L$1286,11,FALSE),"")</f>
        <v/>
      </c>
      <c r="L28" s="324"/>
    </row>
    <row r="29" ht="36" customHeight="1" spans="2:12">
      <c r="B29" s="292">
        <v>14</v>
      </c>
      <c r="C29" s="308"/>
      <c r="D29" s="300"/>
      <c r="E29" s="272" t="str">
        <f>IFERROR(VLOOKUP(D29,才能!$B$2:$L$1286,5,FALSE),"")</f>
        <v/>
      </c>
      <c r="F29" s="272" t="str">
        <f>IFERROR(VLOOKUP(D29,才能!$B$2:$L$1286,6,FALSE),"")</f>
        <v/>
      </c>
      <c r="G29" s="272" t="str">
        <f>IFERROR(VLOOKUP(D29,才能!$B$2:$L$1286,7,FALSE),"")</f>
        <v/>
      </c>
      <c r="H29" s="273" t="str">
        <f>IFERROR(VLOOKUP(D29,才能!$B$2:$L$1286,8,FALSE),"")</f>
        <v/>
      </c>
      <c r="I29" s="328" t="str">
        <f>IFERROR(VLOOKUP(D29,才能!$B$2:$L$1286,9,FALSE),"")</f>
        <v/>
      </c>
      <c r="J29" s="327" t="str">
        <f>IFERROR(VLOOKUP(D29,才能!$B$2:$L$1286,10,FALSE),"")</f>
        <v/>
      </c>
      <c r="K29" s="324" t="str">
        <f>IFERROR(VLOOKUP(D29,才能!$B$2:$L$1286,11,FALSE),"")</f>
        <v/>
      </c>
      <c r="L29" s="324"/>
    </row>
    <row r="30" ht="36" customHeight="1" spans="2:12">
      <c r="B30" s="292">
        <v>15</v>
      </c>
      <c r="C30" s="308"/>
      <c r="D30" s="300"/>
      <c r="E30" s="272" t="str">
        <f>IFERROR(VLOOKUP(D30,才能!$B$2:$L$1286,5,FALSE),"")</f>
        <v/>
      </c>
      <c r="F30" s="272" t="str">
        <f>IFERROR(VLOOKUP(D30,才能!$B$2:$L$1286,6,FALSE),"")</f>
        <v/>
      </c>
      <c r="G30" s="272" t="str">
        <f>IFERROR(VLOOKUP(D30,才能!$B$2:$L$1286,7,FALSE),"")</f>
        <v/>
      </c>
      <c r="H30" s="273" t="str">
        <f>IFERROR(VLOOKUP(D30,才能!$B$2:$L$1286,8,FALSE),"")</f>
        <v/>
      </c>
      <c r="I30" s="328" t="str">
        <f>IFERROR(VLOOKUP(D30,才能!$B$2:$L$1286,9,FALSE),"")</f>
        <v/>
      </c>
      <c r="J30" s="327" t="str">
        <f>IFERROR(VLOOKUP(D30,才能!$B$2:$L$1286,10,FALSE),"")</f>
        <v/>
      </c>
      <c r="K30" s="324" t="str">
        <f>IFERROR(VLOOKUP(D30,才能!$B$2:$L$1286,11,FALSE),"")</f>
        <v/>
      </c>
      <c r="L30" s="324"/>
    </row>
    <row r="31" ht="36" customHeight="1" spans="2:12">
      <c r="B31" s="292" t="s">
        <v>190</v>
      </c>
      <c r="C31" s="269"/>
      <c r="D31" s="300"/>
      <c r="E31" s="272" t="str">
        <f>IFERROR(VLOOKUP(D31,才能!$B$2:$L$1286,5,FALSE),"")</f>
        <v/>
      </c>
      <c r="F31" s="272" t="str">
        <f>IFERROR(VLOOKUP(D31,才能!$B$2:$L$1286,6,FALSE),"")</f>
        <v/>
      </c>
      <c r="G31" s="272" t="str">
        <f>IFERROR(VLOOKUP(D31,才能!$B$2:$L$1286,7,FALSE),"")</f>
        <v/>
      </c>
      <c r="H31" s="273" t="str">
        <f>IFERROR(VLOOKUP(D31,才能!$B$2:$L$1286,8,FALSE),"")</f>
        <v/>
      </c>
      <c r="I31" s="328" t="str">
        <f>IFERROR(VLOOKUP(D31,才能!$B$2:$L$1286,9,FALSE),"")</f>
        <v/>
      </c>
      <c r="J31" s="327" t="str">
        <f>IFERROR(VLOOKUP(D31,才能!$B$2:$L$1286,10,FALSE),"")</f>
        <v/>
      </c>
      <c r="K31" s="327" t="str">
        <f>IFERROR(VLOOKUP(D31,才能!$B$2:$L$1286,11,FALSE),"")</f>
        <v/>
      </c>
      <c r="L31" s="327"/>
    </row>
    <row r="32" ht="36" customHeight="1" spans="2:12">
      <c r="B32" s="294" t="s">
        <v>192</v>
      </c>
      <c r="C32" s="309" t="str">
        <f>IF(基础信息!Y3&gt;=15,"高位才能LV10","")</f>
        <v/>
      </c>
      <c r="D32" s="295"/>
      <c r="E32" s="310" t="str">
        <f>IFERROR(VLOOKUP($D$32,备用!$B$79:$L$81,5,FALSE),"")</f>
        <v/>
      </c>
      <c r="F32" s="310" t="str">
        <f>IFERROR(VLOOKUP($D$32,备用!$B$79:$L$81,6,FALSE),"")</f>
        <v/>
      </c>
      <c r="G32" s="310" t="str">
        <f>IFERROR(VLOOKUP($D$32,备用!$B$79:$L$81,7,FALSE),"")</f>
        <v/>
      </c>
      <c r="H32" s="311" t="str">
        <f>IFERROR(VLOOKUP($D$32,备用!$B$79:$L$81,8,FALSE),"")</f>
        <v/>
      </c>
      <c r="I32" s="343" t="str">
        <f>IFERROR(VLOOKUP($D$32,备用!$B$79:$L$81,9,FALSE),"")</f>
        <v/>
      </c>
      <c r="J32" s="344" t="str">
        <f>IFERROR(VLOOKUP($D$32,备用!$B$79:$L$81,10,FALSE),"")</f>
        <v/>
      </c>
      <c r="K32" s="345" t="str">
        <f>IFERROR(VLOOKUP($D$32,备用!$B$79:$L$81,11,FALSE),"")</f>
        <v/>
      </c>
      <c r="L32" s="345"/>
    </row>
    <row r="33" ht="36" customHeight="1" spans="2:12">
      <c r="B33" s="288">
        <v>16</v>
      </c>
      <c r="C33" s="312"/>
      <c r="D33" s="299"/>
      <c r="E33" s="290" t="str">
        <f>IFERROR(VLOOKUP(D33,才能!$B$2:$L$1286,5,FALSE),"")</f>
        <v/>
      </c>
      <c r="F33" s="290" t="str">
        <f>IFERROR(VLOOKUP(D33,才能!$B$2:$L$1286,6,FALSE),"")</f>
        <v/>
      </c>
      <c r="G33" s="290" t="str">
        <f>IFERROR(VLOOKUP(D33,才能!$B$2:$L$1286,7,FALSE),"")</f>
        <v/>
      </c>
      <c r="H33" s="291" t="str">
        <f>IFERROR(VLOOKUP(D33,才能!$B$2:$L$1286,8,FALSE),"")</f>
        <v/>
      </c>
      <c r="I33" s="334" t="str">
        <f>IFERROR(VLOOKUP(D33,才能!$B$2:$L$1286,9,FALSE),"")</f>
        <v/>
      </c>
      <c r="J33" s="324" t="str">
        <f>IFERROR(VLOOKUP(D33,才能!$B$2:$L$1286,10,FALSE),"")</f>
        <v/>
      </c>
      <c r="K33" s="324" t="str">
        <f>IFERROR(VLOOKUP(D33,才能!$B$2:$L$1286,11,FALSE),"")</f>
        <v/>
      </c>
      <c r="L33" s="324"/>
    </row>
    <row r="34" ht="36" customHeight="1" spans="2:12">
      <c r="B34" s="292">
        <v>17</v>
      </c>
      <c r="C34" s="308"/>
      <c r="D34" s="299"/>
      <c r="E34" s="272" t="str">
        <f>IFERROR(VLOOKUP(D34,才能!$B$2:$L$1286,5,FALSE),"")</f>
        <v/>
      </c>
      <c r="F34" s="272" t="str">
        <f>IFERROR(VLOOKUP(D34,才能!$B$2:$L$1286,6,FALSE),"")</f>
        <v/>
      </c>
      <c r="G34" s="272" t="str">
        <f>IFERROR(VLOOKUP(D34,才能!$B$2:$L$1286,7,FALSE),"")</f>
        <v/>
      </c>
      <c r="H34" s="273" t="str">
        <f>IFERROR(VLOOKUP(D34,才能!$B$2:$L$1286,8,FALSE),"")</f>
        <v/>
      </c>
      <c r="I34" s="328" t="str">
        <f>IFERROR(VLOOKUP(D34,才能!$B$2:$L$1286,9,FALSE),"")</f>
        <v/>
      </c>
      <c r="J34" s="327" t="str">
        <f>IFERROR(VLOOKUP(D34,才能!$B$2:$L$1286,10,FALSE),"")</f>
        <v/>
      </c>
      <c r="K34" s="327" t="str">
        <f>IFERROR(VLOOKUP(D34,才能!$B$2:$L$1286,11,FALSE),"")</f>
        <v/>
      </c>
      <c r="L34" s="327"/>
    </row>
    <row r="35" ht="36" customHeight="1" spans="2:12">
      <c r="B35" s="292">
        <v>18</v>
      </c>
      <c r="C35" s="308"/>
      <c r="D35" s="299"/>
      <c r="E35" s="272" t="str">
        <f>IFERROR(VLOOKUP(D35,才能!$B$2:$L$1286,5,FALSE),"")</f>
        <v/>
      </c>
      <c r="F35" s="272" t="str">
        <f>IFERROR(VLOOKUP(D35,才能!$B$2:$L$1286,6,FALSE),"")</f>
        <v/>
      </c>
      <c r="G35" s="272" t="str">
        <f>IFERROR(VLOOKUP(D35,才能!$B$2:$L$1286,7,FALSE),"")</f>
        <v/>
      </c>
      <c r="H35" s="273" t="str">
        <f>IFERROR(VLOOKUP(D35,才能!$B$2:$L$1286,8,FALSE),"")</f>
        <v/>
      </c>
      <c r="I35" s="328" t="str">
        <f>IFERROR(VLOOKUP(D35,才能!$B$2:$L$1286,9,FALSE),"")</f>
        <v/>
      </c>
      <c r="J35" s="327" t="str">
        <f>IFERROR(VLOOKUP(D35,才能!$B$2:$L$1286,10,FALSE),"")</f>
        <v/>
      </c>
      <c r="K35" s="327" t="str">
        <f>IFERROR(VLOOKUP(D35,才能!$B$2:$L$1286,11,FALSE),"")</f>
        <v/>
      </c>
      <c r="L35" s="327"/>
    </row>
    <row r="36" ht="36" customHeight="1" spans="2:12">
      <c r="B36" s="292">
        <v>19</v>
      </c>
      <c r="C36" s="308"/>
      <c r="D36" s="299"/>
      <c r="E36" s="272" t="str">
        <f>IFERROR(VLOOKUP(D36,才能!$B$2:$L$1286,5,FALSE),"")</f>
        <v/>
      </c>
      <c r="F36" s="272" t="str">
        <f>IFERROR(VLOOKUP(D36,才能!$B$2:$L$1286,6,FALSE),"")</f>
        <v/>
      </c>
      <c r="G36" s="272" t="str">
        <f>IFERROR(VLOOKUP(D36,才能!$B$2:$L$1286,7,FALSE),"")</f>
        <v/>
      </c>
      <c r="H36" s="273" t="str">
        <f>IFERROR(VLOOKUP(D36,才能!$B$2:$L$1286,8,FALSE),"")</f>
        <v/>
      </c>
      <c r="I36" s="328" t="str">
        <f>IFERROR(VLOOKUP(D36,才能!$B$2:$L$1286,9,FALSE),"")</f>
        <v/>
      </c>
      <c r="J36" s="327" t="str">
        <f>IFERROR(VLOOKUP(D36,才能!$B$2:$L$1286,10,FALSE),"")</f>
        <v/>
      </c>
      <c r="K36" s="327" t="str">
        <f>IFERROR(VLOOKUP(D36,才能!$B$2:$L$1286,11,FALSE),"")</f>
        <v/>
      </c>
      <c r="L36" s="327"/>
    </row>
    <row r="37" ht="36" customHeight="1" spans="2:12">
      <c r="B37" s="292">
        <v>20</v>
      </c>
      <c r="C37" s="308"/>
      <c r="D37" s="299"/>
      <c r="E37" s="272" t="str">
        <f>IFERROR(VLOOKUP(D37,才能!$B$2:$L$1286,5,FALSE),"")</f>
        <v/>
      </c>
      <c r="F37" s="272" t="str">
        <f>IFERROR(VLOOKUP(D37,才能!$B$2:$L$1286,6,FALSE),"")</f>
        <v/>
      </c>
      <c r="G37" s="272" t="str">
        <f>IFERROR(VLOOKUP(D37,才能!$B$2:$L$1286,7,FALSE),"")</f>
        <v/>
      </c>
      <c r="H37" s="273" t="str">
        <f>IFERROR(VLOOKUP(D37,才能!$B$2:$L$1286,8,FALSE),"")</f>
        <v/>
      </c>
      <c r="I37" s="328" t="str">
        <f>IFERROR(VLOOKUP(D37,才能!$B$2:$L$1286,9,FALSE),"")</f>
        <v/>
      </c>
      <c r="J37" s="327" t="str">
        <f>IFERROR(VLOOKUP(D37,才能!$B$2:$L$1286,10,FALSE),"")</f>
        <v/>
      </c>
      <c r="K37" s="327" t="str">
        <f>IFERROR(VLOOKUP(D37,才能!$B$2:$L$1286,11,FALSE),"")</f>
        <v/>
      </c>
      <c r="L37" s="327"/>
    </row>
    <row r="38" ht="36" customHeight="1" spans="2:12">
      <c r="B38" s="292" t="s">
        <v>190</v>
      </c>
      <c r="C38" s="269"/>
      <c r="D38" s="300"/>
      <c r="E38" s="272" t="str">
        <f>IFERROR(VLOOKUP(D38,才能!$B$2:$L$1286,5,FALSE),"")</f>
        <v/>
      </c>
      <c r="F38" s="272" t="str">
        <f>IFERROR(VLOOKUP(D38,才能!$B$2:$L$1286,6,FALSE),"")</f>
        <v/>
      </c>
      <c r="G38" s="272" t="str">
        <f>IFERROR(VLOOKUP(D38,才能!$B$2:$L$1286,7,FALSE),"")</f>
        <v/>
      </c>
      <c r="H38" s="273" t="str">
        <f>IFERROR(VLOOKUP(D38,才能!$B$2:$L$1286,8,FALSE),"")</f>
        <v/>
      </c>
      <c r="I38" s="328" t="str">
        <f>IFERROR(VLOOKUP(D38,才能!$B$2:$L$1286,9,FALSE),"")</f>
        <v/>
      </c>
      <c r="J38" s="327" t="str">
        <f>IFERROR(VLOOKUP(D38,才能!$B$2:$L$1286,10,FALSE),"")</f>
        <v/>
      </c>
      <c r="K38" s="346" t="str">
        <f>IFERROR(VLOOKUP(D38,才能!$B$2:$L$1286,11,FALSE),"")</f>
        <v/>
      </c>
      <c r="L38" s="346"/>
    </row>
    <row r="39" ht="36" customHeight="1" spans="2:12">
      <c r="B39" s="294" t="s">
        <v>192</v>
      </c>
      <c r="C39" s="309" t="str">
        <f>IF(基础信息!Y3&gt;=20,"高位才能LV10","")</f>
        <v/>
      </c>
      <c r="D39" s="295"/>
      <c r="E39" s="296" t="str">
        <f>IFERROR(VLOOKUP($D$39,备用!$B$79:$L$81,5,FALSE),"")</f>
        <v/>
      </c>
      <c r="F39" s="296" t="str">
        <f>IFERROR(VLOOKUP($D$39,备用!$B$79:$L$81,6,FALSE),"")</f>
        <v/>
      </c>
      <c r="G39" s="296" t="str">
        <f>IFERROR(VLOOKUP($D$39,备用!$B$79:$L$81,7,FALSE),"")</f>
        <v/>
      </c>
      <c r="H39" s="313" t="str">
        <f>IFERROR(VLOOKUP($D$39,备用!$B$79:$L$81,8,FALSE),"")</f>
        <v/>
      </c>
      <c r="I39" s="347" t="str">
        <f>IFERROR(VLOOKUP($D$39,备用!$B$79:$L$81,9,FALSE),"")</f>
        <v/>
      </c>
      <c r="J39" s="348" t="str">
        <f>IFERROR(VLOOKUP($D$39,备用!$B$79:$L$81,10,FALSE),"")</f>
        <v/>
      </c>
      <c r="K39" s="349" t="str">
        <f>IFERROR(VLOOKUP($D$39,备用!$B$79:$L$81,11,FALSE),"")</f>
        <v/>
      </c>
      <c r="L39" s="349"/>
    </row>
    <row r="40" ht="36" customHeight="1" spans="2:12">
      <c r="B40" s="314" t="s">
        <v>193</v>
      </c>
      <c r="C40" s="312"/>
      <c r="D40" s="299"/>
      <c r="E40" s="290" t="str">
        <f>IFERROR(VLOOKUP(D40,才能!$B$2:$L$1286,5,FALSE),"")</f>
        <v/>
      </c>
      <c r="F40" s="290" t="str">
        <f>IFERROR(VLOOKUP(D40,才能!$B$2:$L$1286,6,FALSE),"")</f>
        <v/>
      </c>
      <c r="G40" s="290" t="str">
        <f>IFERROR(VLOOKUP(D40,才能!$B$2:$L$1286,7,FALSE),"")</f>
        <v/>
      </c>
      <c r="H40" s="291" t="str">
        <f>IFERROR(VLOOKUP(D40,才能!$B$2:$L$1286,8,FALSE),"")</f>
        <v/>
      </c>
      <c r="I40" s="334" t="str">
        <f>IFERROR(VLOOKUP(D40,才能!$B$2:$L$1286,9,FALSE),"")</f>
        <v/>
      </c>
      <c r="J40" s="324" t="str">
        <f>IFERROR(VLOOKUP(D40,才能!$B$2:$L$1286,10,FALSE),"")</f>
        <v/>
      </c>
      <c r="K40" s="324" t="str">
        <f>IFERROR(VLOOKUP(D40,才能!$B$2:$L$1286,11,FALSE),"")</f>
        <v/>
      </c>
      <c r="L40" s="324"/>
    </row>
    <row r="41" ht="36" customHeight="1" spans="2:12">
      <c r="B41" s="315" t="s">
        <v>193</v>
      </c>
      <c r="C41" s="312"/>
      <c r="D41" s="299"/>
      <c r="E41" s="272" t="str">
        <f>IFERROR(VLOOKUP(D41,才能!$B$2:$L$1286,5,FALSE),"")</f>
        <v/>
      </c>
      <c r="F41" s="272" t="str">
        <f>IFERROR(VLOOKUP(D41,才能!$B$2:$L$1286,6,FALSE),"")</f>
        <v/>
      </c>
      <c r="G41" s="272" t="str">
        <f>IFERROR(VLOOKUP(D41,才能!$B$2:$L$1286,7,FALSE),"")</f>
        <v/>
      </c>
      <c r="H41" s="273" t="str">
        <f>IFERROR(VLOOKUP(D41,才能!$B$2:$L$1286,8,FALSE),"")</f>
        <v/>
      </c>
      <c r="I41" s="328" t="str">
        <f>IFERROR(VLOOKUP(D41,才能!$B$2:$L$1286,9,FALSE),"")</f>
        <v/>
      </c>
      <c r="J41" s="327" t="str">
        <f>IFERROR(VLOOKUP(D41,才能!$B$2:$L$1286,10,FALSE),"")</f>
        <v/>
      </c>
      <c r="K41" s="327" t="str">
        <f>IFERROR(VLOOKUP(D41,才能!$B$2:$L$1286,11,FALSE),"")</f>
        <v/>
      </c>
      <c r="L41" s="327"/>
    </row>
    <row r="42" ht="36" customHeight="1" spans="2:12">
      <c r="B42" s="315" t="s">
        <v>193</v>
      </c>
      <c r="C42" s="312"/>
      <c r="D42" s="299"/>
      <c r="E42" s="272" t="str">
        <f>IFERROR(VLOOKUP(D42,才能!$B$2:$L$1286,5,FALSE),"")</f>
        <v/>
      </c>
      <c r="F42" s="272" t="str">
        <f>IFERROR(VLOOKUP(D42,才能!$B$2:$L$1286,6,FALSE),"")</f>
        <v/>
      </c>
      <c r="G42" s="272" t="str">
        <f>IFERROR(VLOOKUP(D42,才能!$B$2:$L$1286,7,FALSE),"")</f>
        <v/>
      </c>
      <c r="H42" s="273" t="str">
        <f>IFERROR(VLOOKUP(D42,才能!$B$2:$L$1286,8,FALSE),"")</f>
        <v/>
      </c>
      <c r="I42" s="328" t="str">
        <f>IFERROR(VLOOKUP(D42,才能!$B$2:$L$1286,9,FALSE),"")</f>
        <v/>
      </c>
      <c r="J42" s="327" t="str">
        <f>IFERROR(VLOOKUP(D42,才能!$B$2:$L$1286,10,FALSE),"")</f>
        <v/>
      </c>
      <c r="K42" s="327" t="str">
        <f>IFERROR(VLOOKUP(D42,才能!$B$2:$L$1286,11,FALSE),"")</f>
        <v/>
      </c>
      <c r="L42" s="327"/>
    </row>
    <row r="43" customFormat="1" ht="36" customHeight="1" spans="2:12">
      <c r="B43" s="315" t="s">
        <v>193</v>
      </c>
      <c r="C43" s="312"/>
      <c r="D43" s="299"/>
      <c r="E43" s="272" t="str">
        <f>IFERROR(VLOOKUP(D43,才能!$B$2:$L$1286,5,FALSE),"")</f>
        <v/>
      </c>
      <c r="F43" s="272" t="str">
        <f>IFERROR(VLOOKUP(D43,才能!$B$2:$L$1286,6,FALSE),"")</f>
        <v/>
      </c>
      <c r="G43" s="272" t="str">
        <f>IFERROR(VLOOKUP(D43,才能!$B$2:$L$1286,7,FALSE),"")</f>
        <v/>
      </c>
      <c r="H43" s="273" t="str">
        <f>IFERROR(VLOOKUP(D43,才能!$B$2:$L$1286,8,FALSE),"")</f>
        <v/>
      </c>
      <c r="I43" s="328" t="str">
        <f>IFERROR(VLOOKUP(D43,才能!$B$2:$L$1286,9,FALSE),"")</f>
        <v/>
      </c>
      <c r="J43" s="327" t="str">
        <f>IFERROR(VLOOKUP(D43,才能!$B$2:$L$1286,10,FALSE),"")</f>
        <v/>
      </c>
      <c r="K43" s="327" t="str">
        <f>IFERROR(VLOOKUP(D43,才能!$B$2:$L$1286,11,FALSE),"")</f>
        <v/>
      </c>
      <c r="L43" s="327"/>
    </row>
    <row r="44" customFormat="1" ht="36" customHeight="1" spans="2:12">
      <c r="B44" s="315" t="s">
        <v>193</v>
      </c>
      <c r="C44" s="312"/>
      <c r="D44" s="299"/>
      <c r="E44" s="272" t="str">
        <f>IFERROR(VLOOKUP(D44,才能!$B$2:$L$1286,5,FALSE),"")</f>
        <v/>
      </c>
      <c r="F44" s="272" t="str">
        <f>IFERROR(VLOOKUP(D44,才能!$B$2:$L$1286,6,FALSE),"")</f>
        <v/>
      </c>
      <c r="G44" s="272" t="str">
        <f>IFERROR(VLOOKUP(D44,才能!$B$2:$L$1286,7,FALSE),"")</f>
        <v/>
      </c>
      <c r="H44" s="273" t="str">
        <f>IFERROR(VLOOKUP(D44,才能!$B$2:$L$1286,8,FALSE),"")</f>
        <v/>
      </c>
      <c r="I44" s="328" t="str">
        <f>IFERROR(VLOOKUP(D44,才能!$B$2:$L$1286,9,FALSE),"")</f>
        <v/>
      </c>
      <c r="J44" s="327" t="str">
        <f>IFERROR(VLOOKUP(D44,才能!$B$2:$L$1286,10,FALSE),"")</f>
        <v/>
      </c>
      <c r="K44" s="327" t="str">
        <f>IFERROR(VLOOKUP(D44,才能!$B$2:$L$1286,11,FALSE),"")</f>
        <v/>
      </c>
      <c r="L44" s="327"/>
    </row>
    <row r="45" customFormat="1" ht="36" customHeight="1" spans="2:12">
      <c r="B45" s="315" t="s">
        <v>193</v>
      </c>
      <c r="C45" s="312"/>
      <c r="D45" s="299"/>
      <c r="E45" s="272" t="str">
        <f>IFERROR(VLOOKUP(D45,才能!$B$2:$L$1286,5,FALSE),"")</f>
        <v/>
      </c>
      <c r="F45" s="272" t="str">
        <f>IFERROR(VLOOKUP(D45,才能!$B$2:$L$1286,6,FALSE),"")</f>
        <v/>
      </c>
      <c r="G45" s="272" t="str">
        <f>IFERROR(VLOOKUP(D45,才能!$B$2:$L$1286,7,FALSE),"")</f>
        <v/>
      </c>
      <c r="H45" s="273" t="str">
        <f>IFERROR(VLOOKUP(D45,才能!$B$2:$L$1286,8,FALSE),"")</f>
        <v/>
      </c>
      <c r="I45" s="328" t="str">
        <f>IFERROR(VLOOKUP(D45,才能!$B$2:$L$1286,9,FALSE),"")</f>
        <v/>
      </c>
      <c r="J45" s="327" t="str">
        <f>IFERROR(VLOOKUP(D45,才能!$B$2:$L$1286,10,FALSE),"")</f>
        <v/>
      </c>
      <c r="K45" s="327" t="str">
        <f>IFERROR(VLOOKUP(D45,才能!$B$2:$L$1286,11,FALSE),"")</f>
        <v/>
      </c>
      <c r="L45" s="327"/>
    </row>
    <row r="46" customFormat="1" ht="36" customHeight="1" spans="2:12">
      <c r="B46" s="316" t="s">
        <v>193</v>
      </c>
      <c r="C46" s="317"/>
      <c r="D46" s="318"/>
      <c r="E46" s="304" t="str">
        <f>IFERROR(VLOOKUP(D46,才能!$B$2:$L$1286,5,FALSE),"")</f>
        <v/>
      </c>
      <c r="F46" s="304" t="str">
        <f>IFERROR(VLOOKUP(D46,才能!$B$2:$L$1286,6,FALSE),"")</f>
        <v/>
      </c>
      <c r="G46" s="304" t="str">
        <f>IFERROR(VLOOKUP(D46,才能!$B$2:$L$1286,7,FALSE),"")</f>
        <v/>
      </c>
      <c r="H46" s="319" t="str">
        <f>IFERROR(VLOOKUP(D46,才能!$B$2:$L$1286,8,FALSE),"")</f>
        <v/>
      </c>
      <c r="I46" s="350" t="str">
        <f>IFERROR(VLOOKUP(D46,才能!$B$2:$L$1286,9,FALSE),"")</f>
        <v/>
      </c>
      <c r="J46" s="351" t="str">
        <f>IFERROR(VLOOKUP(D46,才能!$B$2:$L$1286,10,FALSE),"")</f>
        <v/>
      </c>
      <c r="K46" s="352" t="str">
        <f>IFERROR(VLOOKUP(D46,才能!$B$2:$L$1286,11,FALSE),"")</f>
        <v/>
      </c>
      <c r="L46" s="352"/>
    </row>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sheetData>
  <sheetProtection selectLockedCells="1"/>
  <mergeCells count="5">
    <mergeCell ref="B3:D3"/>
    <mergeCell ref="B4:D4"/>
    <mergeCell ref="B5:D5"/>
    <mergeCell ref="B25:D25"/>
    <mergeCell ref="A6:A12"/>
  </mergeCells>
  <conditionalFormatting sqref="C12:D12">
    <cfRule type="expression" dxfId="5" priority="3">
      <formula>OR(COUNTIF($D$6:$D$11,"*秘奥取得*")&gt;0,COUNTIF($D$6:$D$11,"*妖力秘奥*")&gt;0)</formula>
    </cfRule>
  </conditionalFormatting>
  <conditionalFormatting sqref="E12:L12">
    <cfRule type="expression" dxfId="6" priority="1">
      <formula>OR(COUNTIF($D$6:$D$11,"*秘奥取得*")&gt;0,COUNTIF($D$6:$D$11,"*妖力秘奥*")&gt;0)</formula>
    </cfRule>
  </conditionalFormatting>
  <dataValidations count="43">
    <dataValidation type="list" allowBlank="1" showInputMessage="1" showErrorMessage="1" sqref="C12">
      <formula1>OFFSET(才能!W2:W14,,,COUNTIF(才能!W1:W14,"&gt;""")-5,)</formula1>
    </dataValidation>
    <dataValidation type="list" allowBlank="1" showInputMessage="1" showErrorMessage="1" sqref="C18">
      <formula1>OFFSET(才能!W1:W15,,,COUNTIF(才能!W1:W15,"&gt;""")-4,)</formula1>
    </dataValidation>
    <dataValidation type="list" allowBlank="1" showInputMessage="1" showErrorMessage="1" sqref="D6">
      <formula1>OFFSET(才能!$A$1,MATCH(C6,才能!$A:$A,0)-1,1,INT(COUNTIF(才能!$A:$A,C6)/2+1),)</formula1>
    </dataValidation>
    <dataValidation type="list" allowBlank="1" showInputMessage="1" showErrorMessage="1" sqref="C27">
      <formula1>OFFSET(才能!W1:W15,,,COUNTIF(才能!W1:W15,"&gt;""")-4,)</formula1>
    </dataValidation>
    <dataValidation type="list" allowBlank="1" showInputMessage="1" showErrorMessage="1" sqref="D7">
      <formula1>OFFSET(才能!$A$1,MATCH(C7,才能!$A:$A,0)-1,1,COUNTIF(才能!$A:$A,C7)/2+1,)</formula1>
    </dataValidation>
    <dataValidation type="list" allowBlank="1" showInputMessage="1" showErrorMessage="1" sqref="C11">
      <formula1>OFFSET(才能!W1:W15,,,COUNTIF(才能!W1:W15,"&gt;""")-4,)</formula1>
    </dataValidation>
    <dataValidation type="list" allowBlank="1" showInputMessage="1" showErrorMessage="1" sqref="C13">
      <formula1>OFFSET(才能!W1:W15,,,COUNTIF(才能!W1:W15,"&gt;""")-4,)</formula1>
    </dataValidation>
    <dataValidation type="list" allowBlank="1" showInputMessage="1" showErrorMessage="1" sqref="C10">
      <formula1>OFFSET(才能!W1:W14,,,COUNTIF(才能!W1:W14,"&gt;""")-4,)</formula1>
    </dataValidation>
    <dataValidation type="list" allowBlank="1" showInputMessage="1" showErrorMessage="1" sqref="D10">
      <formula1>_xlfn.IFS(INDEX(才能!$U$1:$V$14,才能!$Y1,2)="A",OFFSET(才能!$A$1,才能!$Z1-1,1,才能!$AB1/2-1,),INDEX(才能!$U$1:$V$13,才能!$Y1,2)="B",OFFSET(才能!$A$1,才能!$Z1-1,1,才能!$AB1/2-1,),INDEX(才能!$U$1:$V$13,才能!$Y1,2)="",OFFSET(才能!$A$1,才能!$Z1-1,1,才能!$AB1/2+1,))</formula1>
    </dataValidation>
    <dataValidation type="list" allowBlank="1" showInputMessage="1" showErrorMessage="1" sqref="C29">
      <formula1>OFFSET(才能!W1:W15,,,COUNTIF(才能!W1:W15,"&gt;""")-4,)</formula1>
    </dataValidation>
    <dataValidation type="list" allowBlank="1" showInputMessage="1" showErrorMessage="1" sqref="D11">
      <formula1>_xlfn.IFS(INDEX(才能!$U$1:$V$14,才能!$Y2,2)="A",OFFSET(才能!$A$1,才能!$Z2-1,1,才能!$AB2/2-1,),INDEX(才能!$U$1:$V$13,才能!$Y2,2)="B",OFFSET(才能!$A$1,才能!$Z2-1,1,才能!$AB2/2-1,),INDEX(才能!$U$1:$V$14,才能!$Y2,2)="",OFFSET(才能!$A$1,才能!$Z2-1,1,才能!$AB2/2+1,))</formula1>
    </dataValidation>
    <dataValidation type="list" allowBlank="1" showInputMessage="1" showErrorMessage="1" sqref="D12">
      <formula1>_xlfn.IFS(INDEX(才能!$U$1:$V$14,才能!$Y2,2)="A",OFFSET(才能!$A$1,才能!$Z3-1,1,才能!$AB2/2-1,),INDEX(才能!$U$1:$V$13,才能!$Y3,2)="B",OFFSET(才能!$A$1,才能!$Z3-1,1,才能!$AB2/2-1,),INDEX(才能!$U$1:$V$14,才能!$Y3,2)="",OFFSET(才能!$A$1,才能!$Z3-1,1,才能!$AB2/2+1,))</formula1>
    </dataValidation>
    <dataValidation type="list" allowBlank="1" showInputMessage="1" showErrorMessage="1" sqref="D13">
      <formula1>_xlfn.IFS(INDEX(才能!$U$1:$V$13,才能!$Y4,2)="A",OFFSET(才能!$A$1,才能!$Z4-1,1,才能!$AB4/2-1,),INDEX(才能!$U$1:$V$13,才能!$Y4,2)="B",OFFSET(才能!$A$1,才能!$Z4-1,1,才能!$AB4/2-1,),INDEX(才能!$U$1:$V$13,才能!$Y4,2)="",OFFSET(才能!$A$1,才能!$Z4-1,1,才能!$AB4/2+1,))</formula1>
    </dataValidation>
    <dataValidation type="list" allowBlank="1" showInputMessage="1" showErrorMessage="1" sqref="C37">
      <formula1>OFFSET(才能!W2:W15,,,COUNTIF(才能!W2:W15,"&gt;"""),)</formula1>
    </dataValidation>
    <dataValidation type="list" allowBlank="1" showInputMessage="1" showErrorMessage="1" sqref="C14">
      <formula1>OFFSET(才能!W1:W15,,,COUNTIF(才能!W1:W15,"&gt;""")-4,)</formula1>
    </dataValidation>
    <dataValidation type="list" allowBlank="1" showInputMessage="1" showErrorMessage="1" sqref="C15">
      <formula1>OFFSET(才能!W1:W15,,,COUNTIF(才能!W1:W15,"&gt;""")-4,)</formula1>
    </dataValidation>
    <dataValidation type="list" allowBlank="1" showInputMessage="1" showErrorMessage="1" sqref="C16">
      <formula1>OFFSET(才能!W1:W14,,,COUNTIF(才能!W1:W14,"&gt;""")-3,)</formula1>
    </dataValidation>
    <dataValidation type="list" allowBlank="1" showInputMessage="1" showErrorMessage="1" sqref="C17 C23 C31 C38 C6:C7">
      <formula1>OFFSET(备用!$BI$1,0,0,IF(备用!$BH$3&lt;&gt;"",3,2),1)</formula1>
    </dataValidation>
    <dataValidation type="list" allowBlank="1" showInputMessage="1" showErrorMessage="1" sqref="D17">
      <formula1>OFFSET(才能!$A$1,MATCH($C$17,才能!$A:$A,0)-1,1,COUNTIF(才能!$A:$A,$C$17),)</formula1>
    </dataValidation>
    <dataValidation type="list" allowBlank="1" showInputMessage="1" showErrorMessage="1" sqref="C19">
      <formula1>OFFSET(才能!W1:W15,,,COUNTIF(才能!W1:W15,"&gt;""")-4,)</formula1>
    </dataValidation>
    <dataValidation type="list" allowBlank="1" showInputMessage="1" showErrorMessage="1" sqref="C20">
      <formula1>OFFSET(才能!W1:W15,,,COUNTIF(才能!W1:W15,"&gt;""")-4,)</formula1>
    </dataValidation>
    <dataValidation type="list" allowBlank="1" showInputMessage="1" showErrorMessage="1" sqref="C41">
      <formula1>OFFSET(才能!W2:W15,,,COUNTIF(才能!W2:W15,"&gt;""")-4,)</formula1>
    </dataValidation>
    <dataValidation type="list" allowBlank="1" showInputMessage="1" showErrorMessage="1" sqref="C21">
      <formula1>OFFSET(才能!W1:W15,,,COUNTIF(才能!W1:W15,"&gt;""")-4,)</formula1>
    </dataValidation>
    <dataValidation type="list" allowBlank="1" showInputMessage="1" showErrorMessage="1" sqref="C22">
      <formula1>OFFSET(才能!W1:W14,,,COUNTIF(才能!W1:W14,"&gt;""")-2,)</formula1>
    </dataValidation>
    <dataValidation type="list" allowBlank="1" showInputMessage="1" showErrorMessage="1" sqref="C42">
      <formula1>OFFSET(才能!W2:W15,,,COUNTIF(才能!W2:W15,"&gt;""")-4,)</formula1>
    </dataValidation>
    <dataValidation type="list" allowBlank="1" showInputMessage="1" showErrorMessage="1" sqref="D23">
      <formula1>OFFSET(才能!$A$1,MATCH($C$23,才能!$A:$A,0)-1,1,COUNTIF(才能!$A:$A,$C$23),)</formula1>
    </dataValidation>
    <dataValidation type="list" allowBlank="1" showInputMessage="1" showErrorMessage="1" sqref="C45">
      <formula1>OFFSET(才能!W2:W15,,,COUNTIF(才能!W2:W15,"&gt;""")-4,)</formula1>
    </dataValidation>
    <dataValidation type="list" allowBlank="1" showInputMessage="1" showErrorMessage="1" sqref="D24 D32 D39">
      <formula1>IF(C24="","",备用!$B$79:$B$81)</formula1>
    </dataValidation>
    <dataValidation type="list" allowBlank="1" showInputMessage="1" showErrorMessage="1" sqref="C26">
      <formula1>OFFSET(才能!W1:W15,,,COUNTIF(才能!W1:W15,"&gt;""")-4,)</formula1>
    </dataValidation>
    <dataValidation type="list" allowBlank="1" showInputMessage="1" showErrorMessage="1" sqref="C28">
      <formula1>OFFSET(才能!W1:W15,,,COUNTIF(才能!W1:W15,"&gt;""")-4,)</formula1>
    </dataValidation>
    <dataValidation type="list" allowBlank="1" showInputMessage="1" showErrorMessage="1" sqref="C30">
      <formula1>OFFSET(才能!W2:W15,,,COUNTIF(才能!W2:W15,"&gt;""")-1,)</formula1>
    </dataValidation>
    <dataValidation type="list" allowBlank="1" showInputMessage="1" showErrorMessage="1" sqref="C46">
      <formula1>OFFSET(才能!W2:W15,,,COUNTIF(才能!W2:W15,"&gt;""")-4,)</formula1>
    </dataValidation>
    <dataValidation type="list" allowBlank="1" showInputMessage="1" showErrorMessage="1" sqref="D31">
      <formula1>OFFSET(才能!$A$1,MATCH($C$31,才能!$A:$A,0)-1,1,COUNTIF(才能!$A:$A,$C$31),)</formula1>
    </dataValidation>
    <dataValidation type="list" allowBlank="1" showInputMessage="1" showErrorMessage="1" sqref="C33">
      <formula1>OFFSET(才能!W1:W15,,,COUNTIF(才能!W1:W15,"&gt;""")-4,)</formula1>
    </dataValidation>
    <dataValidation type="list" allowBlank="1" showInputMessage="1" showErrorMessage="1" sqref="C34">
      <formula1>OFFSET(才能!W1:W15,,,COUNTIF(才能!W1:W15,"&gt;""")-4,)</formula1>
    </dataValidation>
    <dataValidation type="list" allowBlank="1" showInputMessage="1" showErrorMessage="1" sqref="C43">
      <formula1>OFFSET(才能!W2:W15,,,COUNTIF(才能!W2:W15,"&gt;""")-4,)</formula1>
    </dataValidation>
    <dataValidation type="list" allowBlank="1" showInputMessage="1" showErrorMessage="1" sqref="C35">
      <formula1>OFFSET(才能!W1:W15,,,COUNTIF(才能!W1:W15,"&gt;""")-4,)</formula1>
    </dataValidation>
    <dataValidation type="list" allowBlank="1" showInputMessage="1" showErrorMessage="1" sqref="D14:D16 D18:D22 D26:D30 D33:D36 D40:D46">
      <formula1>_xlfn.IFS(INDEX(才能!$U$1:$V$13,才能!$Y5,2)="A",OFFSET(才能!$A$1,才能!$Z5-1,1,才能!$AB5,),INDEX(才能!$U$1:$V$13,才能!$Y5,2)="B",OFFSET(才能!$A$1,才能!$Z5-1,1,才能!$AB5,),INDEX(才能!$U$1:$V$13,才能!$Y5,2)="",OFFSET(才能!$A$1,才能!$Z5-1,1,才能!$AB5,))</formula1>
    </dataValidation>
    <dataValidation type="list" allowBlank="1" showInputMessage="1" showErrorMessage="1" sqref="C40">
      <formula1>OFFSET(才能!W2:W15,,,COUNTIF(才能!W2:W15,"&gt;""")-4,)</formula1>
    </dataValidation>
    <dataValidation type="list" allowBlank="1" showInputMessage="1" showErrorMessage="1" sqref="C36">
      <formula1>OFFSET(才能!W1:W15,,,COUNTIF(才能!W1:W15,"&gt;""")-4,)</formula1>
    </dataValidation>
    <dataValidation type="list" allowBlank="1" showInputMessage="1" showErrorMessage="1" sqref="D37">
      <formula1>_xlfn.IFS(INDEX(才能!$U$1:$V$14,才能!$Y28,2)="A",OFFSET(才能!$A$1,才能!$Z28-1,1,才能!$AB28,),INDEX(才能!$U$1:$V$14,才能!$Y28,2)="B",OFFSET(才能!$A$1,才能!$Z28-1,1,才能!$AB28,),INDEX(才能!$U$1:$V$14,才能!$Y28,2)="",OFFSET(才能!$A$1,才能!$Z28-1,1,才能!$AB28,))</formula1>
    </dataValidation>
    <dataValidation type="list" allowBlank="1" showInputMessage="1" showErrorMessage="1" sqref="D38">
      <formula1>OFFSET(才能!$A$1,MATCH($C$38,才能!$A:$A,0)-1,1,COUNTIF(才能!$A:$A,$C$38),)</formula1>
    </dataValidation>
    <dataValidation type="list" allowBlank="1" showInputMessage="1" showErrorMessage="1" sqref="C44">
      <formula1>OFFSET(才能!W2:W15,,,COUNTIF(才能!W2:W15,"&gt;""")-4,)</formula1>
    </dataValidation>
  </dataValidations>
  <pageMargins left="0.75" right="0.75" top="1" bottom="1" header="0.5" footer="0.5"/>
  <headerFooter/>
  <ignoredErrors>
    <ignoredError sqref="E32:K32 E39:K39" formula="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E74"/>
  <sheetViews>
    <sheetView showGridLines="0" workbookViewId="0">
      <pane ySplit="2" topLeftCell="A11" activePane="bottomLeft" state="frozen"/>
      <selection/>
      <selection pane="bottomLeft" activeCell="L54" sqref="L54:M55"/>
    </sheetView>
  </sheetViews>
  <sheetFormatPr defaultColWidth="3" defaultRowHeight="18" customHeight="1"/>
  <cols>
    <col min="1" max="51" width="3.88333333333333" customWidth="1"/>
    <col min="54" max="54" width="3.88333333333333" style="14" customWidth="1"/>
    <col min="55" max="16383" width="3.88333333333333" customWidth="1"/>
  </cols>
  <sheetData>
    <row r="1" customHeight="1" spans="1:41">
      <c r="A1" s="153" t="s">
        <v>194</v>
      </c>
      <c r="B1" s="154"/>
      <c r="C1" s="154"/>
      <c r="D1" s="154"/>
      <c r="E1" s="154"/>
      <c r="F1" s="155"/>
      <c r="G1" s="156"/>
      <c r="H1" s="156"/>
      <c r="W1" s="184" t="s">
        <v>195</v>
      </c>
      <c r="X1" s="185"/>
      <c r="Y1" s="185"/>
      <c r="Z1" s="185"/>
      <c r="AA1" s="200"/>
      <c r="AB1" s="201" t="s">
        <v>137</v>
      </c>
      <c r="AC1" s="201"/>
      <c r="AD1" s="201"/>
      <c r="AE1" s="201"/>
      <c r="AF1" s="201"/>
      <c r="AG1" s="201"/>
      <c r="AH1" s="201"/>
      <c r="AI1" s="201"/>
      <c r="AJ1" s="201"/>
      <c r="AK1" s="201"/>
      <c r="AL1" s="201"/>
      <c r="AM1" s="201"/>
      <c r="AN1" s="201"/>
      <c r="AO1" s="203"/>
    </row>
    <row r="2" s="152" customFormat="1" customHeight="1" spans="1:57">
      <c r="A2" s="157" t="s">
        <v>175</v>
      </c>
      <c r="B2" s="158"/>
      <c r="C2" s="158"/>
      <c r="D2" s="158"/>
      <c r="E2" s="158"/>
      <c r="F2" s="158"/>
      <c r="G2" s="158" t="s">
        <v>44</v>
      </c>
      <c r="H2" s="158"/>
      <c r="I2" s="158" t="s">
        <v>196</v>
      </c>
      <c r="J2" s="158"/>
      <c r="K2" s="158"/>
      <c r="L2" s="158" t="s">
        <v>176</v>
      </c>
      <c r="M2" s="158"/>
      <c r="N2" s="158" t="s">
        <v>148</v>
      </c>
      <c r="O2" s="158"/>
      <c r="P2" s="158" t="s">
        <v>149</v>
      </c>
      <c r="Q2" s="158"/>
      <c r="R2" s="158" t="s">
        <v>138</v>
      </c>
      <c r="S2" s="158"/>
      <c r="T2" s="158"/>
      <c r="U2" s="158" t="s">
        <v>197</v>
      </c>
      <c r="V2" s="158"/>
      <c r="W2" s="158" t="s">
        <v>139</v>
      </c>
      <c r="X2" s="158"/>
      <c r="Y2" s="158"/>
      <c r="Z2" s="158"/>
      <c r="AA2" s="158"/>
      <c r="AB2" s="158"/>
      <c r="AC2" s="158"/>
      <c r="AD2" s="158"/>
      <c r="AE2" s="158"/>
      <c r="AF2" s="158"/>
      <c r="AG2" s="158"/>
      <c r="AH2" s="158"/>
      <c r="AI2" s="158"/>
      <c r="AJ2" s="158"/>
      <c r="AK2" s="158"/>
      <c r="AL2" s="158"/>
      <c r="AM2" s="158"/>
      <c r="AN2" s="158"/>
      <c r="AO2" s="158"/>
      <c r="AP2" s="158" t="s">
        <v>140</v>
      </c>
      <c r="AQ2" s="158"/>
      <c r="AR2" s="158"/>
      <c r="AS2" s="158"/>
      <c r="AT2" s="158"/>
      <c r="AU2" s="158"/>
      <c r="AV2" s="158"/>
      <c r="AW2" s="158"/>
      <c r="AX2" s="158"/>
      <c r="AY2" s="158"/>
      <c r="AZ2" s="158"/>
      <c r="BA2" s="158"/>
      <c r="BB2" s="220" t="s">
        <v>141</v>
      </c>
      <c r="BC2" s="221"/>
      <c r="BD2" s="221"/>
      <c r="BE2" s="222"/>
    </row>
    <row r="3" customHeight="1" spans="1:57">
      <c r="A3" s="159" t="str">
        <f>IFERROR(VLOOKUP(基础信息!$AB$7,备用!$AA$151:$AJ$155,2,FALSE),"")</f>
        <v>灵毛睡袋</v>
      </c>
      <c r="B3" s="160"/>
      <c r="C3" s="160"/>
      <c r="D3" s="160"/>
      <c r="E3" s="160"/>
      <c r="F3" s="160"/>
      <c r="G3" s="161" t="str">
        <f>IFERROR(VLOOKUP(A3,装!$B:$AA,4,0),"")</f>
        <v>常备</v>
      </c>
      <c r="H3" s="161"/>
      <c r="I3" s="180" t="str">
        <f>IFERROR(VLOOKUP(A3,装!$B:$AA,6,0),"")</f>
        <v>小休息（睡眠）</v>
      </c>
      <c r="J3" s="180"/>
      <c r="K3" s="180"/>
      <c r="L3" s="180" t="str">
        <f>IFERROR(VLOOKUP(A3,装!$B:$AA,20,0),"")</f>
        <v>-</v>
      </c>
      <c r="M3" s="180"/>
      <c r="N3" s="180" t="str">
        <f>IFERROR(VLOOKUP(A3,装!$B:$AA,24,0),"")</f>
        <v>-</v>
      </c>
      <c r="O3" s="180"/>
      <c r="P3" s="180" t="str">
        <f>IFERROR(VLOOKUP(A3,装!$B:$AA,25,0),"")</f>
        <v>-</v>
      </c>
      <c r="Q3" s="180"/>
      <c r="R3" s="186">
        <f>IFERROR(VLOOKUP(A3,装!$B:$AA,21,0),"")</f>
        <v>150</v>
      </c>
      <c r="S3" s="186"/>
      <c r="T3" s="186"/>
      <c r="U3" s="187"/>
      <c r="V3" s="187"/>
      <c r="W3" s="188" t="str">
        <f>IFERROR(VLOOKUP(A3,装!$B:$AA,22,0),"")</f>
        <v>使用特殊的异怪的毛编制成的睡袋。因为灵力的关系，当做床进行睡眠的时候可以回复体力。</v>
      </c>
      <c r="X3" s="188"/>
      <c r="Y3" s="188"/>
      <c r="Z3" s="188"/>
      <c r="AA3" s="188"/>
      <c r="AB3" s="188"/>
      <c r="AC3" s="188"/>
      <c r="AD3" s="188"/>
      <c r="AE3" s="188"/>
      <c r="AF3" s="188"/>
      <c r="AG3" s="188"/>
      <c r="AH3" s="188"/>
      <c r="AI3" s="188"/>
      <c r="AJ3" s="188"/>
      <c r="AK3" s="188"/>
      <c r="AL3" s="188"/>
      <c r="AM3" s="188"/>
      <c r="AN3" s="188"/>
      <c r="AO3" s="188"/>
      <c r="AP3" s="204" t="str">
        <f>IFERROR(VLOOKUP(A3,装!$B:$AA,23,0),"")</f>
        <v>[休息回复量]+4。</v>
      </c>
      <c r="AQ3" s="204"/>
      <c r="AR3" s="204"/>
      <c r="AS3" s="204"/>
      <c r="AT3" s="205"/>
      <c r="AU3" s="204"/>
      <c r="AV3" s="204"/>
      <c r="AW3" s="204"/>
      <c r="AX3" s="204"/>
      <c r="AY3" s="204"/>
      <c r="AZ3" s="204"/>
      <c r="BA3" s="204"/>
      <c r="BB3" s="204" t="str">
        <f>IFERROR(VLOOKUP(A3,装!$B:$AA,26,0),"")</f>
        <v>《神我狩》</v>
      </c>
      <c r="BC3" s="205"/>
      <c r="BD3" s="205"/>
      <c r="BE3" s="223"/>
    </row>
    <row r="4" customFormat="1" customHeight="1" spans="1:57">
      <c r="A4" s="159"/>
      <c r="B4" s="160"/>
      <c r="C4" s="160"/>
      <c r="D4" s="160"/>
      <c r="E4" s="160"/>
      <c r="F4" s="160"/>
      <c r="G4" s="161"/>
      <c r="H4" s="161"/>
      <c r="I4" s="180"/>
      <c r="J4" s="180"/>
      <c r="K4" s="180"/>
      <c r="L4" s="180"/>
      <c r="M4" s="180"/>
      <c r="N4" s="180"/>
      <c r="O4" s="180"/>
      <c r="P4" s="180"/>
      <c r="Q4" s="180"/>
      <c r="R4" s="186"/>
      <c r="S4" s="186"/>
      <c r="T4" s="186"/>
      <c r="U4" s="187"/>
      <c r="V4" s="187"/>
      <c r="W4" s="188"/>
      <c r="X4" s="188"/>
      <c r="Y4" s="188"/>
      <c r="Z4" s="188"/>
      <c r="AA4" s="188"/>
      <c r="AB4" s="188"/>
      <c r="AC4" s="188"/>
      <c r="AD4" s="188"/>
      <c r="AE4" s="188"/>
      <c r="AF4" s="188"/>
      <c r="AG4" s="188"/>
      <c r="AH4" s="188"/>
      <c r="AI4" s="188"/>
      <c r="AJ4" s="188"/>
      <c r="AK4" s="188"/>
      <c r="AL4" s="188"/>
      <c r="AM4" s="188"/>
      <c r="AN4" s="188"/>
      <c r="AO4" s="188"/>
      <c r="AP4" s="204"/>
      <c r="AQ4" s="204"/>
      <c r="AR4" s="204"/>
      <c r="AS4" s="204"/>
      <c r="AT4" s="205"/>
      <c r="AU4" s="204"/>
      <c r="AV4" s="204"/>
      <c r="AW4" s="204"/>
      <c r="AX4" s="204"/>
      <c r="AY4" s="204"/>
      <c r="AZ4" s="204"/>
      <c r="BA4" s="204"/>
      <c r="BB4" s="204"/>
      <c r="BC4" s="205"/>
      <c r="BD4" s="205"/>
      <c r="BE4" s="223"/>
    </row>
    <row r="5" customHeight="1" spans="1:57">
      <c r="A5" s="159" t="str">
        <f>IFERROR(VLOOKUP(基础信息!$AB$7,备用!$AA$151:$AJ$155,3,FALSE),"")</f>
        <v>虎之瞳</v>
      </c>
      <c r="B5" s="160"/>
      <c r="C5" s="160"/>
      <c r="D5" s="160"/>
      <c r="E5" s="160"/>
      <c r="F5" s="160"/>
      <c r="G5" s="161" t="str">
        <f>IFERROR(VLOOKUP(A5,装!$B:$AA,4,0),"")</f>
        <v>常备</v>
      </c>
      <c r="H5" s="161"/>
      <c r="I5" s="180" t="str">
        <f>IFERROR(VLOOKUP(A5,装!$B:$AA,6,0),"")</f>
        <v>法则障害</v>
      </c>
      <c r="J5" s="180"/>
      <c r="K5" s="180"/>
      <c r="L5" s="180" t="str">
        <f>IFERROR(VLOOKUP(A5,装!$B:$AA,20,0),"")</f>
        <v>-</v>
      </c>
      <c r="M5" s="180"/>
      <c r="N5" s="180" t="str">
        <f>IFERROR(VLOOKUP(A5,装!$B:$AA,24,0),"")</f>
        <v>-</v>
      </c>
      <c r="O5" s="180"/>
      <c r="P5" s="180" t="str">
        <f>IFERROR(VLOOKUP(A5,装!$B:$AA,25,0),"")</f>
        <v>-</v>
      </c>
      <c r="Q5" s="180"/>
      <c r="R5" s="186">
        <f>IFERROR(VLOOKUP(A5,装!$B:$AA,21,0),"")</f>
        <v>500</v>
      </c>
      <c r="S5" s="186"/>
      <c r="T5" s="186"/>
      <c r="U5" s="189"/>
      <c r="V5" s="189"/>
      <c r="W5" s="190" t="str">
        <f>IFERROR(VLOOKUP(A5,装!$B:$AA,22,0),"")</f>
        <v>让人联想到虎瞳的美丽宝石。</v>
      </c>
      <c r="X5" s="190"/>
      <c r="Y5" s="190"/>
      <c r="Z5" s="190"/>
      <c r="AA5" s="190"/>
      <c r="AB5" s="190"/>
      <c r="AC5" s="190"/>
      <c r="AD5" s="190"/>
      <c r="AE5" s="190"/>
      <c r="AF5" s="190"/>
      <c r="AG5" s="190"/>
      <c r="AH5" s="190"/>
      <c r="AI5" s="190"/>
      <c r="AJ5" s="190"/>
      <c r="AK5" s="190"/>
      <c r="AL5" s="190"/>
      <c r="AM5" s="190"/>
      <c r="AN5" s="190"/>
      <c r="AO5" s="190"/>
      <c r="AP5" s="204" t="str">
        <f>IFERROR(VLOOKUP(A5,装!$B:$AA,23,0),"")</f>
        <v>[消去]时使用，【幸运】判定的达成值获得+1修正。</v>
      </c>
      <c r="AQ5" s="204"/>
      <c r="AR5" s="204"/>
      <c r="AS5" s="204"/>
      <c r="AT5" s="205"/>
      <c r="AU5" s="204"/>
      <c r="AV5" s="204"/>
      <c r="AW5" s="204"/>
      <c r="AX5" s="204"/>
      <c r="AY5" s="204"/>
      <c r="AZ5" s="204"/>
      <c r="BA5" s="204"/>
      <c r="BB5" s="204" t="str">
        <f>IFERROR(VLOOKUP(A5,装!$B:$AA,26,0),"")</f>
        <v>《神我狩》</v>
      </c>
      <c r="BC5" s="205"/>
      <c r="BD5" s="205"/>
      <c r="BE5" s="223"/>
    </row>
    <row r="6" customHeight="1" spans="1:57">
      <c r="A6" s="159"/>
      <c r="B6" s="160"/>
      <c r="C6" s="160"/>
      <c r="D6" s="160"/>
      <c r="E6" s="160"/>
      <c r="F6" s="160"/>
      <c r="G6" s="161"/>
      <c r="H6" s="161"/>
      <c r="I6" s="180"/>
      <c r="J6" s="180"/>
      <c r="K6" s="180"/>
      <c r="L6" s="180"/>
      <c r="M6" s="180"/>
      <c r="N6" s="180"/>
      <c r="O6" s="180"/>
      <c r="P6" s="180"/>
      <c r="Q6" s="180"/>
      <c r="R6" s="186"/>
      <c r="S6" s="186"/>
      <c r="T6" s="186"/>
      <c r="U6" s="189"/>
      <c r="V6" s="189"/>
      <c r="W6" s="190"/>
      <c r="X6" s="190"/>
      <c r="Y6" s="190"/>
      <c r="Z6" s="190"/>
      <c r="AA6" s="190"/>
      <c r="AB6" s="190"/>
      <c r="AC6" s="190"/>
      <c r="AD6" s="190"/>
      <c r="AE6" s="190"/>
      <c r="AF6" s="190"/>
      <c r="AG6" s="190"/>
      <c r="AH6" s="190"/>
      <c r="AI6" s="190"/>
      <c r="AJ6" s="190"/>
      <c r="AK6" s="190"/>
      <c r="AL6" s="190"/>
      <c r="AM6" s="190"/>
      <c r="AN6" s="190"/>
      <c r="AO6" s="190"/>
      <c r="AP6" s="204"/>
      <c r="AQ6" s="204"/>
      <c r="AR6" s="204"/>
      <c r="AS6" s="204"/>
      <c r="AT6" s="205"/>
      <c r="AU6" s="204"/>
      <c r="AV6" s="204"/>
      <c r="AW6" s="204"/>
      <c r="AX6" s="204"/>
      <c r="AY6" s="204"/>
      <c r="AZ6" s="204"/>
      <c r="BA6" s="204"/>
      <c r="BB6" s="204"/>
      <c r="BC6" s="205"/>
      <c r="BD6" s="205"/>
      <c r="BE6" s="223"/>
    </row>
    <row r="7" customHeight="1" spans="1:57">
      <c r="A7" s="159" t="str">
        <f>IFERROR(VLOOKUP(基础信息!$AB$7,备用!AA$151:AJ$155,4,FALSE),"")</f>
        <v>香囊</v>
      </c>
      <c r="B7" s="160"/>
      <c r="C7" s="160"/>
      <c r="D7" s="160"/>
      <c r="E7" s="160"/>
      <c r="F7" s="160"/>
      <c r="G7" s="161" t="str">
        <f>IFERROR(VLOOKUP(A7,装!$B:$AA,4,0),"")</f>
        <v>消耗</v>
      </c>
      <c r="H7" s="161"/>
      <c r="I7" s="180" t="str">
        <f>IFERROR(VLOOKUP(A7,装!$B:$AA,6,0),"")</f>
        <v>其他</v>
      </c>
      <c r="J7" s="180"/>
      <c r="K7" s="180"/>
      <c r="L7" s="180" t="str">
        <f>IFERROR(VLOOKUP(A7,装!$B:$AA,20,0),"")</f>
        <v>-</v>
      </c>
      <c r="M7" s="180"/>
      <c r="N7" s="180" t="str">
        <f>IFERROR(VLOOKUP(A7,装!$B:$AA,24,0),"")</f>
        <v>使用者</v>
      </c>
      <c r="O7" s="180"/>
      <c r="P7" s="180" t="str">
        <f>IFERROR(VLOOKUP(A7,装!$B:$AA,25,0),"")</f>
        <v>使用者</v>
      </c>
      <c r="Q7" s="180"/>
      <c r="R7" s="186">
        <f>IFERROR(VLOOKUP(A7,装!$B:$AA,21,0),"")</f>
        <v>5</v>
      </c>
      <c r="S7" s="186"/>
      <c r="T7" s="186"/>
      <c r="U7" s="189"/>
      <c r="V7" s="189"/>
      <c r="W7" s="190" t="str">
        <f>IFERROR(VLOOKUP(A7,装!$B:$AA,22,0),"")</f>
        <v>放入了各种各样的香草的小御守。</v>
      </c>
      <c r="X7" s="190"/>
      <c r="Y7" s="190"/>
      <c r="Z7" s="190"/>
      <c r="AA7" s="190"/>
      <c r="AB7" s="190"/>
      <c r="AC7" s="190"/>
      <c r="AD7" s="190"/>
      <c r="AE7" s="190"/>
      <c r="AF7" s="190"/>
      <c r="AG7" s="190"/>
      <c r="AH7" s="190"/>
      <c r="AI7" s="190"/>
      <c r="AJ7" s="190"/>
      <c r="AK7" s="190"/>
      <c r="AL7" s="190"/>
      <c r="AM7" s="190"/>
      <c r="AN7" s="190"/>
      <c r="AO7" s="190"/>
      <c r="AP7" s="204" t="str">
        <f>IFERROR(VLOOKUP(A7,装!$B:$AA,23,0),"")</f>
        <v>无效目标[登场判定]的失败或是[大失败]效果，使之在[场景]内登场。</v>
      </c>
      <c r="AQ7" s="204"/>
      <c r="AR7" s="204"/>
      <c r="AS7" s="204"/>
      <c r="AT7" s="205"/>
      <c r="AU7" s="204"/>
      <c r="AV7" s="204"/>
      <c r="AW7" s="204"/>
      <c r="AX7" s="204"/>
      <c r="AY7" s="204"/>
      <c r="AZ7" s="204"/>
      <c r="BA7" s="204"/>
      <c r="BB7" s="204" t="str">
        <f>IFERROR(VLOOKUP(A7,装!$B:$AA,26,0),"")</f>
        <v>《神我狩》</v>
      </c>
      <c r="BC7" s="205"/>
      <c r="BD7" s="205"/>
      <c r="BE7" s="223"/>
    </row>
    <row r="8" customHeight="1" spans="1:57">
      <c r="A8" s="159"/>
      <c r="B8" s="160"/>
      <c r="C8" s="160"/>
      <c r="D8" s="160"/>
      <c r="E8" s="160"/>
      <c r="F8" s="160"/>
      <c r="G8" s="161"/>
      <c r="H8" s="161"/>
      <c r="I8" s="180"/>
      <c r="J8" s="180"/>
      <c r="K8" s="180"/>
      <c r="L8" s="180"/>
      <c r="M8" s="180"/>
      <c r="N8" s="180"/>
      <c r="O8" s="180"/>
      <c r="P8" s="180"/>
      <c r="Q8" s="180"/>
      <c r="R8" s="186"/>
      <c r="S8" s="186"/>
      <c r="T8" s="186"/>
      <c r="U8" s="189"/>
      <c r="V8" s="189"/>
      <c r="W8" s="190"/>
      <c r="X8" s="190"/>
      <c r="Y8" s="190"/>
      <c r="Z8" s="190"/>
      <c r="AA8" s="190"/>
      <c r="AB8" s="190"/>
      <c r="AC8" s="190"/>
      <c r="AD8" s="190"/>
      <c r="AE8" s="190"/>
      <c r="AF8" s="190"/>
      <c r="AG8" s="190"/>
      <c r="AH8" s="190"/>
      <c r="AI8" s="190"/>
      <c r="AJ8" s="190"/>
      <c r="AK8" s="190"/>
      <c r="AL8" s="190"/>
      <c r="AM8" s="190"/>
      <c r="AN8" s="190"/>
      <c r="AO8" s="190"/>
      <c r="AP8" s="204"/>
      <c r="AQ8" s="204"/>
      <c r="AR8" s="204"/>
      <c r="AS8" s="204"/>
      <c r="AT8" s="205"/>
      <c r="AU8" s="204"/>
      <c r="AV8" s="204"/>
      <c r="AW8" s="204"/>
      <c r="AX8" s="204"/>
      <c r="AY8" s="204"/>
      <c r="AZ8" s="204"/>
      <c r="BA8" s="204"/>
      <c r="BB8" s="204"/>
      <c r="BC8" s="205"/>
      <c r="BD8" s="205"/>
      <c r="BE8" s="223"/>
    </row>
    <row r="9" customHeight="1" spans="1:57">
      <c r="A9" s="159" t="str">
        <f>IFERROR(VLOOKUP(基础信息!$AB$7,备用!AA$151:AJ$155,5,FALSE),"")</f>
        <v>变若水</v>
      </c>
      <c r="B9" s="160"/>
      <c r="C9" s="160"/>
      <c r="D9" s="160"/>
      <c r="E9" s="160"/>
      <c r="F9" s="160"/>
      <c r="G9" s="161" t="str">
        <f>IFERROR(VLOOKUP(A9,装!$B:$AA,4,0),"")</f>
        <v>消耗</v>
      </c>
      <c r="H9" s="161"/>
      <c r="I9" s="180" t="str">
        <f>IFERROR(VLOOKUP(A9,装!$B:$AA,6,0),"")</f>
        <v>其他</v>
      </c>
      <c r="J9" s="180"/>
      <c r="K9" s="180"/>
      <c r="L9" s="180" t="str">
        <f>IFERROR(VLOOKUP(A9,装!$B:$AA,20,0),"")</f>
        <v>-</v>
      </c>
      <c r="M9" s="180"/>
      <c r="N9" s="180" t="str">
        <f>IFERROR(VLOOKUP(A9,装!$B:$AA,24,0),"")</f>
        <v>接近状态</v>
      </c>
      <c r="O9" s="180"/>
      <c r="P9" s="180" t="str">
        <f>IFERROR(VLOOKUP(A9,装!$B:$AA,25,0),"")</f>
        <v>1体</v>
      </c>
      <c r="Q9" s="180"/>
      <c r="R9" s="186">
        <f>IFERROR(VLOOKUP(A9,装!$B:$AA,21,0),"")</f>
        <v>400</v>
      </c>
      <c r="S9" s="186"/>
      <c r="T9" s="186"/>
      <c r="U9" s="189"/>
      <c r="V9" s="189"/>
      <c r="W9" s="190" t="str">
        <f>IFERROR(VLOOKUP(A9,装!$B:$AA,22,0),"")</f>
        <v>月神所持有的能返老还童的灵药的再现物，喝下后能将受伤的部分回复到受伤之前的状态。</v>
      </c>
      <c r="X9" s="190"/>
      <c r="Y9" s="190"/>
      <c r="Z9" s="190"/>
      <c r="AA9" s="190"/>
      <c r="AB9" s="190"/>
      <c r="AC9" s="190"/>
      <c r="AD9" s="190"/>
      <c r="AE9" s="190"/>
      <c r="AF9" s="190"/>
      <c r="AG9" s="190"/>
      <c r="AH9" s="190"/>
      <c r="AI9" s="190"/>
      <c r="AJ9" s="190"/>
      <c r="AK9" s="190"/>
      <c r="AL9" s="190"/>
      <c r="AM9" s="190"/>
      <c r="AN9" s="190"/>
      <c r="AO9" s="190"/>
      <c r="AP9" s="204" t="str">
        <f>IFERROR(VLOOKUP(A9,装!$B:$AA,23,0),"")</f>
        <v>目标的【生命力】[回复]20。</v>
      </c>
      <c r="AQ9" s="204"/>
      <c r="AR9" s="204"/>
      <c r="AS9" s="204"/>
      <c r="AT9" s="205"/>
      <c r="AU9" s="204"/>
      <c r="AV9" s="204"/>
      <c r="AW9" s="204"/>
      <c r="AX9" s="204"/>
      <c r="AY9" s="204"/>
      <c r="AZ9" s="204"/>
      <c r="BA9" s="204"/>
      <c r="BB9" s="204" t="str">
        <f>IFERROR(VLOOKUP(A9,装!$B:$AA,26,0),"")</f>
        <v>《神我狩》</v>
      </c>
      <c r="BC9" s="205"/>
      <c r="BD9" s="205"/>
      <c r="BE9" s="223"/>
    </row>
    <row r="10" customHeight="1" spans="1:57">
      <c r="A10" s="159"/>
      <c r="B10" s="160"/>
      <c r="C10" s="160"/>
      <c r="D10" s="160"/>
      <c r="E10" s="160"/>
      <c r="F10" s="160"/>
      <c r="G10" s="161"/>
      <c r="H10" s="161"/>
      <c r="I10" s="180"/>
      <c r="J10" s="180"/>
      <c r="K10" s="180"/>
      <c r="L10" s="180"/>
      <c r="M10" s="180"/>
      <c r="N10" s="180"/>
      <c r="O10" s="180"/>
      <c r="P10" s="180"/>
      <c r="Q10" s="180"/>
      <c r="R10" s="186"/>
      <c r="S10" s="186"/>
      <c r="T10" s="186"/>
      <c r="U10" s="189"/>
      <c r="V10" s="189"/>
      <c r="W10" s="190"/>
      <c r="X10" s="190"/>
      <c r="Y10" s="190"/>
      <c r="Z10" s="190"/>
      <c r="AA10" s="190"/>
      <c r="AB10" s="190"/>
      <c r="AC10" s="190"/>
      <c r="AD10" s="190"/>
      <c r="AE10" s="190"/>
      <c r="AF10" s="190"/>
      <c r="AG10" s="190"/>
      <c r="AH10" s="190"/>
      <c r="AI10" s="190"/>
      <c r="AJ10" s="190"/>
      <c r="AK10" s="190"/>
      <c r="AL10" s="190"/>
      <c r="AM10" s="190"/>
      <c r="AN10" s="190"/>
      <c r="AO10" s="190"/>
      <c r="AP10" s="204"/>
      <c r="AQ10" s="204"/>
      <c r="AR10" s="204"/>
      <c r="AS10" s="204"/>
      <c r="AT10" s="205"/>
      <c r="AU10" s="204"/>
      <c r="AV10" s="204"/>
      <c r="AW10" s="204"/>
      <c r="AX10" s="204"/>
      <c r="AY10" s="204"/>
      <c r="AZ10" s="204"/>
      <c r="BA10" s="204"/>
      <c r="BB10" s="204"/>
      <c r="BC10" s="205"/>
      <c r="BD10" s="205"/>
      <c r="BE10" s="223"/>
    </row>
    <row r="11" customHeight="1" spans="1:57">
      <c r="A11" s="159" t="str">
        <f>IFERROR(VLOOKUP(基础信息!$AB$7,备用!AA$151:AJ$155,6,FALSE),"")</f>
        <v>甘露</v>
      </c>
      <c r="B11" s="160"/>
      <c r="C11" s="160"/>
      <c r="D11" s="160"/>
      <c r="E11" s="160"/>
      <c r="F11" s="160"/>
      <c r="G11" s="161" t="str">
        <f>IFERROR(VLOOKUP(A11,装!$B:$AA,4,0),"")</f>
        <v>消耗</v>
      </c>
      <c r="H11" s="161"/>
      <c r="I11" s="180" t="str">
        <f>IFERROR(VLOOKUP(A11,装!$B:$AA,6,0),"")</f>
        <v>其他</v>
      </c>
      <c r="J11" s="180"/>
      <c r="K11" s="180"/>
      <c r="L11" s="180" t="str">
        <f>IFERROR(VLOOKUP(A11,装!$B:$AA,20,0),"")</f>
        <v>-</v>
      </c>
      <c r="M11" s="180"/>
      <c r="N11" s="180" t="str">
        <f>IFERROR(VLOOKUP(A11,装!$B:$AA,24,0),"")</f>
        <v>接近状态</v>
      </c>
      <c r="O11" s="180"/>
      <c r="P11" s="180" t="str">
        <f>IFERROR(VLOOKUP(A11,装!$B:$AA,25,0),"")</f>
        <v>1体</v>
      </c>
      <c r="Q11" s="180"/>
      <c r="R11" s="186">
        <f>IFERROR(VLOOKUP(A11,装!$B:$AA,21,0),"")</f>
        <v>200</v>
      </c>
      <c r="S11" s="186"/>
      <c r="T11" s="186"/>
      <c r="U11" s="189"/>
      <c r="V11" s="189"/>
      <c r="W11" s="190" t="str">
        <f>IFERROR(VLOOKUP(A11,装!$B:$AA,22,0),"")</f>
        <v>以前的神们搅动海洋而产生的灵药。</v>
      </c>
      <c r="X11" s="190"/>
      <c r="Y11" s="190"/>
      <c r="Z11" s="190"/>
      <c r="AA11" s="190"/>
      <c r="AB11" s="190"/>
      <c r="AC11" s="190"/>
      <c r="AD11" s="190"/>
      <c r="AE11" s="190"/>
      <c r="AF11" s="190"/>
      <c r="AG11" s="190"/>
      <c r="AH11" s="190"/>
      <c r="AI11" s="190"/>
      <c r="AJ11" s="190"/>
      <c r="AK11" s="190"/>
      <c r="AL11" s="190"/>
      <c r="AM11" s="190"/>
      <c r="AN11" s="190"/>
      <c r="AO11" s="190"/>
      <c r="AP11" s="204" t="str">
        <f>IFERROR(VLOOKUP(A11,装!$B:$AA,23,0),"")</f>
        <v>赋予目标[解除：气绝]后，目标的【生命力】变为1。目标可以拒绝这个效果。</v>
      </c>
      <c r="AQ11" s="204"/>
      <c r="AR11" s="204"/>
      <c r="AS11" s="204"/>
      <c r="AT11" s="205"/>
      <c r="AU11" s="204"/>
      <c r="AV11" s="204"/>
      <c r="AW11" s="204"/>
      <c r="AX11" s="204"/>
      <c r="AY11" s="204"/>
      <c r="AZ11" s="204"/>
      <c r="BA11" s="204"/>
      <c r="BB11" s="204" t="str">
        <f>IFERROR(VLOOKUP(A11,装!$B:$AA,26,0),"")</f>
        <v>《神我狩》</v>
      </c>
      <c r="BC11" s="205"/>
      <c r="BD11" s="205"/>
      <c r="BE11" s="223"/>
    </row>
    <row r="12" customHeight="1" spans="1:57">
      <c r="A12" s="159"/>
      <c r="B12" s="160"/>
      <c r="C12" s="160"/>
      <c r="D12" s="160"/>
      <c r="E12" s="160"/>
      <c r="F12" s="160"/>
      <c r="G12" s="161"/>
      <c r="H12" s="161"/>
      <c r="I12" s="180"/>
      <c r="J12" s="180"/>
      <c r="K12" s="180"/>
      <c r="L12" s="180"/>
      <c r="M12" s="180"/>
      <c r="N12" s="180"/>
      <c r="O12" s="180"/>
      <c r="P12" s="180"/>
      <c r="Q12" s="180"/>
      <c r="R12" s="186"/>
      <c r="S12" s="186"/>
      <c r="T12" s="186"/>
      <c r="U12" s="189"/>
      <c r="V12" s="189"/>
      <c r="W12" s="190"/>
      <c r="X12" s="190"/>
      <c r="Y12" s="190"/>
      <c r="Z12" s="190"/>
      <c r="AA12" s="190"/>
      <c r="AB12" s="190"/>
      <c r="AC12" s="190"/>
      <c r="AD12" s="190"/>
      <c r="AE12" s="190"/>
      <c r="AF12" s="190"/>
      <c r="AG12" s="190"/>
      <c r="AH12" s="190"/>
      <c r="AI12" s="190"/>
      <c r="AJ12" s="190"/>
      <c r="AK12" s="190"/>
      <c r="AL12" s="190"/>
      <c r="AM12" s="190"/>
      <c r="AN12" s="190"/>
      <c r="AO12" s="190"/>
      <c r="AP12" s="204"/>
      <c r="AQ12" s="204"/>
      <c r="AR12" s="204"/>
      <c r="AS12" s="204"/>
      <c r="AT12" s="205"/>
      <c r="AU12" s="204"/>
      <c r="AV12" s="204"/>
      <c r="AW12" s="204"/>
      <c r="AX12" s="204"/>
      <c r="AY12" s="204"/>
      <c r="AZ12" s="204"/>
      <c r="BA12" s="204"/>
      <c r="BB12" s="204"/>
      <c r="BC12" s="205"/>
      <c r="BD12" s="205"/>
      <c r="BE12" s="223"/>
    </row>
    <row r="13" customHeight="1" spans="1:57">
      <c r="A13" s="159" t="str">
        <f>IFERROR(VLOOKUP(基础信息!AB$7,备用!AA$151:AJ$155,7,FALSE),"")</f>
        <v>甘露</v>
      </c>
      <c r="B13" s="160"/>
      <c r="C13" s="160"/>
      <c r="D13" s="160"/>
      <c r="E13" s="160"/>
      <c r="F13" s="160"/>
      <c r="G13" s="161" t="str">
        <f>IFERROR(VLOOKUP(A13,装!$B:$AA,4,0),"")</f>
        <v>消耗</v>
      </c>
      <c r="H13" s="161"/>
      <c r="I13" s="180" t="str">
        <f>IFERROR(VLOOKUP(A13,装!$B:$AA,6,0),"")</f>
        <v>其他</v>
      </c>
      <c r="J13" s="180"/>
      <c r="K13" s="180"/>
      <c r="L13" s="180" t="str">
        <f>IFERROR(VLOOKUP(A13,装!$B:$AA,20,0),"")</f>
        <v>-</v>
      </c>
      <c r="M13" s="180"/>
      <c r="N13" s="180" t="str">
        <f>IFERROR(VLOOKUP(A13,装!$B:$AA,24,0),"")</f>
        <v>接近状态</v>
      </c>
      <c r="O13" s="180"/>
      <c r="P13" s="180" t="str">
        <f>IFERROR(VLOOKUP(A13,装!$B:$AA,25,0),"")</f>
        <v>1体</v>
      </c>
      <c r="Q13" s="180"/>
      <c r="R13" s="186">
        <f>IFERROR(VLOOKUP(A13,装!$B:$AA,21,0),"")</f>
        <v>200</v>
      </c>
      <c r="S13" s="186"/>
      <c r="T13" s="186"/>
      <c r="U13" s="189"/>
      <c r="V13" s="189"/>
      <c r="W13" s="190" t="str">
        <f>IFERROR(VLOOKUP(A13,装!$B:$AA,22,0),"")</f>
        <v>以前的神们搅动海洋而产生的灵药。</v>
      </c>
      <c r="X13" s="190"/>
      <c r="Y13" s="190"/>
      <c r="Z13" s="190"/>
      <c r="AA13" s="190"/>
      <c r="AB13" s="190"/>
      <c r="AC13" s="190"/>
      <c r="AD13" s="190"/>
      <c r="AE13" s="190"/>
      <c r="AF13" s="190"/>
      <c r="AG13" s="190"/>
      <c r="AH13" s="190"/>
      <c r="AI13" s="190"/>
      <c r="AJ13" s="190"/>
      <c r="AK13" s="190"/>
      <c r="AL13" s="190"/>
      <c r="AM13" s="190"/>
      <c r="AN13" s="190"/>
      <c r="AO13" s="190"/>
      <c r="AP13" s="204" t="str">
        <f>IFERROR(VLOOKUP(A13,装!$B:$AA,23,0),"")</f>
        <v>赋予目标[解除：气绝]后，目标的【生命力】变为1。目标可以拒绝这个效果。</v>
      </c>
      <c r="AQ13" s="204"/>
      <c r="AR13" s="204"/>
      <c r="AS13" s="204"/>
      <c r="AT13" s="205"/>
      <c r="AU13" s="204"/>
      <c r="AV13" s="204"/>
      <c r="AW13" s="204"/>
      <c r="AX13" s="204"/>
      <c r="AY13" s="204"/>
      <c r="AZ13" s="204"/>
      <c r="BA13" s="204"/>
      <c r="BB13" s="204" t="str">
        <f>IFERROR(VLOOKUP(A13,装!$B:$AA,26,0),"")</f>
        <v>《神我狩》</v>
      </c>
      <c r="BC13" s="205"/>
      <c r="BD13" s="205"/>
      <c r="BE13" s="223"/>
    </row>
    <row r="14" customHeight="1" spans="1:57">
      <c r="A14" s="159"/>
      <c r="B14" s="160"/>
      <c r="C14" s="160"/>
      <c r="D14" s="160"/>
      <c r="E14" s="160"/>
      <c r="F14" s="160"/>
      <c r="G14" s="161"/>
      <c r="H14" s="161"/>
      <c r="I14" s="180"/>
      <c r="J14" s="180"/>
      <c r="K14" s="180"/>
      <c r="L14" s="180"/>
      <c r="M14" s="180"/>
      <c r="N14" s="180"/>
      <c r="O14" s="180"/>
      <c r="P14" s="180"/>
      <c r="Q14" s="180"/>
      <c r="R14" s="186"/>
      <c r="S14" s="186"/>
      <c r="T14" s="186"/>
      <c r="U14" s="189"/>
      <c r="V14" s="189"/>
      <c r="W14" s="190"/>
      <c r="X14" s="190"/>
      <c r="Y14" s="190"/>
      <c r="Z14" s="190"/>
      <c r="AA14" s="190"/>
      <c r="AB14" s="190"/>
      <c r="AC14" s="190"/>
      <c r="AD14" s="190"/>
      <c r="AE14" s="190"/>
      <c r="AF14" s="190"/>
      <c r="AG14" s="190"/>
      <c r="AH14" s="190"/>
      <c r="AI14" s="190"/>
      <c r="AJ14" s="190"/>
      <c r="AK14" s="190"/>
      <c r="AL14" s="190"/>
      <c r="AM14" s="190"/>
      <c r="AN14" s="190"/>
      <c r="AO14" s="190"/>
      <c r="AP14" s="204"/>
      <c r="AQ14" s="204"/>
      <c r="AR14" s="204"/>
      <c r="AS14" s="204"/>
      <c r="AT14" s="205"/>
      <c r="AU14" s="204"/>
      <c r="AV14" s="204"/>
      <c r="AW14" s="204"/>
      <c r="AX14" s="204"/>
      <c r="AY14" s="204"/>
      <c r="AZ14" s="204"/>
      <c r="BA14" s="204"/>
      <c r="BB14" s="204"/>
      <c r="BC14" s="205"/>
      <c r="BD14" s="205"/>
      <c r="BE14" s="223"/>
    </row>
    <row r="15" customHeight="1" spans="1:57">
      <c r="A15" s="159" t="str">
        <f>IFERROR(VLOOKUP(基础信息!AB$7,备用!AA$151:AJ$155,8,FALSE),"")</f>
        <v>一次性咒物</v>
      </c>
      <c r="B15" s="160"/>
      <c r="C15" s="160"/>
      <c r="D15" s="160"/>
      <c r="E15" s="160"/>
      <c r="F15" s="160"/>
      <c r="G15" s="161" t="str">
        <f>IFERROR(VLOOKUP(A15,装!$B:$AA,4,0),"")</f>
        <v>消耗</v>
      </c>
      <c r="H15" s="161"/>
      <c r="I15" s="180" t="str">
        <f>IFERROR(VLOOKUP(A15,装!$B:$AA,6,0),"")</f>
        <v>其他</v>
      </c>
      <c r="J15" s="180"/>
      <c r="K15" s="180"/>
      <c r="L15" s="180" t="str">
        <f>IFERROR(VLOOKUP(A15,装!$B:$AA,20,0),"")</f>
        <v>特殊</v>
      </c>
      <c r="M15" s="180"/>
      <c r="N15" s="180" t="str">
        <f>IFERROR(VLOOKUP(A15,装!$B:$AA,24,0),"")</f>
        <v>使用者</v>
      </c>
      <c r="O15" s="180"/>
      <c r="P15" s="180" t="str">
        <f>IFERROR(VLOOKUP(A15,装!$B:$AA,25,0),"")</f>
        <v>使用者</v>
      </c>
      <c r="Q15" s="180"/>
      <c r="R15" s="186">
        <f>IFERROR(VLOOKUP(A15,装!$B:$AA,21,0),"")</f>
        <v>100</v>
      </c>
      <c r="S15" s="186"/>
      <c r="T15" s="186"/>
      <c r="U15" s="189"/>
      <c r="V15" s="189"/>
      <c r="W15" s="190" t="str">
        <f>IFERROR(VLOOKUP(A15,装!$B:$AA,22,0),"")</f>
        <v>能临时提升术技威力的一次性咒物。</v>
      </c>
      <c r="X15" s="190"/>
      <c r="Y15" s="190"/>
      <c r="Z15" s="190"/>
      <c r="AA15" s="190"/>
      <c r="AB15" s="190"/>
      <c r="AC15" s="190"/>
      <c r="AD15" s="190"/>
      <c r="AE15" s="190"/>
      <c r="AF15" s="190"/>
      <c r="AG15" s="190"/>
      <c r="AH15" s="190"/>
      <c r="AI15" s="190"/>
      <c r="AJ15" s="190"/>
      <c r="AK15" s="190"/>
      <c r="AL15" s="190"/>
      <c r="AM15" s="190"/>
      <c r="AN15" s="190"/>
      <c r="AO15" s="190"/>
      <c r="AP15" s="204" t="str">
        <f>IFERROR(VLOOKUP(A15,装!$B:$AA,23,0),"")</f>
        <v>[伤害算出]1次只能使用1个。[伤害]获得+1D的修正。</v>
      </c>
      <c r="AQ15" s="204"/>
      <c r="AR15" s="204"/>
      <c r="AS15" s="204"/>
      <c r="AT15" s="205"/>
      <c r="AU15" s="204"/>
      <c r="AV15" s="204"/>
      <c r="AW15" s="204"/>
      <c r="AX15" s="204"/>
      <c r="AY15" s="204"/>
      <c r="AZ15" s="204"/>
      <c r="BA15" s="204"/>
      <c r="BB15" s="204" t="str">
        <f>IFERROR(VLOOKUP(A15,装!$B:$AA,26,0),"")</f>
        <v>《神我狩》</v>
      </c>
      <c r="BC15" s="205"/>
      <c r="BD15" s="205"/>
      <c r="BE15" s="223"/>
    </row>
    <row r="16" customHeight="1" spans="1:57">
      <c r="A16" s="159"/>
      <c r="B16" s="160"/>
      <c r="C16" s="160"/>
      <c r="D16" s="160"/>
      <c r="E16" s="160"/>
      <c r="F16" s="160"/>
      <c r="G16" s="161"/>
      <c r="H16" s="161"/>
      <c r="I16" s="180"/>
      <c r="J16" s="180"/>
      <c r="K16" s="180"/>
      <c r="L16" s="180"/>
      <c r="M16" s="180"/>
      <c r="N16" s="180"/>
      <c r="O16" s="180"/>
      <c r="P16" s="180"/>
      <c r="Q16" s="180"/>
      <c r="R16" s="186"/>
      <c r="S16" s="186"/>
      <c r="T16" s="186"/>
      <c r="U16" s="189"/>
      <c r="V16" s="189"/>
      <c r="W16" s="190"/>
      <c r="X16" s="190"/>
      <c r="Y16" s="190"/>
      <c r="Z16" s="190"/>
      <c r="AA16" s="190"/>
      <c r="AB16" s="190"/>
      <c r="AC16" s="190"/>
      <c r="AD16" s="190"/>
      <c r="AE16" s="190"/>
      <c r="AF16" s="190"/>
      <c r="AG16" s="190"/>
      <c r="AH16" s="190"/>
      <c r="AI16" s="190"/>
      <c r="AJ16" s="190"/>
      <c r="AK16" s="190"/>
      <c r="AL16" s="190"/>
      <c r="AM16" s="190"/>
      <c r="AN16" s="190"/>
      <c r="AO16" s="190"/>
      <c r="AP16" s="204"/>
      <c r="AQ16" s="204"/>
      <c r="AR16" s="204"/>
      <c r="AS16" s="204"/>
      <c r="AT16" s="205"/>
      <c r="AU16" s="204"/>
      <c r="AV16" s="204"/>
      <c r="AW16" s="204"/>
      <c r="AX16" s="204"/>
      <c r="AY16" s="204"/>
      <c r="AZ16" s="204"/>
      <c r="BA16" s="204"/>
      <c r="BB16" s="204"/>
      <c r="BC16" s="205"/>
      <c r="BD16" s="205"/>
      <c r="BE16" s="223"/>
    </row>
    <row r="17" customHeight="1" spans="1:57">
      <c r="A17" s="159" t="str">
        <f>IFERROR(VLOOKUP(基础信息!AB$7,备用!AA$151:AJ$155,9,FALSE),"")</f>
        <v>能量块*5</v>
      </c>
      <c r="B17" s="160"/>
      <c r="C17" s="160"/>
      <c r="D17" s="160"/>
      <c r="E17" s="160"/>
      <c r="F17" s="160"/>
      <c r="G17" s="161" t="str">
        <f>IFERROR(VLOOKUP(A17,装!$B:$AA,4,0),"")</f>
        <v>消耗</v>
      </c>
      <c r="H17" s="161"/>
      <c r="I17" s="180" t="str">
        <f>IFERROR(VLOOKUP(A17,装!$B:$AA,6,0),"")</f>
        <v>小休息</v>
      </c>
      <c r="J17" s="180"/>
      <c r="K17" s="180"/>
      <c r="L17" s="180" t="str">
        <f>IFERROR(VLOOKUP(A17,装!$B:$AA,20,0),"")</f>
        <v>-</v>
      </c>
      <c r="M17" s="180"/>
      <c r="N17" s="180" t="str">
        <f>IFERROR(VLOOKUP(A17,装!$B:$AA,24,0),"")</f>
        <v>使用者</v>
      </c>
      <c r="O17" s="180"/>
      <c r="P17" s="180" t="str">
        <f>IFERROR(VLOOKUP(A17,装!$B:$AA,25,0),"")</f>
        <v>使用者</v>
      </c>
      <c r="Q17" s="180"/>
      <c r="R17" s="186">
        <f>IFERROR(VLOOKUP(A17,装!$B:$AA,21,0),"")</f>
        <v>100</v>
      </c>
      <c r="S17" s="186"/>
      <c r="T17" s="186"/>
      <c r="U17" s="189"/>
      <c r="V17" s="189"/>
      <c r="W17" s="190" t="str">
        <f>IFERROR(VLOOKUP(A17,装!$B:$AA,22,0),"")</f>
        <v>使用和圣饼一类的食物的原理做成的块状食物五人份。</v>
      </c>
      <c r="X17" s="190"/>
      <c r="Y17" s="190"/>
      <c r="Z17" s="190"/>
      <c r="AA17" s="190"/>
      <c r="AB17" s="190"/>
      <c r="AC17" s="190"/>
      <c r="AD17" s="190"/>
      <c r="AE17" s="190"/>
      <c r="AF17" s="190"/>
      <c r="AG17" s="190"/>
      <c r="AH17" s="190"/>
      <c r="AI17" s="190"/>
      <c r="AJ17" s="190"/>
      <c r="AK17" s="190"/>
      <c r="AL17" s="190"/>
      <c r="AM17" s="190"/>
      <c r="AN17" s="190"/>
      <c r="AO17" s="190"/>
      <c r="AP17" s="204" t="str">
        <f>IFERROR(VLOOKUP(A17,装!$B:$AA,23,0),"")</f>
        <v>[小休息]时[休息回复量]+5。</v>
      </c>
      <c r="AQ17" s="204"/>
      <c r="AR17" s="204"/>
      <c r="AS17" s="204"/>
      <c r="AT17" s="205"/>
      <c r="AU17" s="204"/>
      <c r="AV17" s="204"/>
      <c r="AW17" s="204"/>
      <c r="AX17" s="204"/>
      <c r="AY17" s="204"/>
      <c r="AZ17" s="204"/>
      <c r="BA17" s="204"/>
      <c r="BB17" s="204" t="str">
        <f>IFERROR(VLOOKUP(A17,装!$B:$AA,26,0),"")</f>
        <v>《神我狩》</v>
      </c>
      <c r="BC17" s="205"/>
      <c r="BD17" s="205"/>
      <c r="BE17" s="223"/>
    </row>
    <row r="18" customHeight="1" spans="1:57">
      <c r="A18" s="159"/>
      <c r="B18" s="160"/>
      <c r="C18" s="160"/>
      <c r="D18" s="160"/>
      <c r="E18" s="160"/>
      <c r="F18" s="160"/>
      <c r="G18" s="161"/>
      <c r="H18" s="161"/>
      <c r="I18" s="180"/>
      <c r="J18" s="180"/>
      <c r="K18" s="180"/>
      <c r="L18" s="180"/>
      <c r="M18" s="180"/>
      <c r="N18" s="180"/>
      <c r="O18" s="180"/>
      <c r="P18" s="180"/>
      <c r="Q18" s="180"/>
      <c r="R18" s="186"/>
      <c r="S18" s="186"/>
      <c r="T18" s="186"/>
      <c r="U18" s="189"/>
      <c r="V18" s="189"/>
      <c r="W18" s="190"/>
      <c r="X18" s="190"/>
      <c r="Y18" s="190"/>
      <c r="Z18" s="190"/>
      <c r="AA18" s="190"/>
      <c r="AB18" s="190"/>
      <c r="AC18" s="190"/>
      <c r="AD18" s="190"/>
      <c r="AE18" s="190"/>
      <c r="AF18" s="190"/>
      <c r="AG18" s="190"/>
      <c r="AH18" s="190"/>
      <c r="AI18" s="190"/>
      <c r="AJ18" s="190"/>
      <c r="AK18" s="190"/>
      <c r="AL18" s="190"/>
      <c r="AM18" s="190"/>
      <c r="AN18" s="190"/>
      <c r="AO18" s="190"/>
      <c r="AP18" s="204"/>
      <c r="AQ18" s="204"/>
      <c r="AR18" s="204"/>
      <c r="AS18" s="204"/>
      <c r="AT18" s="205"/>
      <c r="AU18" s="204"/>
      <c r="AV18" s="204"/>
      <c r="AW18" s="204"/>
      <c r="AX18" s="204"/>
      <c r="AY18" s="204"/>
      <c r="AZ18" s="204"/>
      <c r="BA18" s="204"/>
      <c r="BB18" s="204"/>
      <c r="BC18" s="205"/>
      <c r="BD18" s="205"/>
      <c r="BE18" s="223"/>
    </row>
    <row r="19" customHeight="1" spans="1:57">
      <c r="A19" s="162" t="str">
        <f>IFERROR(VLOOKUP(基础信息!AB$7,备用!AA$151:AJ$155,10,FALSE),"")</f>
        <v>圣水*5</v>
      </c>
      <c r="B19" s="163"/>
      <c r="C19" s="163"/>
      <c r="D19" s="163"/>
      <c r="E19" s="163"/>
      <c r="F19" s="163"/>
      <c r="G19" s="161" t="str">
        <f>IFERROR(VLOOKUP(A19,装!$B:$AA,4,0),"")</f>
        <v>消耗</v>
      </c>
      <c r="H19" s="161"/>
      <c r="I19" s="180" t="str">
        <f>IFERROR(VLOOKUP(A19,装!$B:$AA,6,0),"")</f>
        <v>其他</v>
      </c>
      <c r="J19" s="180"/>
      <c r="K19" s="180"/>
      <c r="L19" s="180" t="str">
        <f>IFERROR(VLOOKUP(A19,装!$B:$AA,20,0),"")</f>
        <v>-</v>
      </c>
      <c r="M19" s="180"/>
      <c r="N19" s="180" t="str">
        <f>IFERROR(VLOOKUP(A19,装!$B:$AA,24,0),"")</f>
        <v>使用者</v>
      </c>
      <c r="O19" s="180"/>
      <c r="P19" s="180" t="str">
        <f>IFERROR(VLOOKUP(A19,装!$B:$AA,25,0),"")</f>
        <v>使用者</v>
      </c>
      <c r="Q19" s="180"/>
      <c r="R19" s="186">
        <f>IFERROR(VLOOKUP(A19,装!$B:$AA,21,0),"")</f>
        <v>50</v>
      </c>
      <c r="S19" s="186"/>
      <c r="T19" s="186"/>
      <c r="U19" s="189"/>
      <c r="V19" s="189"/>
      <c r="W19" s="190" t="str">
        <f>IFERROR(VLOOKUP(A19,装!$B:$AA,22,0),"")</f>
        <v>附有圣别的清水。</v>
      </c>
      <c r="X19" s="190"/>
      <c r="Y19" s="190"/>
      <c r="Z19" s="190"/>
      <c r="AA19" s="190"/>
      <c r="AB19" s="190"/>
      <c r="AC19" s="190"/>
      <c r="AD19" s="190"/>
      <c r="AE19" s="190"/>
      <c r="AF19" s="190"/>
      <c r="AG19" s="190"/>
      <c r="AH19" s="190"/>
      <c r="AI19" s="190"/>
      <c r="AJ19" s="190"/>
      <c r="AK19" s="190"/>
      <c r="AL19" s="190"/>
      <c r="AM19" s="190"/>
      <c r="AN19" s="190"/>
      <c r="AO19" s="190"/>
      <c r="AP19" s="204" t="str">
        <f>IFERROR(VLOOKUP(A19,装!$B:$AA,23,0),"")</f>
        <v>目标直到这个回合的[时机：结束]前，对[类别：不死]的[伤害算出]时[等级]+1。</v>
      </c>
      <c r="AQ19" s="204"/>
      <c r="AR19" s="204"/>
      <c r="AS19" s="204"/>
      <c r="AT19" s="205"/>
      <c r="AU19" s="204"/>
      <c r="AV19" s="204"/>
      <c r="AW19" s="204"/>
      <c r="AX19" s="204"/>
      <c r="AY19" s="204"/>
      <c r="AZ19" s="204"/>
      <c r="BA19" s="204"/>
      <c r="BB19" s="204" t="str">
        <f>IFERROR(VLOOKUP(A19,装!$B:$AA,26,0),"")</f>
        <v>《神我狩》</v>
      </c>
      <c r="BC19" s="205"/>
      <c r="BD19" s="205"/>
      <c r="BE19" s="223"/>
    </row>
    <row r="20" customHeight="1" spans="1:57">
      <c r="A20" s="164"/>
      <c r="B20" s="165"/>
      <c r="C20" s="165"/>
      <c r="D20" s="165"/>
      <c r="E20" s="165"/>
      <c r="F20" s="165"/>
      <c r="G20" s="166"/>
      <c r="H20" s="166"/>
      <c r="I20" s="181"/>
      <c r="J20" s="181"/>
      <c r="K20" s="181"/>
      <c r="L20" s="181"/>
      <c r="M20" s="181"/>
      <c r="N20" s="181"/>
      <c r="O20" s="181"/>
      <c r="P20" s="181"/>
      <c r="Q20" s="181"/>
      <c r="R20" s="191"/>
      <c r="S20" s="191"/>
      <c r="T20" s="191"/>
      <c r="U20" s="192"/>
      <c r="V20" s="192"/>
      <c r="W20" s="193"/>
      <c r="X20" s="193"/>
      <c r="Y20" s="193"/>
      <c r="Z20" s="193"/>
      <c r="AA20" s="193"/>
      <c r="AB20" s="193"/>
      <c r="AC20" s="193"/>
      <c r="AD20" s="193"/>
      <c r="AE20" s="193"/>
      <c r="AF20" s="193"/>
      <c r="AG20" s="193"/>
      <c r="AH20" s="193"/>
      <c r="AI20" s="193"/>
      <c r="AJ20" s="193"/>
      <c r="AK20" s="193"/>
      <c r="AL20" s="193"/>
      <c r="AM20" s="193"/>
      <c r="AN20" s="193"/>
      <c r="AO20" s="193"/>
      <c r="AP20" s="206"/>
      <c r="AQ20" s="206"/>
      <c r="AR20" s="206"/>
      <c r="AS20" s="206"/>
      <c r="AT20" s="207"/>
      <c r="AU20" s="206"/>
      <c r="AV20" s="206"/>
      <c r="AW20" s="206"/>
      <c r="AX20" s="206"/>
      <c r="AY20" s="206"/>
      <c r="AZ20" s="206"/>
      <c r="BA20" s="206"/>
      <c r="BB20" s="206"/>
      <c r="BC20" s="207"/>
      <c r="BD20" s="207"/>
      <c r="BE20" s="224"/>
    </row>
    <row r="21" customHeight="1" spans="1:6">
      <c r="A21" s="167" t="s">
        <v>198</v>
      </c>
      <c r="B21" s="168"/>
      <c r="C21" s="168"/>
      <c r="D21" s="168"/>
      <c r="E21" s="168"/>
      <c r="F21" s="169"/>
    </row>
    <row r="22" customHeight="1" spans="1:57">
      <c r="A22" s="170" t="str">
        <f ca="1">IFERROR(IF(OFFSET(备用!A$181,备用!B$180,MATCH(基础信息!B$13,备用!$181:$181,0)+3,,)=0,"",OFFSET(备用!A$181,备用!B$180,MATCH(基础信息!B$13,备用!$181:$181,0)+3,,)),"")</f>
        <v>移动通讯设备</v>
      </c>
      <c r="B22" s="171"/>
      <c r="C22" s="171"/>
      <c r="D22" s="171"/>
      <c r="E22" s="171"/>
      <c r="F22" s="171"/>
      <c r="G22" s="172" t="str">
        <f ca="1">IFERROR(VLOOKUP(A22,装!$B:$AA,4,0),"")</f>
        <v>常备</v>
      </c>
      <c r="H22" s="172"/>
      <c r="I22" s="182" t="str">
        <f ca="1">IFERROR(VLOOKUP(A22,装!$B:$AA,6,0),"")</f>
        <v>其他</v>
      </c>
      <c r="J22" s="182"/>
      <c r="K22" s="182"/>
      <c r="L22" s="182" t="str">
        <f ca="1">IFERROR(VLOOKUP(A22,装!$B:$AA,20,0),"")</f>
        <v>-</v>
      </c>
      <c r="M22" s="182"/>
      <c r="N22" s="182" t="str">
        <f ca="1">IFERROR(VLOOKUP(A22,装!$B:$AA,24,0),"")</f>
        <v>-</v>
      </c>
      <c r="O22" s="182"/>
      <c r="P22" s="182" t="str">
        <f ca="1">IFERROR(VLOOKUP(A22,装!$B:$AA,25,0),"")</f>
        <v>-</v>
      </c>
      <c r="Q22" s="182"/>
      <c r="R22" s="194">
        <f ca="1">IFERROR(VLOOKUP(A22,装!$B:$AA,21,0),"")</f>
        <v>0</v>
      </c>
      <c r="S22" s="194"/>
      <c r="T22" s="194"/>
      <c r="U22" s="195"/>
      <c r="V22" s="195"/>
      <c r="W22" s="196" t="str">
        <f ca="1">IFERROR(VLOOKUP(A22,装!$B:$AA,22,0),"")</f>
        <v>笔记本或手机等。</v>
      </c>
      <c r="X22" s="196"/>
      <c r="Y22" s="196"/>
      <c r="Z22" s="196"/>
      <c r="AA22" s="196"/>
      <c r="AB22" s="196"/>
      <c r="AC22" s="196"/>
      <c r="AD22" s="196"/>
      <c r="AE22" s="196"/>
      <c r="AF22" s="196"/>
      <c r="AG22" s="196"/>
      <c r="AH22" s="196"/>
      <c r="AI22" s="196"/>
      <c r="AJ22" s="196"/>
      <c r="AK22" s="196"/>
      <c r="AL22" s="196"/>
      <c r="AM22" s="196"/>
      <c r="AN22" s="196"/>
      <c r="AO22" s="196"/>
      <c r="AP22" s="208" t="str">
        <f ca="1">IFERROR(VLOOKUP(A22,装!$B:$AA,23,0),"")</f>
        <v>1场景中1次，能与[登场][未登场][退场]的1名角色进行对话（是否能进行对话由GM决定）。</v>
      </c>
      <c r="AQ22" s="208"/>
      <c r="AR22" s="208"/>
      <c r="AS22" s="208"/>
      <c r="AT22" s="209"/>
      <c r="AU22" s="208"/>
      <c r="AV22" s="208"/>
      <c r="AW22" s="208"/>
      <c r="AX22" s="208"/>
      <c r="AY22" s="208"/>
      <c r="AZ22" s="208"/>
      <c r="BA22" s="208"/>
      <c r="BB22" s="218" t="str">
        <f ca="1">IFERROR(VLOOKUP(A22,装!$B:$AA,26,0),"")</f>
        <v>《神我狩》</v>
      </c>
      <c r="BC22" s="219"/>
      <c r="BD22" s="219"/>
      <c r="BE22" s="225"/>
    </row>
    <row r="23" customHeight="1" spans="1:57">
      <c r="A23" s="159"/>
      <c r="B23" s="160"/>
      <c r="C23" s="160"/>
      <c r="D23" s="160"/>
      <c r="E23" s="160"/>
      <c r="F23" s="160"/>
      <c r="G23" s="161"/>
      <c r="H23" s="161"/>
      <c r="I23" s="180"/>
      <c r="J23" s="180"/>
      <c r="K23" s="180"/>
      <c r="L23" s="180"/>
      <c r="M23" s="180"/>
      <c r="N23" s="180"/>
      <c r="O23" s="180"/>
      <c r="P23" s="180"/>
      <c r="Q23" s="183"/>
      <c r="R23" s="186"/>
      <c r="S23" s="186"/>
      <c r="T23" s="186"/>
      <c r="U23" s="189"/>
      <c r="V23" s="189"/>
      <c r="W23" s="190"/>
      <c r="X23" s="190"/>
      <c r="Y23" s="190"/>
      <c r="Z23" s="190"/>
      <c r="AA23" s="190"/>
      <c r="AB23" s="190"/>
      <c r="AC23" s="190"/>
      <c r="AD23" s="190"/>
      <c r="AE23" s="190"/>
      <c r="AF23" s="190"/>
      <c r="AG23" s="190"/>
      <c r="AH23" s="190"/>
      <c r="AI23" s="190"/>
      <c r="AJ23" s="198"/>
      <c r="AK23" s="198"/>
      <c r="AL23" s="198"/>
      <c r="AM23" s="198"/>
      <c r="AN23" s="198"/>
      <c r="AO23" s="198"/>
      <c r="AP23" s="210"/>
      <c r="AQ23" s="210"/>
      <c r="AR23" s="210"/>
      <c r="AS23" s="210"/>
      <c r="AT23" s="211"/>
      <c r="AU23" s="210"/>
      <c r="AV23" s="210"/>
      <c r="AW23" s="210"/>
      <c r="AX23" s="210"/>
      <c r="AY23" s="210"/>
      <c r="AZ23" s="210"/>
      <c r="BA23" s="210"/>
      <c r="BB23" s="212"/>
      <c r="BC23" s="213"/>
      <c r="BD23" s="213"/>
      <c r="BE23" s="226"/>
    </row>
    <row r="24" customHeight="1" spans="1:57">
      <c r="A24" s="159" t="str">
        <f ca="1">IFERROR(IF(OFFSET(备用!A$181,备用!B$180,MATCH(基础信息!B$13,备用!$181:$181,0)+4,,)=0,"",OFFSET(备用!A$181,备用!B$180,MATCH(基础信息!B$13,备用!$181:$181,0)+4,,)),"")</f>
        <v>住宅</v>
      </c>
      <c r="B24" s="160"/>
      <c r="C24" s="160"/>
      <c r="D24" s="160"/>
      <c r="E24" s="160"/>
      <c r="F24" s="160"/>
      <c r="G24" s="161" t="str">
        <f ca="1">IFERROR(VLOOKUP(A24,装!$B:$AA,4,0),"")</f>
        <v>常备</v>
      </c>
      <c r="H24" s="161"/>
      <c r="I24" s="183" t="str">
        <f ca="1">IFERROR(VLOOKUP(A24,装!$B:$AA,6,0),"")</f>
        <v>小休息（进餐）</v>
      </c>
      <c r="J24" s="183"/>
      <c r="K24" s="183"/>
      <c r="L24" s="183" t="str">
        <f ca="1">IFERROR(VLOOKUP(A24,装!$B:$AA,20,0),"")</f>
        <v>-</v>
      </c>
      <c r="M24" s="183"/>
      <c r="N24" s="183" t="str">
        <f ca="1">IFERROR(VLOOKUP(A24,装!$B:$AA,24,0),"")</f>
        <v>-</v>
      </c>
      <c r="O24" s="183"/>
      <c r="P24" s="183" t="str">
        <f ca="1">IFERROR(VLOOKUP(A24,装!$B:$AA,25,0),"")</f>
        <v>-</v>
      </c>
      <c r="Q24" s="183"/>
      <c r="R24" s="197">
        <f ca="1">IFERROR(VLOOKUP(A24,装!$B:$AA,21,0),"")</f>
        <v>100</v>
      </c>
      <c r="S24" s="197"/>
      <c r="T24" s="197"/>
      <c r="U24" s="189"/>
      <c r="V24" s="189"/>
      <c r="W24" s="198" t="str">
        <f ca="1">IFERROR(VLOOKUP(A24,装!$B:$AA,22,0),"")</f>
        <v>视为自宅的住居。可以在内进行短时间的休息和营养的补充。</v>
      </c>
      <c r="X24" s="198"/>
      <c r="Y24" s="198"/>
      <c r="Z24" s="198"/>
      <c r="AA24" s="198"/>
      <c r="AB24" s="198"/>
      <c r="AC24" s="198"/>
      <c r="AD24" s="198"/>
      <c r="AE24" s="198"/>
      <c r="AF24" s="198"/>
      <c r="AG24" s="198"/>
      <c r="AH24" s="198"/>
      <c r="AI24" s="198"/>
      <c r="AJ24" s="198"/>
      <c r="AK24" s="198"/>
      <c r="AL24" s="198"/>
      <c r="AM24" s="198"/>
      <c r="AN24" s="198"/>
      <c r="AO24" s="198"/>
      <c r="AP24" s="212" t="str">
        <f ca="1">IFERROR(VLOOKUP(A24,装!$B:$AA,23,0),"")</f>
        <v>[休息回复量]+3。</v>
      </c>
      <c r="AQ24" s="212"/>
      <c r="AR24" s="212"/>
      <c r="AS24" s="212"/>
      <c r="AT24" s="213"/>
      <c r="AU24" s="212"/>
      <c r="AV24" s="212"/>
      <c r="AW24" s="212"/>
      <c r="AX24" s="212"/>
      <c r="AY24" s="212"/>
      <c r="AZ24" s="212"/>
      <c r="BA24" s="212"/>
      <c r="BB24" s="212" t="str">
        <f ca="1">IFERROR(VLOOKUP(A24,装!$B:$AA,26,0),"")</f>
        <v>《神我狩》</v>
      </c>
      <c r="BC24" s="213"/>
      <c r="BD24" s="213"/>
      <c r="BE24" s="226"/>
    </row>
    <row r="25" customHeight="1" spans="1:57">
      <c r="A25" s="159"/>
      <c r="B25" s="160"/>
      <c r="C25" s="160"/>
      <c r="D25" s="160"/>
      <c r="E25" s="160"/>
      <c r="F25" s="160"/>
      <c r="G25" s="161"/>
      <c r="H25" s="161"/>
      <c r="I25" s="180"/>
      <c r="J25" s="180"/>
      <c r="K25" s="180"/>
      <c r="L25" s="180"/>
      <c r="M25" s="180"/>
      <c r="N25" s="180"/>
      <c r="O25" s="180"/>
      <c r="P25" s="180"/>
      <c r="Q25" s="183"/>
      <c r="R25" s="186"/>
      <c r="S25" s="186"/>
      <c r="T25" s="186"/>
      <c r="U25" s="189"/>
      <c r="V25" s="189"/>
      <c r="W25" s="190"/>
      <c r="X25" s="190"/>
      <c r="Y25" s="190"/>
      <c r="Z25" s="190"/>
      <c r="AA25" s="190"/>
      <c r="AB25" s="190"/>
      <c r="AC25" s="190"/>
      <c r="AD25" s="190"/>
      <c r="AE25" s="190"/>
      <c r="AF25" s="190"/>
      <c r="AG25" s="190"/>
      <c r="AH25" s="190"/>
      <c r="AI25" s="190"/>
      <c r="AJ25" s="198"/>
      <c r="AK25" s="198"/>
      <c r="AL25" s="198"/>
      <c r="AM25" s="198"/>
      <c r="AN25" s="198"/>
      <c r="AO25" s="198"/>
      <c r="AP25" s="212"/>
      <c r="AQ25" s="212"/>
      <c r="AR25" s="212"/>
      <c r="AS25" s="212"/>
      <c r="AT25" s="213"/>
      <c r="AU25" s="212"/>
      <c r="AV25" s="212"/>
      <c r="AW25" s="212"/>
      <c r="AX25" s="212"/>
      <c r="AY25" s="212"/>
      <c r="AZ25" s="212"/>
      <c r="BA25" s="212"/>
      <c r="BB25" s="212"/>
      <c r="BC25" s="213"/>
      <c r="BD25" s="213"/>
      <c r="BE25" s="226"/>
    </row>
    <row r="26" customHeight="1" spans="1:57">
      <c r="A26" s="159" t="str">
        <f ca="1">IFERROR(IF(OFFSET(备用!A$181,备用!B$180,MATCH(基础信息!B$13,备用!$181:$181,0)+5,,)=0,"",OFFSET(备用!A$181,备用!B$180,MATCH(基础信息!B$13,备用!$181:$181,0)+5,,)),"")</f>
        <v>急救套装</v>
      </c>
      <c r="B26" s="160"/>
      <c r="C26" s="160"/>
      <c r="D26" s="160"/>
      <c r="E26" s="160"/>
      <c r="F26" s="160"/>
      <c r="G26" s="161" t="str">
        <f ca="1">IFERROR(VLOOKUP(A26,装!$B:$AA,4,0),"")</f>
        <v>常备</v>
      </c>
      <c r="H26" s="161"/>
      <c r="I26" s="183" t="str">
        <f ca="1">IFERROR(VLOOKUP(A26,装!$B:$AA,6,0),"")</f>
        <v>小休息（准备）</v>
      </c>
      <c r="J26" s="183"/>
      <c r="K26" s="183"/>
      <c r="L26" s="183" t="str">
        <f ca="1">IFERROR(VLOOKUP(A26,装!$B:$AA,20,0),"")</f>
        <v>-</v>
      </c>
      <c r="M26" s="183"/>
      <c r="N26" s="183" t="str">
        <f ca="1">IFERROR(VLOOKUP(A26,装!$B:$AA,24,0),"")</f>
        <v>-</v>
      </c>
      <c r="O26" s="183"/>
      <c r="P26" s="183" t="str">
        <f ca="1">IFERROR(VLOOKUP(A26,装!$B:$AA,25,0),"")</f>
        <v>-</v>
      </c>
      <c r="Q26" s="183"/>
      <c r="R26" s="197">
        <f ca="1">IFERROR(VLOOKUP(A26,装!$B:$AA,21,0),"")</f>
        <v>100</v>
      </c>
      <c r="S26" s="197"/>
      <c r="T26" s="197"/>
      <c r="U26" s="189"/>
      <c r="V26" s="189"/>
      <c r="W26" s="198" t="str">
        <f ca="1">IFERROR(VLOOKUP(A26,装!$B:$AA,22,0),"")</f>
        <v>各种各样的对于伤口的应急处理道具套装。</v>
      </c>
      <c r="X26" s="198"/>
      <c r="Y26" s="198"/>
      <c r="Z26" s="198"/>
      <c r="AA26" s="198"/>
      <c r="AB26" s="198"/>
      <c r="AC26" s="198"/>
      <c r="AD26" s="198"/>
      <c r="AE26" s="198"/>
      <c r="AF26" s="198"/>
      <c r="AG26" s="198"/>
      <c r="AH26" s="198"/>
      <c r="AI26" s="198"/>
      <c r="AJ26" s="198"/>
      <c r="AK26" s="198"/>
      <c r="AL26" s="198"/>
      <c r="AM26" s="198"/>
      <c r="AN26" s="198"/>
      <c r="AO26" s="198"/>
      <c r="AP26" s="212" t="str">
        <f ca="1">IFERROR(VLOOKUP(A26,装!$B:$AA,23,0),"")</f>
        <v>[休息回复量]+3。</v>
      </c>
      <c r="AQ26" s="212"/>
      <c r="AR26" s="212"/>
      <c r="AS26" s="212"/>
      <c r="AT26" s="213"/>
      <c r="AU26" s="212"/>
      <c r="AV26" s="212"/>
      <c r="AW26" s="212"/>
      <c r="AX26" s="212"/>
      <c r="AY26" s="212"/>
      <c r="AZ26" s="212"/>
      <c r="BA26" s="212"/>
      <c r="BB26" s="212" t="str">
        <f ca="1">IFERROR(VLOOKUP(A26,装!$B:$AA,26,0),"")</f>
        <v>《神我狩》</v>
      </c>
      <c r="BC26" s="213"/>
      <c r="BD26" s="213"/>
      <c r="BE26" s="226"/>
    </row>
    <row r="27" customHeight="1" spans="1:57">
      <c r="A27" s="159"/>
      <c r="B27" s="160"/>
      <c r="C27" s="160"/>
      <c r="D27" s="160"/>
      <c r="E27" s="160"/>
      <c r="F27" s="160"/>
      <c r="G27" s="161"/>
      <c r="H27" s="161"/>
      <c r="I27" s="180"/>
      <c r="J27" s="180"/>
      <c r="K27" s="180"/>
      <c r="L27" s="180"/>
      <c r="M27" s="180"/>
      <c r="N27" s="180"/>
      <c r="O27" s="180"/>
      <c r="P27" s="180"/>
      <c r="Q27" s="183"/>
      <c r="R27" s="186"/>
      <c r="S27" s="186"/>
      <c r="T27" s="186"/>
      <c r="U27" s="189"/>
      <c r="V27" s="189"/>
      <c r="W27" s="190"/>
      <c r="X27" s="190"/>
      <c r="Y27" s="190"/>
      <c r="Z27" s="190"/>
      <c r="AA27" s="190"/>
      <c r="AB27" s="190"/>
      <c r="AC27" s="190"/>
      <c r="AD27" s="190"/>
      <c r="AE27" s="190"/>
      <c r="AF27" s="190"/>
      <c r="AG27" s="190"/>
      <c r="AH27" s="190"/>
      <c r="AI27" s="190"/>
      <c r="AJ27" s="198"/>
      <c r="AK27" s="198"/>
      <c r="AL27" s="198"/>
      <c r="AM27" s="198"/>
      <c r="AN27" s="198"/>
      <c r="AO27" s="198"/>
      <c r="AP27" s="212"/>
      <c r="AQ27" s="212"/>
      <c r="AR27" s="212"/>
      <c r="AS27" s="212"/>
      <c r="AT27" s="213"/>
      <c r="AU27" s="212"/>
      <c r="AV27" s="212"/>
      <c r="AW27" s="212"/>
      <c r="AX27" s="212"/>
      <c r="AY27" s="212"/>
      <c r="AZ27" s="212"/>
      <c r="BA27" s="212"/>
      <c r="BB27" s="212"/>
      <c r="BC27" s="213"/>
      <c r="BD27" s="213"/>
      <c r="BE27" s="226"/>
    </row>
    <row r="28" customHeight="1" spans="1:57">
      <c r="A28" s="159" t="str">
        <f ca="1">IFERROR(IF(OFFSET(备用!A$181,备用!B$180,MATCH(基础信息!B$13,备用!$181:$181,0)+6,,)=0,"",OFFSET(备用!A$181,备用!B$180,MATCH(基础信息!B$13,备用!$181:$181,0)+6,,)),"")</f>
        <v>二轮机车</v>
      </c>
      <c r="B28" s="160"/>
      <c r="C28" s="160"/>
      <c r="D28" s="160"/>
      <c r="E28" s="160"/>
      <c r="F28" s="160"/>
      <c r="G28" s="161" t="str">
        <f ca="1">IFERROR(VLOOKUP(A28,装!$B:$AA,4,0),"")</f>
        <v>常备</v>
      </c>
      <c r="H28" s="161"/>
      <c r="I28" s="183" t="str">
        <f ca="1">IFERROR(VLOOKUP(A28,装!$B:$AA,6,0),"")</f>
        <v>其他</v>
      </c>
      <c r="J28" s="183"/>
      <c r="K28" s="183"/>
      <c r="L28" s="183" t="str">
        <f ca="1">IFERROR(VLOOKUP(A28,装!$B:$AA,20,0),"")</f>
        <v>-</v>
      </c>
      <c r="M28" s="183"/>
      <c r="N28" s="183" t="str">
        <f ca="1">IFERROR(VLOOKUP(A28,装!$B:$AA,24,0),"")</f>
        <v>-</v>
      </c>
      <c r="O28" s="183"/>
      <c r="P28" s="183" t="str">
        <f ca="1">IFERROR(VLOOKUP(A28,装!$B:$AA,25,0),"")</f>
        <v>-</v>
      </c>
      <c r="Q28" s="183"/>
      <c r="R28" s="197">
        <f ca="1">IFERROR(VLOOKUP(A28,装!$B:$AA,21,0),"")</f>
        <v>5</v>
      </c>
      <c r="S28" s="197"/>
      <c r="T28" s="197"/>
      <c r="U28" s="189"/>
      <c r="V28" s="189"/>
      <c r="W28" s="198" t="str">
        <f ca="1">IFERROR(VLOOKUP(A28,装!$B:$AA,22,0),"")</f>
        <v>在[战斗外]进行移动使用的摩托车，形状样式各种各样。</v>
      </c>
      <c r="X28" s="198"/>
      <c r="Y28" s="198"/>
      <c r="Z28" s="198"/>
      <c r="AA28" s="198"/>
      <c r="AB28" s="198"/>
      <c r="AC28" s="198"/>
      <c r="AD28" s="198"/>
      <c r="AE28" s="198"/>
      <c r="AF28" s="198"/>
      <c r="AG28" s="198"/>
      <c r="AH28" s="198"/>
      <c r="AI28" s="198"/>
      <c r="AJ28" s="198"/>
      <c r="AK28" s="198"/>
      <c r="AL28" s="198"/>
      <c r="AM28" s="198"/>
      <c r="AN28" s="198"/>
      <c r="AO28" s="198"/>
      <c r="AP28" s="214" t="str">
        <f ca="1">IFERROR(VLOOKUP(A28,装!$B:$AA,23,0),"")</f>
        <v>因为是使用灵力具现化的超常存在，所以不会因为通常的物理法则而受到损伤。但是不能当做[武器]来使用。</v>
      </c>
      <c r="AQ28" s="214"/>
      <c r="AR28" s="214"/>
      <c r="AS28" s="214"/>
      <c r="AT28" s="215"/>
      <c r="AU28" s="214"/>
      <c r="AV28" s="214"/>
      <c r="AW28" s="214"/>
      <c r="AX28" s="214"/>
      <c r="AY28" s="214"/>
      <c r="AZ28" s="214"/>
      <c r="BA28" s="214"/>
      <c r="BB28" s="212" t="str">
        <f ca="1">IFERROR(VLOOKUP(A28,装!$B:$AA,26,0),"")</f>
        <v>《神我狩》</v>
      </c>
      <c r="BC28" s="213"/>
      <c r="BD28" s="213"/>
      <c r="BE28" s="226"/>
    </row>
    <row r="29" customHeight="1" spans="1:57">
      <c r="A29" s="159"/>
      <c r="B29" s="160"/>
      <c r="C29" s="160"/>
      <c r="D29" s="160"/>
      <c r="E29" s="160"/>
      <c r="F29" s="160"/>
      <c r="G29" s="161"/>
      <c r="H29" s="161"/>
      <c r="I29" s="180"/>
      <c r="J29" s="180"/>
      <c r="K29" s="180"/>
      <c r="L29" s="180"/>
      <c r="M29" s="180"/>
      <c r="N29" s="180"/>
      <c r="O29" s="180"/>
      <c r="P29" s="180"/>
      <c r="Q29" s="183"/>
      <c r="R29" s="186"/>
      <c r="S29" s="186"/>
      <c r="T29" s="186"/>
      <c r="U29" s="189"/>
      <c r="V29" s="189"/>
      <c r="W29" s="190"/>
      <c r="X29" s="190"/>
      <c r="Y29" s="190"/>
      <c r="Z29" s="190"/>
      <c r="AA29" s="190"/>
      <c r="AB29" s="190"/>
      <c r="AC29" s="190"/>
      <c r="AD29" s="190"/>
      <c r="AE29" s="190"/>
      <c r="AF29" s="190"/>
      <c r="AG29" s="190"/>
      <c r="AH29" s="190"/>
      <c r="AI29" s="190"/>
      <c r="AJ29" s="198"/>
      <c r="AK29" s="198"/>
      <c r="AL29" s="198"/>
      <c r="AM29" s="198"/>
      <c r="AN29" s="198"/>
      <c r="AO29" s="198"/>
      <c r="AP29" s="214"/>
      <c r="AQ29" s="214"/>
      <c r="AR29" s="214"/>
      <c r="AS29" s="214"/>
      <c r="AT29" s="215"/>
      <c r="AU29" s="214"/>
      <c r="AV29" s="214"/>
      <c r="AW29" s="214"/>
      <c r="AX29" s="214"/>
      <c r="AY29" s="214"/>
      <c r="AZ29" s="214"/>
      <c r="BA29" s="214"/>
      <c r="BB29" s="212"/>
      <c r="BC29" s="213"/>
      <c r="BD29" s="213"/>
      <c r="BE29" s="226"/>
    </row>
    <row r="30" customHeight="1" spans="1:57">
      <c r="A30" s="159" t="str">
        <f ca="1">IFERROR(IF(OFFSET(备用!A$181,备用!B$180,MATCH(基础信息!B$13,备用!$181:$181,0)+7,,)=0,"",OFFSET(备用!A$181,备用!B$180,MATCH(基础信息!B$13,备用!$181:$181,0)+7,,)),"")</f>
        <v>小包</v>
      </c>
      <c r="B30" s="160"/>
      <c r="C30" s="160"/>
      <c r="D30" s="160"/>
      <c r="E30" s="160"/>
      <c r="F30" s="160"/>
      <c r="G30" s="161" t="str">
        <f ca="1">IFERROR(VLOOKUP(A30,装!$B:$AA,4,0),"")</f>
        <v>常备</v>
      </c>
      <c r="H30" s="161"/>
      <c r="I30" s="183" t="str">
        <f ca="1">IFERROR(VLOOKUP(A30,装!$B:$AA,6,0),"")</f>
        <v>其他</v>
      </c>
      <c r="J30" s="183"/>
      <c r="K30" s="183"/>
      <c r="L30" s="183" t="str">
        <f ca="1">IFERROR(VLOOKUP(A30,装!$B:$AA,20,0),"")</f>
        <v>-</v>
      </c>
      <c r="M30" s="183"/>
      <c r="N30" s="183" t="str">
        <f ca="1">IFERROR(VLOOKUP(A30,装!$B:$AA,24,0),"")</f>
        <v>-</v>
      </c>
      <c r="O30" s="183"/>
      <c r="P30" s="183" t="str">
        <f ca="1">IFERROR(VLOOKUP(A30,装!$B:$AA,25,0),"")</f>
        <v>-</v>
      </c>
      <c r="Q30" s="183"/>
      <c r="R30" s="197">
        <f ca="1">IFERROR(VLOOKUP(A30,装!$B:$AA,21,0),"")</f>
        <v>0</v>
      </c>
      <c r="S30" s="197"/>
      <c r="T30" s="197"/>
      <c r="U30" s="189"/>
      <c r="V30" s="189"/>
      <c r="W30" s="198" t="str">
        <f ca="1">IFERROR(VLOOKUP(A30,装!$B:$AA,22,0),"")</f>
        <v>各种各样的包。</v>
      </c>
      <c r="X30" s="198"/>
      <c r="Y30" s="198"/>
      <c r="Z30" s="198"/>
      <c r="AA30" s="198"/>
      <c r="AB30" s="198"/>
      <c r="AC30" s="198"/>
      <c r="AD30" s="198"/>
      <c r="AE30" s="198"/>
      <c r="AF30" s="198"/>
      <c r="AG30" s="198"/>
      <c r="AH30" s="198"/>
      <c r="AI30" s="198"/>
      <c r="AJ30" s="198"/>
      <c r="AK30" s="198"/>
      <c r="AL30" s="198"/>
      <c r="AM30" s="198"/>
      <c r="AN30" s="198"/>
      <c r="AO30" s="198"/>
      <c r="AP30" s="212" t="str">
        <f ca="1">IFERROR(VLOOKUP(A30,装!$B:$AA,23,0),"")</f>
        <v>无</v>
      </c>
      <c r="AQ30" s="212"/>
      <c r="AR30" s="212"/>
      <c r="AS30" s="212"/>
      <c r="AT30" s="213"/>
      <c r="AU30" s="212"/>
      <c r="AV30" s="212"/>
      <c r="AW30" s="212"/>
      <c r="AX30" s="212"/>
      <c r="AY30" s="212"/>
      <c r="AZ30" s="212"/>
      <c r="BA30" s="212"/>
      <c r="BB30" s="212" t="str">
        <f ca="1">IFERROR(VLOOKUP(A30,装!$B:$AA,26,0),"")</f>
        <v>《神我狩》</v>
      </c>
      <c r="BC30" s="213"/>
      <c r="BD30" s="213"/>
      <c r="BE30" s="226"/>
    </row>
    <row r="31" customHeight="1" spans="1:57">
      <c r="A31" s="159"/>
      <c r="B31" s="160"/>
      <c r="C31" s="160"/>
      <c r="D31" s="160"/>
      <c r="E31" s="160"/>
      <c r="F31" s="160"/>
      <c r="G31" s="161"/>
      <c r="H31" s="161"/>
      <c r="I31" s="180"/>
      <c r="J31" s="180"/>
      <c r="K31" s="180"/>
      <c r="L31" s="180"/>
      <c r="M31" s="180"/>
      <c r="N31" s="180"/>
      <c r="O31" s="180"/>
      <c r="P31" s="180"/>
      <c r="Q31" s="183"/>
      <c r="R31" s="186"/>
      <c r="S31" s="186"/>
      <c r="T31" s="186"/>
      <c r="U31" s="189"/>
      <c r="V31" s="189"/>
      <c r="W31" s="190"/>
      <c r="X31" s="190"/>
      <c r="Y31" s="190"/>
      <c r="Z31" s="190"/>
      <c r="AA31" s="190"/>
      <c r="AB31" s="190"/>
      <c r="AC31" s="190"/>
      <c r="AD31" s="190"/>
      <c r="AE31" s="190"/>
      <c r="AF31" s="190"/>
      <c r="AG31" s="190"/>
      <c r="AH31" s="190"/>
      <c r="AI31" s="190"/>
      <c r="AJ31" s="198"/>
      <c r="AK31" s="198"/>
      <c r="AL31" s="198"/>
      <c r="AM31" s="198"/>
      <c r="AN31" s="198"/>
      <c r="AO31" s="198"/>
      <c r="AP31" s="212"/>
      <c r="AQ31" s="212"/>
      <c r="AR31" s="212"/>
      <c r="AS31" s="212"/>
      <c r="AT31" s="213"/>
      <c r="AU31" s="212"/>
      <c r="AV31" s="212"/>
      <c r="AW31" s="212"/>
      <c r="AX31" s="212"/>
      <c r="AY31" s="212"/>
      <c r="AZ31" s="212"/>
      <c r="BA31" s="212"/>
      <c r="BB31" s="212"/>
      <c r="BC31" s="213"/>
      <c r="BD31" s="213"/>
      <c r="BE31" s="226"/>
    </row>
    <row r="32" customHeight="1" spans="1:57">
      <c r="A32" s="159" t="str">
        <f ca="1">IFERROR(IF(OFFSET(备用!A$181,备用!B$180,MATCH(基础信息!B$13,备用!$181:$181,0)+8,,)=0,"",OFFSET(备用!A$181,备用!B$180,MATCH(基础信息!B$13,备用!$181:$181,0)+8,,)),"")</f>
        <v/>
      </c>
      <c r="B32" s="160"/>
      <c r="C32" s="160"/>
      <c r="D32" s="160"/>
      <c r="E32" s="160"/>
      <c r="F32" s="160"/>
      <c r="G32" s="161" t="str">
        <f ca="1">IFERROR(VLOOKUP(A32,装!$B:$AA,4,0),"")</f>
        <v/>
      </c>
      <c r="H32" s="161"/>
      <c r="I32" s="183" t="str">
        <f ca="1">IFERROR(VLOOKUP(A32,装!$B:$AA,6,0),"")</f>
        <v/>
      </c>
      <c r="J32" s="183"/>
      <c r="K32" s="183"/>
      <c r="L32" s="183" t="str">
        <f ca="1">IFERROR(VLOOKUP(A32,装!$B:$AA,20,0),"")</f>
        <v/>
      </c>
      <c r="M32" s="183"/>
      <c r="N32" s="183" t="str">
        <f ca="1">IFERROR(VLOOKUP(A32,装!$B:$AA,24,0),"")</f>
        <v/>
      </c>
      <c r="O32" s="183"/>
      <c r="P32" s="183" t="str">
        <f ca="1">IFERROR(VLOOKUP(A32,装!$B:$AA,25,0),"")</f>
        <v/>
      </c>
      <c r="Q32" s="183"/>
      <c r="R32" s="197" t="str">
        <f ca="1">IFERROR(VLOOKUP(A32,装!$B:$AA,21,0),"")</f>
        <v/>
      </c>
      <c r="S32" s="197"/>
      <c r="T32" s="197"/>
      <c r="U32" s="189"/>
      <c r="V32" s="189"/>
      <c r="W32" s="198" t="str">
        <f ca="1">IFERROR(VLOOKUP(A32,装!$B:$AA,22,0),"")</f>
        <v/>
      </c>
      <c r="X32" s="198"/>
      <c r="Y32" s="198"/>
      <c r="Z32" s="198"/>
      <c r="AA32" s="198"/>
      <c r="AB32" s="198"/>
      <c r="AC32" s="198"/>
      <c r="AD32" s="198"/>
      <c r="AE32" s="198"/>
      <c r="AF32" s="198"/>
      <c r="AG32" s="198"/>
      <c r="AH32" s="198"/>
      <c r="AI32" s="198"/>
      <c r="AJ32" s="198"/>
      <c r="AK32" s="198"/>
      <c r="AL32" s="198"/>
      <c r="AM32" s="198"/>
      <c r="AN32" s="198"/>
      <c r="AO32" s="198"/>
      <c r="AP32" s="212" t="str">
        <f ca="1">IFERROR(VLOOKUP(A32,装!$B:$AA,23,0),"")</f>
        <v/>
      </c>
      <c r="AQ32" s="212"/>
      <c r="AR32" s="212"/>
      <c r="AS32" s="212"/>
      <c r="AT32" s="213"/>
      <c r="AU32" s="212"/>
      <c r="AV32" s="212"/>
      <c r="AW32" s="212"/>
      <c r="AX32" s="212"/>
      <c r="AY32" s="212"/>
      <c r="AZ32" s="212"/>
      <c r="BA32" s="212"/>
      <c r="BB32" s="212" t="str">
        <f ca="1">IFERROR(VLOOKUP(A32,装!$B:$AA,26,0),"")</f>
        <v/>
      </c>
      <c r="BC32" s="213"/>
      <c r="BD32" s="213"/>
      <c r="BE32" s="226"/>
    </row>
    <row r="33" customHeight="1" spans="1:57">
      <c r="A33" s="159"/>
      <c r="B33" s="160"/>
      <c r="C33" s="160"/>
      <c r="D33" s="160"/>
      <c r="E33" s="160"/>
      <c r="F33" s="160"/>
      <c r="G33" s="161"/>
      <c r="H33" s="161"/>
      <c r="I33" s="180"/>
      <c r="J33" s="180"/>
      <c r="K33" s="180"/>
      <c r="L33" s="180"/>
      <c r="M33" s="180"/>
      <c r="N33" s="180"/>
      <c r="O33" s="180"/>
      <c r="P33" s="180"/>
      <c r="Q33" s="183"/>
      <c r="R33" s="186"/>
      <c r="S33" s="186"/>
      <c r="T33" s="186"/>
      <c r="U33" s="189"/>
      <c r="V33" s="189"/>
      <c r="W33" s="190"/>
      <c r="X33" s="190"/>
      <c r="Y33" s="190"/>
      <c r="Z33" s="190"/>
      <c r="AA33" s="190"/>
      <c r="AB33" s="190"/>
      <c r="AC33" s="190"/>
      <c r="AD33" s="190"/>
      <c r="AE33" s="190"/>
      <c r="AF33" s="190"/>
      <c r="AG33" s="190"/>
      <c r="AH33" s="190"/>
      <c r="AI33" s="190"/>
      <c r="AJ33" s="198"/>
      <c r="AK33" s="198"/>
      <c r="AL33" s="198"/>
      <c r="AM33" s="198"/>
      <c r="AN33" s="198"/>
      <c r="AO33" s="198"/>
      <c r="AP33" s="212"/>
      <c r="AQ33" s="212"/>
      <c r="AR33" s="212"/>
      <c r="AS33" s="212"/>
      <c r="AT33" s="213"/>
      <c r="AU33" s="212"/>
      <c r="AV33" s="212"/>
      <c r="AW33" s="212"/>
      <c r="AX33" s="212"/>
      <c r="AY33" s="212"/>
      <c r="AZ33" s="212"/>
      <c r="BA33" s="212"/>
      <c r="BB33" s="212"/>
      <c r="BC33" s="213"/>
      <c r="BD33" s="213"/>
      <c r="BE33" s="226"/>
    </row>
    <row r="34" customHeight="1" spans="1:57">
      <c r="A34" s="159" t="str">
        <f ca="1">IFERROR(IF(OFFSET(备用!A$181,备用!B$180,MATCH(基础信息!B$13,备用!$181:$181,0)+9,,)=0,"",OFFSET(备用!A$181,备用!B$180,MATCH(基础信息!B$13,备用!$181:$181,0)+9,,)),"")</f>
        <v/>
      </c>
      <c r="B34" s="160"/>
      <c r="C34" s="160"/>
      <c r="D34" s="160"/>
      <c r="E34" s="160"/>
      <c r="F34" s="160"/>
      <c r="G34" s="161" t="str">
        <f ca="1">IFERROR(VLOOKUP(A34,装!$B:$AA,4,0),"")</f>
        <v/>
      </c>
      <c r="H34" s="161"/>
      <c r="I34" s="183" t="str">
        <f ca="1">IFERROR(VLOOKUP(A34,装!$B:$AA,6,0),"")</f>
        <v/>
      </c>
      <c r="J34" s="183"/>
      <c r="K34" s="183"/>
      <c r="L34" s="183" t="str">
        <f ca="1">IFERROR(VLOOKUP(A34,装!$B:$AA,20,0),"")</f>
        <v/>
      </c>
      <c r="M34" s="183"/>
      <c r="N34" s="183" t="str">
        <f ca="1">IFERROR(VLOOKUP(A34,装!$B:$AA,24,0),"")</f>
        <v/>
      </c>
      <c r="O34" s="183"/>
      <c r="P34" s="183" t="str">
        <f ca="1">IFERROR(VLOOKUP(A34,装!$B:$AA,25,0),"")</f>
        <v/>
      </c>
      <c r="Q34" s="183"/>
      <c r="R34" s="197" t="str">
        <f ca="1">IFERROR(VLOOKUP(A34,装!$B:$AA,21,0),"")</f>
        <v/>
      </c>
      <c r="S34" s="197"/>
      <c r="T34" s="197"/>
      <c r="U34" s="189"/>
      <c r="V34" s="189"/>
      <c r="W34" s="198" t="str">
        <f ca="1">IFERROR(VLOOKUP(A34,装!$B:$AA,22,0),"")</f>
        <v/>
      </c>
      <c r="X34" s="198"/>
      <c r="Y34" s="198"/>
      <c r="Z34" s="198"/>
      <c r="AA34" s="198"/>
      <c r="AB34" s="198"/>
      <c r="AC34" s="198"/>
      <c r="AD34" s="198"/>
      <c r="AE34" s="198"/>
      <c r="AF34" s="198"/>
      <c r="AG34" s="198"/>
      <c r="AH34" s="198"/>
      <c r="AI34" s="198"/>
      <c r="AJ34" s="198"/>
      <c r="AK34" s="198"/>
      <c r="AL34" s="198"/>
      <c r="AM34" s="198"/>
      <c r="AN34" s="198"/>
      <c r="AO34" s="198"/>
      <c r="AP34" s="212" t="str">
        <f ca="1">IFERROR(VLOOKUP(A34,装!$B:$AA,23,0),"")</f>
        <v/>
      </c>
      <c r="AQ34" s="212"/>
      <c r="AR34" s="212"/>
      <c r="AS34" s="212"/>
      <c r="AT34" s="213"/>
      <c r="AU34" s="212"/>
      <c r="AV34" s="212"/>
      <c r="AW34" s="212"/>
      <c r="AX34" s="212"/>
      <c r="AY34" s="212"/>
      <c r="AZ34" s="212"/>
      <c r="BA34" s="212"/>
      <c r="BB34" s="212" t="str">
        <f ca="1">IFERROR(VLOOKUP(A34,装!$B:$AA,26,0),"")</f>
        <v/>
      </c>
      <c r="BC34" s="213"/>
      <c r="BD34" s="213"/>
      <c r="BE34" s="226"/>
    </row>
    <row r="35" customHeight="1" spans="1:57">
      <c r="A35" s="173"/>
      <c r="B35" s="174"/>
      <c r="C35" s="174"/>
      <c r="D35" s="174"/>
      <c r="E35" s="174"/>
      <c r="F35" s="174"/>
      <c r="G35" s="166"/>
      <c r="H35" s="166"/>
      <c r="I35" s="181"/>
      <c r="J35" s="181"/>
      <c r="K35" s="181"/>
      <c r="L35" s="181"/>
      <c r="M35" s="181"/>
      <c r="N35" s="181"/>
      <c r="O35" s="181"/>
      <c r="P35" s="181"/>
      <c r="Q35" s="199"/>
      <c r="R35" s="191"/>
      <c r="S35" s="191"/>
      <c r="T35" s="191"/>
      <c r="U35" s="192"/>
      <c r="V35" s="192"/>
      <c r="W35" s="193"/>
      <c r="X35" s="193"/>
      <c r="Y35" s="193"/>
      <c r="Z35" s="193"/>
      <c r="AA35" s="193"/>
      <c r="AB35" s="193"/>
      <c r="AC35" s="193"/>
      <c r="AD35" s="193"/>
      <c r="AE35" s="193"/>
      <c r="AF35" s="193"/>
      <c r="AG35" s="193"/>
      <c r="AH35" s="193"/>
      <c r="AI35" s="193"/>
      <c r="AJ35" s="202"/>
      <c r="AK35" s="202"/>
      <c r="AL35" s="202"/>
      <c r="AM35" s="202"/>
      <c r="AN35" s="202"/>
      <c r="AO35" s="202"/>
      <c r="AP35" s="216"/>
      <c r="AQ35" s="216"/>
      <c r="AR35" s="216"/>
      <c r="AS35" s="216"/>
      <c r="AT35" s="217"/>
      <c r="AU35" s="216"/>
      <c r="AV35" s="216"/>
      <c r="AW35" s="216"/>
      <c r="AX35" s="216"/>
      <c r="AY35" s="216"/>
      <c r="AZ35" s="216"/>
      <c r="BA35" s="216"/>
      <c r="BB35" s="216"/>
      <c r="BC35" s="217"/>
      <c r="BD35" s="217"/>
      <c r="BE35" s="227"/>
    </row>
    <row r="36" customFormat="1" customHeight="1" spans="1:54">
      <c r="A36" s="167" t="s">
        <v>199</v>
      </c>
      <c r="B36" s="168"/>
      <c r="C36" s="168"/>
      <c r="D36" s="168"/>
      <c r="E36" s="168"/>
      <c r="F36" s="169"/>
      <c r="BB36" s="14"/>
    </row>
    <row r="37" customFormat="1" customHeight="1" spans="1:57">
      <c r="A37" s="175"/>
      <c r="B37" s="176"/>
      <c r="C37" s="176"/>
      <c r="D37" s="176"/>
      <c r="E37" s="176"/>
      <c r="F37" s="176"/>
      <c r="G37" s="172" t="s">
        <v>200</v>
      </c>
      <c r="H37" s="172"/>
      <c r="I37" s="182" t="str">
        <f>IFERROR(VLOOKUP(A37,装!$B:$AA,6,0),"")</f>
        <v/>
      </c>
      <c r="J37" s="182"/>
      <c r="K37" s="182"/>
      <c r="L37" s="182" t="str">
        <f>IFERROR(VLOOKUP(A37,装!$B:$AA,20,0),"")</f>
        <v/>
      </c>
      <c r="M37" s="182"/>
      <c r="N37" s="182" t="str">
        <f>IFERROR(VLOOKUP(A37,装!$B:$AA,24,0),"")</f>
        <v/>
      </c>
      <c r="O37" s="182"/>
      <c r="P37" s="182" t="str">
        <f>IFERROR(VLOOKUP(A37,装!$B:$AA,25,0),"")</f>
        <v/>
      </c>
      <c r="Q37" s="182"/>
      <c r="R37" s="194" t="s">
        <v>201</v>
      </c>
      <c r="S37" s="194"/>
      <c r="T37" s="194"/>
      <c r="U37" s="195"/>
      <c r="V37" s="195"/>
      <c r="W37" s="196" t="str">
        <f>IFERROR(VLOOKUP(A37,装!$B:$AA,22,0),"")</f>
        <v/>
      </c>
      <c r="X37" s="196"/>
      <c r="Y37" s="196"/>
      <c r="Z37" s="196"/>
      <c r="AA37" s="196"/>
      <c r="AB37" s="196"/>
      <c r="AC37" s="196"/>
      <c r="AD37" s="196"/>
      <c r="AE37" s="196"/>
      <c r="AF37" s="196"/>
      <c r="AG37" s="196"/>
      <c r="AH37" s="196"/>
      <c r="AI37" s="196"/>
      <c r="AJ37" s="196"/>
      <c r="AK37" s="196"/>
      <c r="AL37" s="196"/>
      <c r="AM37" s="196"/>
      <c r="AN37" s="196"/>
      <c r="AO37" s="196"/>
      <c r="AP37" s="218" t="str">
        <f>IFERROR(VLOOKUP(A37,装!$B:$AA,23,0),"")</f>
        <v/>
      </c>
      <c r="AQ37" s="218"/>
      <c r="AR37" s="218"/>
      <c r="AS37" s="218"/>
      <c r="AT37" s="219"/>
      <c r="AU37" s="218"/>
      <c r="AV37" s="218"/>
      <c r="AW37" s="218"/>
      <c r="AX37" s="218"/>
      <c r="AY37" s="218"/>
      <c r="AZ37" s="218"/>
      <c r="BA37" s="218"/>
      <c r="BB37" s="218" t="str">
        <f>IFERROR(VLOOKUP(A37,装!$B:$AA,26,0),"")</f>
        <v/>
      </c>
      <c r="BC37" s="219"/>
      <c r="BD37" s="219"/>
      <c r="BE37" s="225"/>
    </row>
    <row r="38" customFormat="1" customHeight="1" spans="1:57">
      <c r="A38" s="177"/>
      <c r="B38" s="178"/>
      <c r="C38" s="178"/>
      <c r="D38" s="178"/>
      <c r="E38" s="178"/>
      <c r="F38" s="178"/>
      <c r="G38" s="161"/>
      <c r="H38" s="161"/>
      <c r="I38" s="180"/>
      <c r="J38" s="180"/>
      <c r="K38" s="180"/>
      <c r="L38" s="180"/>
      <c r="M38" s="180"/>
      <c r="N38" s="180"/>
      <c r="O38" s="180"/>
      <c r="P38" s="180"/>
      <c r="Q38" s="183"/>
      <c r="R38" s="186"/>
      <c r="S38" s="186"/>
      <c r="T38" s="186"/>
      <c r="U38" s="189"/>
      <c r="V38" s="189"/>
      <c r="W38" s="190"/>
      <c r="X38" s="190"/>
      <c r="Y38" s="190"/>
      <c r="Z38" s="190"/>
      <c r="AA38" s="190"/>
      <c r="AB38" s="190"/>
      <c r="AC38" s="190"/>
      <c r="AD38" s="190"/>
      <c r="AE38" s="190"/>
      <c r="AF38" s="190"/>
      <c r="AG38" s="190"/>
      <c r="AH38" s="190"/>
      <c r="AI38" s="190"/>
      <c r="AJ38" s="198"/>
      <c r="AK38" s="198"/>
      <c r="AL38" s="198"/>
      <c r="AM38" s="198"/>
      <c r="AN38" s="198"/>
      <c r="AO38" s="198"/>
      <c r="AP38" s="212"/>
      <c r="AQ38" s="212"/>
      <c r="AR38" s="212"/>
      <c r="AS38" s="212"/>
      <c r="AT38" s="213"/>
      <c r="AU38" s="212"/>
      <c r="AV38" s="212"/>
      <c r="AW38" s="212"/>
      <c r="AX38" s="212"/>
      <c r="AY38" s="212"/>
      <c r="AZ38" s="212"/>
      <c r="BA38" s="212"/>
      <c r="BB38" s="212"/>
      <c r="BC38" s="213"/>
      <c r="BD38" s="213"/>
      <c r="BE38" s="226"/>
    </row>
    <row r="39" customFormat="1" customHeight="1" spans="1:57">
      <c r="A39" s="175"/>
      <c r="B39" s="176"/>
      <c r="C39" s="176"/>
      <c r="D39" s="176"/>
      <c r="E39" s="176"/>
      <c r="F39" s="176"/>
      <c r="G39" s="161" t="s">
        <v>200</v>
      </c>
      <c r="H39" s="161"/>
      <c r="I39" s="183" t="str">
        <f>IFERROR(VLOOKUP(A39,装!$B:$AA,6,0),"")</f>
        <v/>
      </c>
      <c r="J39" s="183"/>
      <c r="K39" s="183"/>
      <c r="L39" s="183" t="str">
        <f>IFERROR(VLOOKUP(A39,装!$B:$AA,20,0),"")</f>
        <v/>
      </c>
      <c r="M39" s="183"/>
      <c r="N39" s="183" t="str">
        <f>IFERROR(VLOOKUP(A39,装!$B:$AA,24,0),"")</f>
        <v/>
      </c>
      <c r="O39" s="183"/>
      <c r="P39" s="183" t="str">
        <f>IFERROR(VLOOKUP(A39,装!$B:$AA,25,0),"")</f>
        <v/>
      </c>
      <c r="Q39" s="183"/>
      <c r="R39" s="197" t="s">
        <v>201</v>
      </c>
      <c r="S39" s="197"/>
      <c r="T39" s="197"/>
      <c r="U39" s="189"/>
      <c r="V39" s="189"/>
      <c r="W39" s="198" t="str">
        <f>IFERROR(VLOOKUP(A39,装!$B:$AA,22,0),"")</f>
        <v/>
      </c>
      <c r="X39" s="198"/>
      <c r="Y39" s="198"/>
      <c r="Z39" s="198"/>
      <c r="AA39" s="198"/>
      <c r="AB39" s="198"/>
      <c r="AC39" s="198"/>
      <c r="AD39" s="198"/>
      <c r="AE39" s="198"/>
      <c r="AF39" s="198"/>
      <c r="AG39" s="198"/>
      <c r="AH39" s="198"/>
      <c r="AI39" s="198"/>
      <c r="AJ39" s="198"/>
      <c r="AK39" s="198"/>
      <c r="AL39" s="198"/>
      <c r="AM39" s="198"/>
      <c r="AN39" s="198"/>
      <c r="AO39" s="198"/>
      <c r="AP39" s="212" t="str">
        <f>IFERROR(VLOOKUP(A39,装!$B:$AA,23,0),"")</f>
        <v/>
      </c>
      <c r="AQ39" s="212"/>
      <c r="AR39" s="212"/>
      <c r="AS39" s="212"/>
      <c r="AT39" s="213"/>
      <c r="AU39" s="212"/>
      <c r="AV39" s="212"/>
      <c r="AW39" s="212"/>
      <c r="AX39" s="212"/>
      <c r="AY39" s="212"/>
      <c r="AZ39" s="212"/>
      <c r="BA39" s="212"/>
      <c r="BB39" s="212" t="str">
        <f>IFERROR(VLOOKUP(A39,装!$B:$AA,26,0),"")</f>
        <v/>
      </c>
      <c r="BC39" s="213"/>
      <c r="BD39" s="213"/>
      <c r="BE39" s="226"/>
    </row>
    <row r="40" customFormat="1" customHeight="1" spans="1:57">
      <c r="A40" s="177"/>
      <c r="B40" s="178"/>
      <c r="C40" s="178"/>
      <c r="D40" s="178"/>
      <c r="E40" s="178"/>
      <c r="F40" s="178"/>
      <c r="G40" s="161"/>
      <c r="H40" s="161"/>
      <c r="I40" s="180"/>
      <c r="J40" s="180"/>
      <c r="K40" s="180"/>
      <c r="L40" s="180"/>
      <c r="M40" s="180"/>
      <c r="N40" s="180"/>
      <c r="O40" s="180"/>
      <c r="P40" s="180"/>
      <c r="Q40" s="183"/>
      <c r="R40" s="186"/>
      <c r="S40" s="186"/>
      <c r="T40" s="186"/>
      <c r="U40" s="189"/>
      <c r="V40" s="189"/>
      <c r="W40" s="190"/>
      <c r="X40" s="190"/>
      <c r="Y40" s="190"/>
      <c r="Z40" s="190"/>
      <c r="AA40" s="190"/>
      <c r="AB40" s="190"/>
      <c r="AC40" s="190"/>
      <c r="AD40" s="190"/>
      <c r="AE40" s="190"/>
      <c r="AF40" s="190"/>
      <c r="AG40" s="190"/>
      <c r="AH40" s="190"/>
      <c r="AI40" s="190"/>
      <c r="AJ40" s="198"/>
      <c r="AK40" s="198"/>
      <c r="AL40" s="198"/>
      <c r="AM40" s="198"/>
      <c r="AN40" s="198"/>
      <c r="AO40" s="198"/>
      <c r="AP40" s="212"/>
      <c r="AQ40" s="212"/>
      <c r="AR40" s="212"/>
      <c r="AS40" s="212"/>
      <c r="AT40" s="213"/>
      <c r="AU40" s="212"/>
      <c r="AV40" s="212"/>
      <c r="AW40" s="212"/>
      <c r="AX40" s="212"/>
      <c r="AY40" s="212"/>
      <c r="AZ40" s="212"/>
      <c r="BA40" s="212"/>
      <c r="BB40" s="212"/>
      <c r="BC40" s="213"/>
      <c r="BD40" s="213"/>
      <c r="BE40" s="226"/>
    </row>
    <row r="41" customFormat="1" customHeight="1" spans="1:57">
      <c r="A41" s="175"/>
      <c r="B41" s="176"/>
      <c r="C41" s="176"/>
      <c r="D41" s="176"/>
      <c r="E41" s="176"/>
      <c r="F41" s="176"/>
      <c r="G41" s="161" t="s">
        <v>200</v>
      </c>
      <c r="H41" s="161"/>
      <c r="I41" s="183" t="str">
        <f>IFERROR(VLOOKUP(A41,装!$B:$AA,6,0),"")</f>
        <v/>
      </c>
      <c r="J41" s="183"/>
      <c r="K41" s="183"/>
      <c r="L41" s="183" t="str">
        <f>IFERROR(VLOOKUP(A41,装!$B:$AA,20,0),"")</f>
        <v/>
      </c>
      <c r="M41" s="183"/>
      <c r="N41" s="183" t="str">
        <f>IFERROR(VLOOKUP(A41,装!$B:$AA,24,0),"")</f>
        <v/>
      </c>
      <c r="O41" s="183"/>
      <c r="P41" s="183" t="str">
        <f>IFERROR(VLOOKUP(A41,装!$B:$AA,25,0),"")</f>
        <v/>
      </c>
      <c r="Q41" s="183"/>
      <c r="R41" s="197" t="s">
        <v>201</v>
      </c>
      <c r="S41" s="197"/>
      <c r="T41" s="197"/>
      <c r="U41" s="189"/>
      <c r="V41" s="189"/>
      <c r="W41" s="198" t="str">
        <f>IFERROR(VLOOKUP(A41,装!$B:$AA,22,0),"")</f>
        <v/>
      </c>
      <c r="X41" s="198"/>
      <c r="Y41" s="198"/>
      <c r="Z41" s="198"/>
      <c r="AA41" s="198"/>
      <c r="AB41" s="198"/>
      <c r="AC41" s="198"/>
      <c r="AD41" s="198"/>
      <c r="AE41" s="198"/>
      <c r="AF41" s="198"/>
      <c r="AG41" s="198"/>
      <c r="AH41" s="198"/>
      <c r="AI41" s="198"/>
      <c r="AJ41" s="198"/>
      <c r="AK41" s="198"/>
      <c r="AL41" s="198"/>
      <c r="AM41" s="198"/>
      <c r="AN41" s="198"/>
      <c r="AO41" s="198"/>
      <c r="AP41" s="212" t="str">
        <f>IFERROR(VLOOKUP(A41,装!$B:$AA,23,0),"")</f>
        <v/>
      </c>
      <c r="AQ41" s="212"/>
      <c r="AR41" s="212"/>
      <c r="AS41" s="212"/>
      <c r="AT41" s="213"/>
      <c r="AU41" s="212"/>
      <c r="AV41" s="212"/>
      <c r="AW41" s="212"/>
      <c r="AX41" s="212"/>
      <c r="AY41" s="212"/>
      <c r="AZ41" s="212"/>
      <c r="BA41" s="212"/>
      <c r="BB41" s="212" t="str">
        <f>IFERROR(VLOOKUP(A41,装!$B:$AA,26,0),"")</f>
        <v/>
      </c>
      <c r="BC41" s="213"/>
      <c r="BD41" s="213"/>
      <c r="BE41" s="226"/>
    </row>
    <row r="42" customFormat="1" customHeight="1" spans="1:57">
      <c r="A42" s="177"/>
      <c r="B42" s="178"/>
      <c r="C42" s="178"/>
      <c r="D42" s="178"/>
      <c r="E42" s="178"/>
      <c r="F42" s="178"/>
      <c r="G42" s="166"/>
      <c r="H42" s="166"/>
      <c r="I42" s="181"/>
      <c r="J42" s="181"/>
      <c r="K42" s="181"/>
      <c r="L42" s="181"/>
      <c r="M42" s="181"/>
      <c r="N42" s="181"/>
      <c r="O42" s="181"/>
      <c r="P42" s="181"/>
      <c r="Q42" s="199"/>
      <c r="R42" s="191"/>
      <c r="S42" s="191"/>
      <c r="T42" s="191"/>
      <c r="U42" s="192"/>
      <c r="V42" s="192"/>
      <c r="W42" s="193"/>
      <c r="X42" s="193"/>
      <c r="Y42" s="193"/>
      <c r="Z42" s="193"/>
      <c r="AA42" s="193"/>
      <c r="AB42" s="193"/>
      <c r="AC42" s="193"/>
      <c r="AD42" s="193"/>
      <c r="AE42" s="193"/>
      <c r="AF42" s="193"/>
      <c r="AG42" s="193"/>
      <c r="AH42" s="193"/>
      <c r="AI42" s="193"/>
      <c r="AJ42" s="202"/>
      <c r="AK42" s="202"/>
      <c r="AL42" s="202"/>
      <c r="AM42" s="202"/>
      <c r="AN42" s="202"/>
      <c r="AO42" s="202"/>
      <c r="AP42" s="216"/>
      <c r="AQ42" s="216"/>
      <c r="AR42" s="216"/>
      <c r="AS42" s="216"/>
      <c r="AT42" s="217"/>
      <c r="AU42" s="216"/>
      <c r="AV42" s="216"/>
      <c r="AW42" s="216"/>
      <c r="AX42" s="216"/>
      <c r="AY42" s="216"/>
      <c r="AZ42" s="216"/>
      <c r="BA42" s="216"/>
      <c r="BB42" s="216"/>
      <c r="BC42" s="217"/>
      <c r="BD42" s="217"/>
      <c r="BE42" s="227"/>
    </row>
    <row r="43" customFormat="1" customHeight="1" spans="1:54">
      <c r="A43" s="167" t="s">
        <v>202</v>
      </c>
      <c r="B43" s="168"/>
      <c r="C43" s="168"/>
      <c r="D43" s="168"/>
      <c r="E43" s="168"/>
      <c r="F43" s="169"/>
      <c r="BB43" s="14"/>
    </row>
    <row r="44" customHeight="1" spans="1:57">
      <c r="A44" s="178"/>
      <c r="B44" s="178"/>
      <c r="C44" s="178"/>
      <c r="D44" s="178"/>
      <c r="E44" s="178"/>
      <c r="F44" s="178"/>
      <c r="G44" s="179" t="s">
        <v>177</v>
      </c>
      <c r="H44" s="179"/>
      <c r="I44" s="183" t="str">
        <f>IFERROR(VLOOKUP(A44,装!$B:$AA,6,0),"")</f>
        <v/>
      </c>
      <c r="J44" s="183"/>
      <c r="K44" s="183"/>
      <c r="L44" s="183" t="str">
        <f>IFERROR(VLOOKUP(A44,装!$B:$AA,20,0),"")</f>
        <v/>
      </c>
      <c r="M44" s="183"/>
      <c r="N44" s="183" t="str">
        <f>IFERROR(VLOOKUP(A44,装!$B:$AA,24,0),"")</f>
        <v/>
      </c>
      <c r="O44" s="183"/>
      <c r="P44" s="183" t="str">
        <f>IFERROR(VLOOKUP(A44,装!$B:$AA,25,0),"")</f>
        <v/>
      </c>
      <c r="Q44" s="183"/>
      <c r="R44" s="197" t="str">
        <f>IFERROR(VLOOKUP(A44,装!$B:$AA,21,0),"")</f>
        <v/>
      </c>
      <c r="S44" s="197"/>
      <c r="T44" s="197"/>
      <c r="U44" s="189"/>
      <c r="V44" s="189"/>
      <c r="W44" s="198" t="str">
        <f>IFERROR(VLOOKUP(A44,装!$B:$AA,22,0),"")</f>
        <v/>
      </c>
      <c r="X44" s="198"/>
      <c r="Y44" s="198"/>
      <c r="Z44" s="198"/>
      <c r="AA44" s="198"/>
      <c r="AB44" s="198"/>
      <c r="AC44" s="198"/>
      <c r="AD44" s="198"/>
      <c r="AE44" s="198"/>
      <c r="AF44" s="198"/>
      <c r="AG44" s="198"/>
      <c r="AH44" s="198"/>
      <c r="AI44" s="198"/>
      <c r="AJ44" s="198"/>
      <c r="AK44" s="198"/>
      <c r="AL44" s="198"/>
      <c r="AM44" s="198"/>
      <c r="AN44" s="198"/>
      <c r="AO44" s="198"/>
      <c r="AP44" s="212" t="str">
        <f>IFERROR(VLOOKUP(A44,装!$B:$AA,23,0),"")</f>
        <v/>
      </c>
      <c r="AQ44" s="212"/>
      <c r="AR44" s="212"/>
      <c r="AS44" s="212"/>
      <c r="AT44" s="213"/>
      <c r="AU44" s="212"/>
      <c r="AV44" s="212"/>
      <c r="AW44" s="212"/>
      <c r="AX44" s="212"/>
      <c r="AY44" s="212"/>
      <c r="AZ44" s="212"/>
      <c r="BA44" s="212"/>
      <c r="BB44" s="212" t="str">
        <f>IFERROR(VLOOKUP(A44,装!$B:$AA,26,0),"")</f>
        <v/>
      </c>
      <c r="BC44" s="213"/>
      <c r="BD44" s="213"/>
      <c r="BE44" s="213"/>
    </row>
    <row r="45" customHeight="1" spans="1:57">
      <c r="A45" s="178"/>
      <c r="B45" s="178"/>
      <c r="C45" s="178"/>
      <c r="D45" s="178"/>
      <c r="E45" s="178"/>
      <c r="F45" s="178"/>
      <c r="G45" s="179"/>
      <c r="H45" s="179"/>
      <c r="I45" s="180"/>
      <c r="J45" s="180"/>
      <c r="K45" s="180"/>
      <c r="L45" s="180"/>
      <c r="M45" s="180"/>
      <c r="N45" s="180"/>
      <c r="O45" s="180"/>
      <c r="P45" s="180"/>
      <c r="Q45" s="183"/>
      <c r="R45" s="186"/>
      <c r="S45" s="186"/>
      <c r="T45" s="186"/>
      <c r="U45" s="189"/>
      <c r="V45" s="189"/>
      <c r="W45" s="190"/>
      <c r="X45" s="190"/>
      <c r="Y45" s="190"/>
      <c r="Z45" s="190"/>
      <c r="AA45" s="190"/>
      <c r="AB45" s="190"/>
      <c r="AC45" s="190"/>
      <c r="AD45" s="190"/>
      <c r="AE45" s="190"/>
      <c r="AF45" s="190"/>
      <c r="AG45" s="190"/>
      <c r="AH45" s="190"/>
      <c r="AI45" s="190"/>
      <c r="AJ45" s="198"/>
      <c r="AK45" s="198"/>
      <c r="AL45" s="198"/>
      <c r="AM45" s="198"/>
      <c r="AN45" s="198"/>
      <c r="AO45" s="198"/>
      <c r="AP45" s="212"/>
      <c r="AQ45" s="212"/>
      <c r="AR45" s="212"/>
      <c r="AS45" s="212"/>
      <c r="AT45" s="213"/>
      <c r="AU45" s="212"/>
      <c r="AV45" s="212"/>
      <c r="AW45" s="212"/>
      <c r="AX45" s="212"/>
      <c r="AY45" s="212"/>
      <c r="AZ45" s="212"/>
      <c r="BA45" s="212"/>
      <c r="BB45" s="212"/>
      <c r="BC45" s="213"/>
      <c r="BD45" s="213"/>
      <c r="BE45" s="213"/>
    </row>
    <row r="46" customHeight="1" spans="1:57">
      <c r="A46" s="178"/>
      <c r="B46" s="178"/>
      <c r="C46" s="178"/>
      <c r="D46" s="178"/>
      <c r="E46" s="178"/>
      <c r="F46" s="178"/>
      <c r="G46" s="179" t="s">
        <v>177</v>
      </c>
      <c r="H46" s="179"/>
      <c r="I46" s="183" t="str">
        <f>IFERROR(VLOOKUP(A46,装!$B:$AA,6,0),"")</f>
        <v/>
      </c>
      <c r="J46" s="183"/>
      <c r="K46" s="183"/>
      <c r="L46" s="183" t="str">
        <f>IFERROR(VLOOKUP(A46,装!$B:$AA,20,0),"")</f>
        <v/>
      </c>
      <c r="M46" s="183"/>
      <c r="N46" s="183" t="str">
        <f>IFERROR(VLOOKUP(A46,装!$B:$AA,24,0),"")</f>
        <v/>
      </c>
      <c r="O46" s="183"/>
      <c r="P46" s="183" t="str">
        <f>IFERROR(VLOOKUP(A46,装!$B:$AA,25,0),"")</f>
        <v/>
      </c>
      <c r="Q46" s="183"/>
      <c r="R46" s="197" t="str">
        <f>IFERROR(VLOOKUP(A46,装!$B:$AA,21,0),"")</f>
        <v/>
      </c>
      <c r="S46" s="197"/>
      <c r="T46" s="197"/>
      <c r="U46" s="189"/>
      <c r="V46" s="189"/>
      <c r="W46" s="198" t="str">
        <f>IFERROR(VLOOKUP(A46,装!$B:$AA,22,0),"")</f>
        <v/>
      </c>
      <c r="X46" s="198"/>
      <c r="Y46" s="198"/>
      <c r="Z46" s="198"/>
      <c r="AA46" s="198"/>
      <c r="AB46" s="198"/>
      <c r="AC46" s="198"/>
      <c r="AD46" s="198"/>
      <c r="AE46" s="198"/>
      <c r="AF46" s="198"/>
      <c r="AG46" s="198"/>
      <c r="AH46" s="198"/>
      <c r="AI46" s="198"/>
      <c r="AJ46" s="198"/>
      <c r="AK46" s="198"/>
      <c r="AL46" s="198"/>
      <c r="AM46" s="198"/>
      <c r="AN46" s="198"/>
      <c r="AO46" s="198"/>
      <c r="AP46" s="212" t="str">
        <f>IFERROR(VLOOKUP(A46,装!$B:$AA,23,0),"")</f>
        <v/>
      </c>
      <c r="AQ46" s="212"/>
      <c r="AR46" s="212"/>
      <c r="AS46" s="212"/>
      <c r="AT46" s="213"/>
      <c r="AU46" s="212"/>
      <c r="AV46" s="212"/>
      <c r="AW46" s="212"/>
      <c r="AX46" s="212"/>
      <c r="AY46" s="212"/>
      <c r="AZ46" s="212"/>
      <c r="BA46" s="212"/>
      <c r="BB46" s="212" t="str">
        <f>IFERROR(VLOOKUP(A46,装!$B:$AA,26,0),"")</f>
        <v/>
      </c>
      <c r="BC46" s="213"/>
      <c r="BD46" s="213"/>
      <c r="BE46" s="213"/>
    </row>
    <row r="47" customHeight="1" spans="1:57">
      <c r="A47" s="178"/>
      <c r="B47" s="178"/>
      <c r="C47" s="178"/>
      <c r="D47" s="178"/>
      <c r="E47" s="178"/>
      <c r="F47" s="178"/>
      <c r="G47" s="179"/>
      <c r="H47" s="179"/>
      <c r="I47" s="180"/>
      <c r="J47" s="180"/>
      <c r="K47" s="180"/>
      <c r="L47" s="180"/>
      <c r="M47" s="180"/>
      <c r="N47" s="180"/>
      <c r="O47" s="180"/>
      <c r="P47" s="180"/>
      <c r="Q47" s="183"/>
      <c r="R47" s="186"/>
      <c r="S47" s="186"/>
      <c r="T47" s="186"/>
      <c r="U47" s="189"/>
      <c r="V47" s="189"/>
      <c r="W47" s="190"/>
      <c r="X47" s="190"/>
      <c r="Y47" s="190"/>
      <c r="Z47" s="190"/>
      <c r="AA47" s="190"/>
      <c r="AB47" s="190"/>
      <c r="AC47" s="190"/>
      <c r="AD47" s="190"/>
      <c r="AE47" s="190"/>
      <c r="AF47" s="190"/>
      <c r="AG47" s="190"/>
      <c r="AH47" s="190"/>
      <c r="AI47" s="190"/>
      <c r="AJ47" s="198"/>
      <c r="AK47" s="198"/>
      <c r="AL47" s="198"/>
      <c r="AM47" s="198"/>
      <c r="AN47" s="198"/>
      <c r="AO47" s="198"/>
      <c r="AP47" s="212"/>
      <c r="AQ47" s="212"/>
      <c r="AR47" s="212"/>
      <c r="AS47" s="212"/>
      <c r="AT47" s="213"/>
      <c r="AU47" s="212"/>
      <c r="AV47" s="212"/>
      <c r="AW47" s="212"/>
      <c r="AX47" s="212"/>
      <c r="AY47" s="212"/>
      <c r="AZ47" s="212"/>
      <c r="BA47" s="212"/>
      <c r="BB47" s="212"/>
      <c r="BC47" s="213"/>
      <c r="BD47" s="213"/>
      <c r="BE47" s="213"/>
    </row>
    <row r="48" customHeight="1" spans="1:57">
      <c r="A48" s="178"/>
      <c r="B48" s="178"/>
      <c r="C48" s="178"/>
      <c r="D48" s="178"/>
      <c r="E48" s="178"/>
      <c r="F48" s="178"/>
      <c r="G48" s="179" t="s">
        <v>200</v>
      </c>
      <c r="H48" s="179"/>
      <c r="I48" s="183" t="str">
        <f>IFERROR(VLOOKUP(A48,装!$B:$AA,6,0),"")</f>
        <v/>
      </c>
      <c r="J48" s="183"/>
      <c r="K48" s="183"/>
      <c r="L48" s="183" t="str">
        <f>IFERROR(VLOOKUP(A48,装!$B:$AA,20,0),"")</f>
        <v/>
      </c>
      <c r="M48" s="183"/>
      <c r="N48" s="183" t="str">
        <f>IFERROR(VLOOKUP(A48,装!$B:$AA,24,0),"")</f>
        <v/>
      </c>
      <c r="O48" s="183"/>
      <c r="P48" s="183" t="str">
        <f>IFERROR(VLOOKUP(A48,装!$B:$AA,25,0),"")</f>
        <v/>
      </c>
      <c r="Q48" s="183"/>
      <c r="R48" s="197" t="str">
        <f>IFERROR(VLOOKUP(A48,装!$B:$AA,21,0),"")</f>
        <v/>
      </c>
      <c r="S48" s="197"/>
      <c r="T48" s="197"/>
      <c r="U48" s="189"/>
      <c r="V48" s="189"/>
      <c r="W48" s="198" t="str">
        <f>IFERROR(VLOOKUP(A48,装!$B:$AA,22,0),"")</f>
        <v/>
      </c>
      <c r="X48" s="198"/>
      <c r="Y48" s="198"/>
      <c r="Z48" s="198"/>
      <c r="AA48" s="198"/>
      <c r="AB48" s="198"/>
      <c r="AC48" s="198"/>
      <c r="AD48" s="198"/>
      <c r="AE48" s="198"/>
      <c r="AF48" s="198"/>
      <c r="AG48" s="198"/>
      <c r="AH48" s="198"/>
      <c r="AI48" s="198"/>
      <c r="AJ48" s="198"/>
      <c r="AK48" s="198"/>
      <c r="AL48" s="198"/>
      <c r="AM48" s="198"/>
      <c r="AN48" s="198"/>
      <c r="AO48" s="198"/>
      <c r="AP48" s="212" t="str">
        <f>IFERROR(VLOOKUP(A48,装!$B:$AA,23,0),"")</f>
        <v/>
      </c>
      <c r="AQ48" s="212"/>
      <c r="AR48" s="212"/>
      <c r="AS48" s="212"/>
      <c r="AT48" s="213"/>
      <c r="AU48" s="212"/>
      <c r="AV48" s="212"/>
      <c r="AW48" s="212"/>
      <c r="AX48" s="212"/>
      <c r="AY48" s="212"/>
      <c r="AZ48" s="212"/>
      <c r="BA48" s="212"/>
      <c r="BB48" s="212" t="str">
        <f>IFERROR(VLOOKUP(A48,装!$B:$AA,26,0),"")</f>
        <v/>
      </c>
      <c r="BC48" s="213"/>
      <c r="BD48" s="213"/>
      <c r="BE48" s="213"/>
    </row>
    <row r="49" customHeight="1" spans="1:57">
      <c r="A49" s="178"/>
      <c r="B49" s="178"/>
      <c r="C49" s="178"/>
      <c r="D49" s="178"/>
      <c r="E49" s="178"/>
      <c r="F49" s="178"/>
      <c r="G49" s="179"/>
      <c r="H49" s="179"/>
      <c r="I49" s="180"/>
      <c r="J49" s="180"/>
      <c r="K49" s="180"/>
      <c r="L49" s="180"/>
      <c r="M49" s="180"/>
      <c r="N49" s="180"/>
      <c r="O49" s="180"/>
      <c r="P49" s="180"/>
      <c r="Q49" s="183"/>
      <c r="R49" s="186"/>
      <c r="S49" s="186"/>
      <c r="T49" s="186"/>
      <c r="U49" s="189"/>
      <c r="V49" s="189"/>
      <c r="W49" s="190"/>
      <c r="X49" s="190"/>
      <c r="Y49" s="190"/>
      <c r="Z49" s="190"/>
      <c r="AA49" s="190"/>
      <c r="AB49" s="190"/>
      <c r="AC49" s="190"/>
      <c r="AD49" s="190"/>
      <c r="AE49" s="190"/>
      <c r="AF49" s="190"/>
      <c r="AG49" s="190"/>
      <c r="AH49" s="190"/>
      <c r="AI49" s="190"/>
      <c r="AJ49" s="198"/>
      <c r="AK49" s="198"/>
      <c r="AL49" s="198"/>
      <c r="AM49" s="198"/>
      <c r="AN49" s="198"/>
      <c r="AO49" s="198"/>
      <c r="AP49" s="212"/>
      <c r="AQ49" s="212"/>
      <c r="AR49" s="212"/>
      <c r="AS49" s="212"/>
      <c r="AT49" s="213"/>
      <c r="AU49" s="212"/>
      <c r="AV49" s="212"/>
      <c r="AW49" s="212"/>
      <c r="AX49" s="212"/>
      <c r="AY49" s="212"/>
      <c r="AZ49" s="212"/>
      <c r="BA49" s="212"/>
      <c r="BB49" s="212"/>
      <c r="BC49" s="213"/>
      <c r="BD49" s="213"/>
      <c r="BE49" s="213"/>
    </row>
    <row r="50" customHeight="1" spans="1:57">
      <c r="A50" s="178"/>
      <c r="B50" s="178"/>
      <c r="C50" s="178"/>
      <c r="D50" s="178"/>
      <c r="E50" s="178"/>
      <c r="F50" s="178"/>
      <c r="G50" s="179" t="s">
        <v>200</v>
      </c>
      <c r="H50" s="179"/>
      <c r="I50" s="183" t="str">
        <f>IFERROR(VLOOKUP(A50,装!$B:$AA,6,0),"")</f>
        <v/>
      </c>
      <c r="J50" s="183"/>
      <c r="K50" s="183"/>
      <c r="L50" s="183" t="str">
        <f>IFERROR(VLOOKUP(A50,装!$B:$AA,20,0),"")</f>
        <v/>
      </c>
      <c r="M50" s="183"/>
      <c r="N50" s="183" t="str">
        <f>IFERROR(VLOOKUP(A50,装!$B:$AA,24,0),"")</f>
        <v/>
      </c>
      <c r="O50" s="183"/>
      <c r="P50" s="183" t="str">
        <f>IFERROR(VLOOKUP(A50,装!$B:$AA,25,0),"")</f>
        <v/>
      </c>
      <c r="Q50" s="183"/>
      <c r="R50" s="197" t="str">
        <f>IFERROR(VLOOKUP(A50,装!$B:$AA,21,0),"")</f>
        <v/>
      </c>
      <c r="S50" s="197"/>
      <c r="T50" s="197"/>
      <c r="U50" s="189"/>
      <c r="V50" s="189"/>
      <c r="W50" s="198" t="str">
        <f>IFERROR(VLOOKUP(A50,装!$B:$AA,22,0),"")</f>
        <v/>
      </c>
      <c r="X50" s="198"/>
      <c r="Y50" s="198"/>
      <c r="Z50" s="198"/>
      <c r="AA50" s="198"/>
      <c r="AB50" s="198"/>
      <c r="AC50" s="198"/>
      <c r="AD50" s="198"/>
      <c r="AE50" s="198"/>
      <c r="AF50" s="198"/>
      <c r="AG50" s="198"/>
      <c r="AH50" s="198"/>
      <c r="AI50" s="198"/>
      <c r="AJ50" s="198"/>
      <c r="AK50" s="198"/>
      <c r="AL50" s="198"/>
      <c r="AM50" s="198"/>
      <c r="AN50" s="198"/>
      <c r="AO50" s="198"/>
      <c r="AP50" s="212" t="str">
        <f>IFERROR(VLOOKUP(A50,装!$B:$AA,23,0),"")</f>
        <v/>
      </c>
      <c r="AQ50" s="212"/>
      <c r="AR50" s="212"/>
      <c r="AS50" s="212"/>
      <c r="AT50" s="213"/>
      <c r="AU50" s="212"/>
      <c r="AV50" s="212"/>
      <c r="AW50" s="212"/>
      <c r="AX50" s="212"/>
      <c r="AY50" s="212"/>
      <c r="AZ50" s="212"/>
      <c r="BA50" s="212"/>
      <c r="BB50" s="212" t="str">
        <f>IFERROR(VLOOKUP(A50,装!$B:$AA,26,0),"")</f>
        <v/>
      </c>
      <c r="BC50" s="213"/>
      <c r="BD50" s="213"/>
      <c r="BE50" s="213"/>
    </row>
    <row r="51" customHeight="1" spans="1:57">
      <c r="A51" s="178"/>
      <c r="B51" s="178"/>
      <c r="C51" s="178"/>
      <c r="D51" s="178"/>
      <c r="E51" s="178"/>
      <c r="F51" s="178"/>
      <c r="G51" s="179"/>
      <c r="H51" s="179"/>
      <c r="I51" s="180"/>
      <c r="J51" s="180"/>
      <c r="K51" s="180"/>
      <c r="L51" s="180"/>
      <c r="M51" s="180"/>
      <c r="N51" s="180"/>
      <c r="O51" s="180"/>
      <c r="P51" s="180"/>
      <c r="Q51" s="183"/>
      <c r="R51" s="186"/>
      <c r="S51" s="186"/>
      <c r="T51" s="186"/>
      <c r="U51" s="189"/>
      <c r="V51" s="189"/>
      <c r="W51" s="190"/>
      <c r="X51" s="190"/>
      <c r="Y51" s="190"/>
      <c r="Z51" s="190"/>
      <c r="AA51" s="190"/>
      <c r="AB51" s="190"/>
      <c r="AC51" s="190"/>
      <c r="AD51" s="190"/>
      <c r="AE51" s="190"/>
      <c r="AF51" s="190"/>
      <c r="AG51" s="190"/>
      <c r="AH51" s="190"/>
      <c r="AI51" s="190"/>
      <c r="AJ51" s="198"/>
      <c r="AK51" s="198"/>
      <c r="AL51" s="198"/>
      <c r="AM51" s="198"/>
      <c r="AN51" s="198"/>
      <c r="AO51" s="198"/>
      <c r="AP51" s="212"/>
      <c r="AQ51" s="212"/>
      <c r="AR51" s="212"/>
      <c r="AS51" s="212"/>
      <c r="AT51" s="213"/>
      <c r="AU51" s="212"/>
      <c r="AV51" s="212"/>
      <c r="AW51" s="212"/>
      <c r="AX51" s="212"/>
      <c r="AY51" s="212"/>
      <c r="AZ51" s="212"/>
      <c r="BA51" s="212"/>
      <c r="BB51" s="212"/>
      <c r="BC51" s="213"/>
      <c r="BD51" s="213"/>
      <c r="BE51" s="213"/>
    </row>
    <row r="52" customHeight="1" spans="1:57">
      <c r="A52" s="178"/>
      <c r="B52" s="178"/>
      <c r="C52" s="178"/>
      <c r="D52" s="178"/>
      <c r="E52" s="178"/>
      <c r="F52" s="178"/>
      <c r="G52" s="179" t="s">
        <v>200</v>
      </c>
      <c r="H52" s="179"/>
      <c r="I52" s="183" t="str">
        <f>IFERROR(VLOOKUP(A52,装!$B:$AA,6,0),"")</f>
        <v/>
      </c>
      <c r="J52" s="183"/>
      <c r="K52" s="183"/>
      <c r="L52" s="183" t="str">
        <f>IFERROR(VLOOKUP(A52,装!$B:$AA,20,0),"")</f>
        <v/>
      </c>
      <c r="M52" s="183"/>
      <c r="N52" s="183" t="str">
        <f>IFERROR(VLOOKUP(A52,装!$B:$AA,24,0),"")</f>
        <v/>
      </c>
      <c r="O52" s="183"/>
      <c r="P52" s="183" t="str">
        <f>IFERROR(VLOOKUP(A52,装!$B:$AA,25,0),"")</f>
        <v/>
      </c>
      <c r="Q52" s="183"/>
      <c r="R52" s="197" t="str">
        <f>IFERROR(VLOOKUP(A52,装!$B:$AA,21,0),"")</f>
        <v/>
      </c>
      <c r="S52" s="197"/>
      <c r="T52" s="197"/>
      <c r="U52" s="189"/>
      <c r="V52" s="189"/>
      <c r="W52" s="198" t="str">
        <f>IFERROR(VLOOKUP(A52,装!$B:$AA,22,0),"")</f>
        <v/>
      </c>
      <c r="X52" s="198"/>
      <c r="Y52" s="198"/>
      <c r="Z52" s="198"/>
      <c r="AA52" s="198"/>
      <c r="AB52" s="198"/>
      <c r="AC52" s="198"/>
      <c r="AD52" s="198"/>
      <c r="AE52" s="198"/>
      <c r="AF52" s="198"/>
      <c r="AG52" s="198"/>
      <c r="AH52" s="198"/>
      <c r="AI52" s="198"/>
      <c r="AJ52" s="198"/>
      <c r="AK52" s="198"/>
      <c r="AL52" s="198"/>
      <c r="AM52" s="198"/>
      <c r="AN52" s="198"/>
      <c r="AO52" s="198"/>
      <c r="AP52" s="212" t="str">
        <f>IFERROR(VLOOKUP(A52,装!$B:$AA,23,0),"")</f>
        <v/>
      </c>
      <c r="AQ52" s="212"/>
      <c r="AR52" s="212"/>
      <c r="AS52" s="212"/>
      <c r="AT52" s="213"/>
      <c r="AU52" s="212"/>
      <c r="AV52" s="212"/>
      <c r="AW52" s="212"/>
      <c r="AX52" s="212"/>
      <c r="AY52" s="212"/>
      <c r="AZ52" s="212"/>
      <c r="BA52" s="212"/>
      <c r="BB52" s="212" t="str">
        <f>IFERROR(VLOOKUP(A52,装!$B:$AA,26,0),"")</f>
        <v/>
      </c>
      <c r="BC52" s="213"/>
      <c r="BD52" s="213"/>
      <c r="BE52" s="213"/>
    </row>
    <row r="53" customHeight="1" spans="1:57">
      <c r="A53" s="178"/>
      <c r="B53" s="178"/>
      <c r="C53" s="178"/>
      <c r="D53" s="178"/>
      <c r="E53" s="178"/>
      <c r="F53" s="178"/>
      <c r="G53" s="179"/>
      <c r="H53" s="179"/>
      <c r="I53" s="180"/>
      <c r="J53" s="180"/>
      <c r="K53" s="180"/>
      <c r="L53" s="180"/>
      <c r="M53" s="180"/>
      <c r="N53" s="180"/>
      <c r="O53" s="180"/>
      <c r="P53" s="180"/>
      <c r="Q53" s="183"/>
      <c r="R53" s="186"/>
      <c r="S53" s="186"/>
      <c r="T53" s="186"/>
      <c r="U53" s="189"/>
      <c r="V53" s="189"/>
      <c r="W53" s="190"/>
      <c r="X53" s="190"/>
      <c r="Y53" s="190"/>
      <c r="Z53" s="190"/>
      <c r="AA53" s="190"/>
      <c r="AB53" s="190"/>
      <c r="AC53" s="190"/>
      <c r="AD53" s="190"/>
      <c r="AE53" s="190"/>
      <c r="AF53" s="190"/>
      <c r="AG53" s="190"/>
      <c r="AH53" s="190"/>
      <c r="AI53" s="190"/>
      <c r="AJ53" s="198"/>
      <c r="AK53" s="198"/>
      <c r="AL53" s="198"/>
      <c r="AM53" s="198"/>
      <c r="AN53" s="198"/>
      <c r="AO53" s="198"/>
      <c r="AP53" s="212"/>
      <c r="AQ53" s="212"/>
      <c r="AR53" s="212"/>
      <c r="AS53" s="212"/>
      <c r="AT53" s="213"/>
      <c r="AU53" s="212"/>
      <c r="AV53" s="212"/>
      <c r="AW53" s="212"/>
      <c r="AX53" s="212"/>
      <c r="AY53" s="212"/>
      <c r="AZ53" s="212"/>
      <c r="BA53" s="212"/>
      <c r="BB53" s="212"/>
      <c r="BC53" s="213"/>
      <c r="BD53" s="213"/>
      <c r="BE53" s="213"/>
    </row>
    <row r="54" customHeight="1" spans="1:57">
      <c r="A54" s="178"/>
      <c r="B54" s="178"/>
      <c r="C54" s="178"/>
      <c r="D54" s="178"/>
      <c r="E54" s="178"/>
      <c r="F54" s="178"/>
      <c r="G54" s="179" t="s">
        <v>200</v>
      </c>
      <c r="H54" s="179"/>
      <c r="I54" s="183" t="str">
        <f>IFERROR(VLOOKUP(A54,装!$B:$AA,6,0),"")</f>
        <v/>
      </c>
      <c r="J54" s="183"/>
      <c r="K54" s="183"/>
      <c r="L54" s="183" t="str">
        <f>IFERROR(VLOOKUP(A54,装!$B:$AA,20,0),"")</f>
        <v/>
      </c>
      <c r="M54" s="183"/>
      <c r="N54" s="183" t="str">
        <f>IFERROR(VLOOKUP(A54,装!$B:$AA,24,0),"")</f>
        <v/>
      </c>
      <c r="O54" s="183"/>
      <c r="P54" s="183" t="str">
        <f>IFERROR(VLOOKUP(A54,装!$B:$AA,25,0),"")</f>
        <v/>
      </c>
      <c r="Q54" s="183"/>
      <c r="R54" s="197" t="str">
        <f>IFERROR(VLOOKUP(A54,装!$B:$AA,21,0),"")</f>
        <v/>
      </c>
      <c r="S54" s="197"/>
      <c r="T54" s="197"/>
      <c r="U54" s="189"/>
      <c r="V54" s="189"/>
      <c r="W54" s="198" t="str">
        <f>IFERROR(VLOOKUP(A54,装!$B:$AA,22,0),"")</f>
        <v/>
      </c>
      <c r="X54" s="198"/>
      <c r="Y54" s="198"/>
      <c r="Z54" s="198"/>
      <c r="AA54" s="198"/>
      <c r="AB54" s="198"/>
      <c r="AC54" s="198"/>
      <c r="AD54" s="198"/>
      <c r="AE54" s="198"/>
      <c r="AF54" s="198"/>
      <c r="AG54" s="198"/>
      <c r="AH54" s="198"/>
      <c r="AI54" s="198"/>
      <c r="AJ54" s="198"/>
      <c r="AK54" s="198"/>
      <c r="AL54" s="198"/>
      <c r="AM54" s="198"/>
      <c r="AN54" s="198"/>
      <c r="AO54" s="198"/>
      <c r="AP54" s="212" t="str">
        <f>IFERROR(VLOOKUP(A54,装!$B:$AA,23,0),"")</f>
        <v/>
      </c>
      <c r="AQ54" s="212"/>
      <c r="AR54" s="212"/>
      <c r="AS54" s="212"/>
      <c r="AT54" s="213"/>
      <c r="AU54" s="212"/>
      <c r="AV54" s="212"/>
      <c r="AW54" s="212"/>
      <c r="AX54" s="212"/>
      <c r="AY54" s="212"/>
      <c r="AZ54" s="212"/>
      <c r="BA54" s="212"/>
      <c r="BB54" s="212" t="str">
        <f>IFERROR(VLOOKUP(A54,装!$B:$AA,26,0),"")</f>
        <v/>
      </c>
      <c r="BC54" s="213"/>
      <c r="BD54" s="213"/>
      <c r="BE54" s="213"/>
    </row>
    <row r="55" customHeight="1" spans="1:57">
      <c r="A55" s="178"/>
      <c r="B55" s="178"/>
      <c r="C55" s="178"/>
      <c r="D55" s="178"/>
      <c r="E55" s="178"/>
      <c r="F55" s="178"/>
      <c r="G55" s="179"/>
      <c r="H55" s="179"/>
      <c r="I55" s="180"/>
      <c r="J55" s="180"/>
      <c r="K55" s="180"/>
      <c r="L55" s="180"/>
      <c r="M55" s="180"/>
      <c r="N55" s="180"/>
      <c r="O55" s="180"/>
      <c r="P55" s="180"/>
      <c r="Q55" s="183"/>
      <c r="R55" s="186"/>
      <c r="S55" s="186"/>
      <c r="T55" s="186"/>
      <c r="U55" s="189"/>
      <c r="V55" s="189"/>
      <c r="W55" s="190"/>
      <c r="X55" s="190"/>
      <c r="Y55" s="190"/>
      <c r="Z55" s="190"/>
      <c r="AA55" s="190"/>
      <c r="AB55" s="190"/>
      <c r="AC55" s="190"/>
      <c r="AD55" s="190"/>
      <c r="AE55" s="190"/>
      <c r="AF55" s="190"/>
      <c r="AG55" s="190"/>
      <c r="AH55" s="190"/>
      <c r="AI55" s="190"/>
      <c r="AJ55" s="198"/>
      <c r="AK55" s="198"/>
      <c r="AL55" s="198"/>
      <c r="AM55" s="198"/>
      <c r="AN55" s="198"/>
      <c r="AO55" s="198"/>
      <c r="AP55" s="212"/>
      <c r="AQ55" s="212"/>
      <c r="AR55" s="212"/>
      <c r="AS55" s="212"/>
      <c r="AT55" s="213"/>
      <c r="AU55" s="212"/>
      <c r="AV55" s="212"/>
      <c r="AW55" s="212"/>
      <c r="AX55" s="212"/>
      <c r="AY55" s="212"/>
      <c r="AZ55" s="212"/>
      <c r="BA55" s="212"/>
      <c r="BB55" s="212"/>
      <c r="BC55" s="213"/>
      <c r="BD55" s="213"/>
      <c r="BE55" s="213"/>
    </row>
    <row r="56" customHeight="1" spans="1:57">
      <c r="A56" s="178"/>
      <c r="B56" s="178"/>
      <c r="C56" s="178"/>
      <c r="D56" s="178"/>
      <c r="E56" s="178"/>
      <c r="F56" s="178"/>
      <c r="G56" s="179" t="s">
        <v>200</v>
      </c>
      <c r="H56" s="179"/>
      <c r="I56" s="183" t="str">
        <f>IFERROR(VLOOKUP(A56,装!$B:$AA,6,0),"")</f>
        <v/>
      </c>
      <c r="J56" s="183"/>
      <c r="K56" s="183"/>
      <c r="L56" s="183" t="str">
        <f>IFERROR(VLOOKUP(A56,装!$B:$AA,20,0),"")</f>
        <v/>
      </c>
      <c r="M56" s="183"/>
      <c r="N56" s="183" t="str">
        <f>IFERROR(VLOOKUP(A56,装!$B:$AA,24,0),"")</f>
        <v/>
      </c>
      <c r="O56" s="183"/>
      <c r="P56" s="183" t="str">
        <f>IFERROR(VLOOKUP(A56,装!$B:$AA,25,0),"")</f>
        <v/>
      </c>
      <c r="Q56" s="183"/>
      <c r="R56" s="197" t="str">
        <f>IFERROR(VLOOKUP(A56,装!$B:$AA,21,0),"")</f>
        <v/>
      </c>
      <c r="S56" s="197"/>
      <c r="T56" s="197"/>
      <c r="U56" s="189"/>
      <c r="V56" s="189"/>
      <c r="W56" s="198" t="str">
        <f>IFERROR(VLOOKUP(A56,装!$B:$AA,22,0),"")</f>
        <v/>
      </c>
      <c r="X56" s="198"/>
      <c r="Y56" s="198"/>
      <c r="Z56" s="198"/>
      <c r="AA56" s="198"/>
      <c r="AB56" s="198"/>
      <c r="AC56" s="198"/>
      <c r="AD56" s="198"/>
      <c r="AE56" s="198"/>
      <c r="AF56" s="198"/>
      <c r="AG56" s="198"/>
      <c r="AH56" s="198"/>
      <c r="AI56" s="198"/>
      <c r="AJ56" s="198"/>
      <c r="AK56" s="198"/>
      <c r="AL56" s="198"/>
      <c r="AM56" s="198"/>
      <c r="AN56" s="198"/>
      <c r="AO56" s="198"/>
      <c r="AP56" s="212" t="str">
        <f>IFERROR(VLOOKUP(A56,装!$B:$AA,23,0),"")</f>
        <v/>
      </c>
      <c r="AQ56" s="212"/>
      <c r="AR56" s="212"/>
      <c r="AS56" s="212"/>
      <c r="AT56" s="213"/>
      <c r="AU56" s="212"/>
      <c r="AV56" s="212"/>
      <c r="AW56" s="212"/>
      <c r="AX56" s="212"/>
      <c r="AY56" s="212"/>
      <c r="AZ56" s="212"/>
      <c r="BA56" s="212"/>
      <c r="BB56" s="212" t="str">
        <f>IFERROR(VLOOKUP(A56,装!$B:$AA,26,0),"")</f>
        <v/>
      </c>
      <c r="BC56" s="213"/>
      <c r="BD56" s="213"/>
      <c r="BE56" s="213"/>
    </row>
    <row r="57" customHeight="1" spans="1:57">
      <c r="A57" s="178"/>
      <c r="B57" s="178"/>
      <c r="C57" s="178"/>
      <c r="D57" s="178"/>
      <c r="E57" s="178"/>
      <c r="F57" s="178"/>
      <c r="G57" s="179"/>
      <c r="H57" s="179"/>
      <c r="I57" s="180"/>
      <c r="J57" s="180"/>
      <c r="K57" s="180"/>
      <c r="L57" s="180"/>
      <c r="M57" s="180"/>
      <c r="N57" s="180"/>
      <c r="O57" s="180"/>
      <c r="P57" s="180"/>
      <c r="Q57" s="183"/>
      <c r="R57" s="186"/>
      <c r="S57" s="186"/>
      <c r="T57" s="186"/>
      <c r="U57" s="189"/>
      <c r="V57" s="189"/>
      <c r="W57" s="190"/>
      <c r="X57" s="190"/>
      <c r="Y57" s="190"/>
      <c r="Z57" s="190"/>
      <c r="AA57" s="190"/>
      <c r="AB57" s="190"/>
      <c r="AC57" s="190"/>
      <c r="AD57" s="190"/>
      <c r="AE57" s="190"/>
      <c r="AF57" s="190"/>
      <c r="AG57" s="190"/>
      <c r="AH57" s="190"/>
      <c r="AI57" s="190"/>
      <c r="AJ57" s="198"/>
      <c r="AK57" s="198"/>
      <c r="AL57" s="198"/>
      <c r="AM57" s="198"/>
      <c r="AN57" s="198"/>
      <c r="AO57" s="198"/>
      <c r="AP57" s="212"/>
      <c r="AQ57" s="212"/>
      <c r="AR57" s="212"/>
      <c r="AS57" s="212"/>
      <c r="AT57" s="213"/>
      <c r="AU57" s="212"/>
      <c r="AV57" s="212"/>
      <c r="AW57" s="212"/>
      <c r="AX57" s="212"/>
      <c r="AY57" s="212"/>
      <c r="AZ57" s="212"/>
      <c r="BA57" s="212"/>
      <c r="BB57" s="212"/>
      <c r="BC57" s="213"/>
      <c r="BD57" s="213"/>
      <c r="BE57" s="213"/>
    </row>
    <row r="58" customFormat="1" customHeight="1" spans="1:57">
      <c r="A58" s="178"/>
      <c r="B58" s="178"/>
      <c r="C58" s="178"/>
      <c r="D58" s="178"/>
      <c r="E58" s="178"/>
      <c r="F58" s="178"/>
      <c r="G58" s="179" t="s">
        <v>200</v>
      </c>
      <c r="H58" s="179"/>
      <c r="I58" s="183" t="str">
        <f>IFERROR(VLOOKUP(A58,装!$B:$AA,6,0),"")</f>
        <v/>
      </c>
      <c r="J58" s="183"/>
      <c r="K58" s="183"/>
      <c r="L58" s="183" t="str">
        <f>IFERROR(VLOOKUP(A58,装!$B:$AA,20,0),"")</f>
        <v/>
      </c>
      <c r="M58" s="183"/>
      <c r="N58" s="183" t="str">
        <f>IFERROR(VLOOKUP(A58,装!$B:$AA,24,0),"")</f>
        <v/>
      </c>
      <c r="O58" s="183"/>
      <c r="P58" s="183" t="str">
        <f>IFERROR(VLOOKUP(A58,装!$B:$AA,25,0),"")</f>
        <v/>
      </c>
      <c r="Q58" s="183"/>
      <c r="R58" s="197" t="str">
        <f>IFERROR(VLOOKUP(A58,装!$B:$AA,21,0),"")</f>
        <v/>
      </c>
      <c r="S58" s="197"/>
      <c r="T58" s="197"/>
      <c r="U58" s="189"/>
      <c r="V58" s="189"/>
      <c r="W58" s="198" t="str">
        <f>IFERROR(VLOOKUP(A58,装!$B:$AA,22,0),"")</f>
        <v/>
      </c>
      <c r="X58" s="198"/>
      <c r="Y58" s="198"/>
      <c r="Z58" s="198"/>
      <c r="AA58" s="198"/>
      <c r="AB58" s="198"/>
      <c r="AC58" s="198"/>
      <c r="AD58" s="198"/>
      <c r="AE58" s="198"/>
      <c r="AF58" s="198"/>
      <c r="AG58" s="198"/>
      <c r="AH58" s="198"/>
      <c r="AI58" s="198"/>
      <c r="AJ58" s="198"/>
      <c r="AK58" s="198"/>
      <c r="AL58" s="198"/>
      <c r="AM58" s="198"/>
      <c r="AN58" s="198"/>
      <c r="AO58" s="198"/>
      <c r="AP58" s="212" t="str">
        <f>IFERROR(VLOOKUP(A58,装!$B:$AA,23,0),"")</f>
        <v/>
      </c>
      <c r="AQ58" s="212"/>
      <c r="AR58" s="212"/>
      <c r="AS58" s="212"/>
      <c r="AT58" s="213"/>
      <c r="AU58" s="212"/>
      <c r="AV58" s="212"/>
      <c r="AW58" s="212"/>
      <c r="AX58" s="212"/>
      <c r="AY58" s="212"/>
      <c r="AZ58" s="212"/>
      <c r="BA58" s="212"/>
      <c r="BB58" s="212" t="str">
        <f>IFERROR(VLOOKUP(A58,装!$B:$AA,26,0),"")</f>
        <v/>
      </c>
      <c r="BC58" s="213"/>
      <c r="BD58" s="213"/>
      <c r="BE58" s="213"/>
    </row>
    <row r="59" customFormat="1" customHeight="1" spans="1:57">
      <c r="A59" s="178"/>
      <c r="B59" s="178"/>
      <c r="C59" s="178"/>
      <c r="D59" s="178"/>
      <c r="E59" s="178"/>
      <c r="F59" s="178"/>
      <c r="G59" s="179"/>
      <c r="H59" s="179"/>
      <c r="I59" s="180"/>
      <c r="J59" s="180"/>
      <c r="K59" s="180"/>
      <c r="L59" s="180"/>
      <c r="M59" s="180"/>
      <c r="N59" s="180"/>
      <c r="O59" s="180"/>
      <c r="P59" s="180"/>
      <c r="Q59" s="183"/>
      <c r="R59" s="186"/>
      <c r="S59" s="186"/>
      <c r="T59" s="186"/>
      <c r="U59" s="189"/>
      <c r="V59" s="189"/>
      <c r="W59" s="190"/>
      <c r="X59" s="190"/>
      <c r="Y59" s="190"/>
      <c r="Z59" s="190"/>
      <c r="AA59" s="190"/>
      <c r="AB59" s="190"/>
      <c r="AC59" s="190"/>
      <c r="AD59" s="190"/>
      <c r="AE59" s="190"/>
      <c r="AF59" s="190"/>
      <c r="AG59" s="190"/>
      <c r="AH59" s="190"/>
      <c r="AI59" s="190"/>
      <c r="AJ59" s="198"/>
      <c r="AK59" s="198"/>
      <c r="AL59" s="198"/>
      <c r="AM59" s="198"/>
      <c r="AN59" s="198"/>
      <c r="AO59" s="198"/>
      <c r="AP59" s="212"/>
      <c r="AQ59" s="212"/>
      <c r="AR59" s="212"/>
      <c r="AS59" s="212"/>
      <c r="AT59" s="213"/>
      <c r="AU59" s="212"/>
      <c r="AV59" s="212"/>
      <c r="AW59" s="212"/>
      <c r="AX59" s="212"/>
      <c r="AY59" s="212"/>
      <c r="AZ59" s="212"/>
      <c r="BA59" s="212"/>
      <c r="BB59" s="212"/>
      <c r="BC59" s="213"/>
      <c r="BD59" s="213"/>
      <c r="BE59" s="213"/>
    </row>
    <row r="60" customFormat="1" customHeight="1" spans="1:57">
      <c r="A60" s="178"/>
      <c r="B60" s="178"/>
      <c r="C60" s="178"/>
      <c r="D60" s="178"/>
      <c r="E60" s="178"/>
      <c r="F60" s="178"/>
      <c r="G60" s="179" t="s">
        <v>200</v>
      </c>
      <c r="H60" s="179"/>
      <c r="I60" s="183" t="str">
        <f>IFERROR(VLOOKUP(A60,装!$B:$AA,6,0),"")</f>
        <v/>
      </c>
      <c r="J60" s="183"/>
      <c r="K60" s="183"/>
      <c r="L60" s="183" t="str">
        <f>IFERROR(VLOOKUP(A60,装!$B:$AA,20,0),"")</f>
        <v/>
      </c>
      <c r="M60" s="183"/>
      <c r="N60" s="183" t="str">
        <f>IFERROR(VLOOKUP(A60,装!$B:$AA,24,0),"")</f>
        <v/>
      </c>
      <c r="O60" s="183"/>
      <c r="P60" s="183" t="str">
        <f>IFERROR(VLOOKUP(A60,装!$B:$AA,25,0),"")</f>
        <v/>
      </c>
      <c r="Q60" s="183"/>
      <c r="R60" s="197" t="str">
        <f>IFERROR(VLOOKUP(A60,装!$B:$AA,21,0),"")</f>
        <v/>
      </c>
      <c r="S60" s="197"/>
      <c r="T60" s="197"/>
      <c r="U60" s="189"/>
      <c r="V60" s="189"/>
      <c r="W60" s="198" t="str">
        <f>IFERROR(VLOOKUP(A60,装!$B:$AA,22,0),"")</f>
        <v/>
      </c>
      <c r="X60" s="198"/>
      <c r="Y60" s="198"/>
      <c r="Z60" s="198"/>
      <c r="AA60" s="198"/>
      <c r="AB60" s="198"/>
      <c r="AC60" s="198"/>
      <c r="AD60" s="198"/>
      <c r="AE60" s="198"/>
      <c r="AF60" s="198"/>
      <c r="AG60" s="198"/>
      <c r="AH60" s="198"/>
      <c r="AI60" s="198"/>
      <c r="AJ60" s="198"/>
      <c r="AK60" s="198"/>
      <c r="AL60" s="198"/>
      <c r="AM60" s="198"/>
      <c r="AN60" s="198"/>
      <c r="AO60" s="198"/>
      <c r="AP60" s="212" t="str">
        <f>IFERROR(VLOOKUP(A60,装!$B:$AA,23,0),"")</f>
        <v/>
      </c>
      <c r="AQ60" s="212"/>
      <c r="AR60" s="212"/>
      <c r="AS60" s="212"/>
      <c r="AT60" s="213"/>
      <c r="AU60" s="212"/>
      <c r="AV60" s="212"/>
      <c r="AW60" s="212"/>
      <c r="AX60" s="212"/>
      <c r="AY60" s="212"/>
      <c r="AZ60" s="212"/>
      <c r="BA60" s="212"/>
      <c r="BB60" s="212" t="str">
        <f>IFERROR(VLOOKUP(A60,装!$B:$AA,26,0),"")</f>
        <v/>
      </c>
      <c r="BC60" s="213"/>
      <c r="BD60" s="213"/>
      <c r="BE60" s="213"/>
    </row>
    <row r="61" customFormat="1" customHeight="1" spans="1:57">
      <c r="A61" s="178"/>
      <c r="B61" s="178"/>
      <c r="C61" s="178"/>
      <c r="D61" s="178"/>
      <c r="E61" s="178"/>
      <c r="F61" s="178"/>
      <c r="G61" s="179"/>
      <c r="H61" s="179"/>
      <c r="I61" s="180"/>
      <c r="J61" s="180"/>
      <c r="K61" s="180"/>
      <c r="L61" s="180"/>
      <c r="M61" s="180"/>
      <c r="N61" s="180"/>
      <c r="O61" s="180"/>
      <c r="P61" s="180"/>
      <c r="Q61" s="183"/>
      <c r="R61" s="186"/>
      <c r="S61" s="186"/>
      <c r="T61" s="186"/>
      <c r="U61" s="189"/>
      <c r="V61" s="189"/>
      <c r="W61" s="190"/>
      <c r="X61" s="190"/>
      <c r="Y61" s="190"/>
      <c r="Z61" s="190"/>
      <c r="AA61" s="190"/>
      <c r="AB61" s="190"/>
      <c r="AC61" s="190"/>
      <c r="AD61" s="190"/>
      <c r="AE61" s="190"/>
      <c r="AF61" s="190"/>
      <c r="AG61" s="190"/>
      <c r="AH61" s="190"/>
      <c r="AI61" s="190"/>
      <c r="AJ61" s="198"/>
      <c r="AK61" s="198"/>
      <c r="AL61" s="198"/>
      <c r="AM61" s="198"/>
      <c r="AN61" s="198"/>
      <c r="AO61" s="198"/>
      <c r="AP61" s="212"/>
      <c r="AQ61" s="212"/>
      <c r="AR61" s="212"/>
      <c r="AS61" s="212"/>
      <c r="AT61" s="213"/>
      <c r="AU61" s="212"/>
      <c r="AV61" s="212"/>
      <c r="AW61" s="212"/>
      <c r="AX61" s="212"/>
      <c r="AY61" s="212"/>
      <c r="AZ61" s="212"/>
      <c r="BA61" s="212"/>
      <c r="BB61" s="212"/>
      <c r="BC61" s="213"/>
      <c r="BD61" s="213"/>
      <c r="BE61" s="213"/>
    </row>
    <row r="62" customFormat="1" customHeight="1" spans="1:57">
      <c r="A62" s="178"/>
      <c r="B62" s="178"/>
      <c r="C62" s="178"/>
      <c r="D62" s="178"/>
      <c r="E62" s="178"/>
      <c r="F62" s="178"/>
      <c r="G62" s="179" t="s">
        <v>200</v>
      </c>
      <c r="H62" s="179"/>
      <c r="I62" s="183" t="str">
        <f>IFERROR(VLOOKUP(A62,装!$B:$AA,6,0),"")</f>
        <v/>
      </c>
      <c r="J62" s="183"/>
      <c r="K62" s="183"/>
      <c r="L62" s="183" t="str">
        <f>IFERROR(VLOOKUP(A62,装!$B:$AA,20,0),"")</f>
        <v/>
      </c>
      <c r="M62" s="183"/>
      <c r="N62" s="183" t="str">
        <f>IFERROR(VLOOKUP(A62,装!$B:$AA,24,0),"")</f>
        <v/>
      </c>
      <c r="O62" s="183"/>
      <c r="P62" s="183" t="str">
        <f>IFERROR(VLOOKUP(A62,装!$B:$AA,25,0),"")</f>
        <v/>
      </c>
      <c r="Q62" s="183"/>
      <c r="R62" s="197" t="str">
        <f>IFERROR(VLOOKUP(A62,装!$B:$AA,21,0),"")</f>
        <v/>
      </c>
      <c r="S62" s="197"/>
      <c r="T62" s="197"/>
      <c r="U62" s="189"/>
      <c r="V62" s="189"/>
      <c r="W62" s="198" t="str">
        <f>IFERROR(VLOOKUP(A62,装!$B:$AA,22,0),"")</f>
        <v/>
      </c>
      <c r="X62" s="198"/>
      <c r="Y62" s="198"/>
      <c r="Z62" s="198"/>
      <c r="AA62" s="198"/>
      <c r="AB62" s="198"/>
      <c r="AC62" s="198"/>
      <c r="AD62" s="198"/>
      <c r="AE62" s="198"/>
      <c r="AF62" s="198"/>
      <c r="AG62" s="198"/>
      <c r="AH62" s="198"/>
      <c r="AI62" s="198"/>
      <c r="AJ62" s="198"/>
      <c r="AK62" s="198"/>
      <c r="AL62" s="198"/>
      <c r="AM62" s="198"/>
      <c r="AN62" s="198"/>
      <c r="AO62" s="198"/>
      <c r="AP62" s="212" t="str">
        <f>IFERROR(VLOOKUP(A62,装!$B:$AA,23,0),"")</f>
        <v/>
      </c>
      <c r="AQ62" s="212"/>
      <c r="AR62" s="212"/>
      <c r="AS62" s="212"/>
      <c r="AT62" s="213"/>
      <c r="AU62" s="212"/>
      <c r="AV62" s="212"/>
      <c r="AW62" s="212"/>
      <c r="AX62" s="212"/>
      <c r="AY62" s="212"/>
      <c r="AZ62" s="212"/>
      <c r="BA62" s="212"/>
      <c r="BB62" s="212" t="str">
        <f>IFERROR(VLOOKUP(A62,装!$B:$AA,26,0),"")</f>
        <v/>
      </c>
      <c r="BC62" s="213"/>
      <c r="BD62" s="213"/>
      <c r="BE62" s="213"/>
    </row>
    <row r="63" customFormat="1" customHeight="1" spans="1:57">
      <c r="A63" s="178"/>
      <c r="B63" s="178"/>
      <c r="C63" s="178"/>
      <c r="D63" s="178"/>
      <c r="E63" s="178"/>
      <c r="F63" s="178"/>
      <c r="G63" s="179"/>
      <c r="H63" s="179"/>
      <c r="I63" s="180"/>
      <c r="J63" s="180"/>
      <c r="K63" s="180"/>
      <c r="L63" s="180"/>
      <c r="M63" s="180"/>
      <c r="N63" s="180"/>
      <c r="O63" s="180"/>
      <c r="P63" s="180"/>
      <c r="Q63" s="183"/>
      <c r="R63" s="186"/>
      <c r="S63" s="186"/>
      <c r="T63" s="186"/>
      <c r="U63" s="189"/>
      <c r="V63" s="189"/>
      <c r="W63" s="190"/>
      <c r="X63" s="190"/>
      <c r="Y63" s="190"/>
      <c r="Z63" s="190"/>
      <c r="AA63" s="190"/>
      <c r="AB63" s="190"/>
      <c r="AC63" s="190"/>
      <c r="AD63" s="190"/>
      <c r="AE63" s="190"/>
      <c r="AF63" s="190"/>
      <c r="AG63" s="190"/>
      <c r="AH63" s="190"/>
      <c r="AI63" s="190"/>
      <c r="AJ63" s="198"/>
      <c r="AK63" s="198"/>
      <c r="AL63" s="198"/>
      <c r="AM63" s="198"/>
      <c r="AN63" s="198"/>
      <c r="AO63" s="198"/>
      <c r="AP63" s="212"/>
      <c r="AQ63" s="212"/>
      <c r="AR63" s="212"/>
      <c r="AS63" s="212"/>
      <c r="AT63" s="213"/>
      <c r="AU63" s="212"/>
      <c r="AV63" s="212"/>
      <c r="AW63" s="212"/>
      <c r="AX63" s="212"/>
      <c r="AY63" s="212"/>
      <c r="AZ63" s="212"/>
      <c r="BA63" s="212"/>
      <c r="BB63" s="212"/>
      <c r="BC63" s="213"/>
      <c r="BD63" s="213"/>
      <c r="BE63" s="213"/>
    </row>
    <row r="65" customHeight="1" spans="1:6">
      <c r="A65" s="228" t="s">
        <v>203</v>
      </c>
      <c r="B65" s="229"/>
      <c r="C65" s="229"/>
      <c r="D65" s="229"/>
      <c r="E65" s="229"/>
      <c r="F65" s="230"/>
    </row>
    <row r="66" customHeight="1" spans="1:16">
      <c r="A66" s="231" t="s">
        <v>175</v>
      </c>
      <c r="B66" s="232"/>
      <c r="C66" s="232"/>
      <c r="D66" s="232"/>
      <c r="E66" s="232"/>
      <c r="F66" s="233"/>
      <c r="G66" s="231" t="s">
        <v>204</v>
      </c>
      <c r="H66" s="233"/>
      <c r="I66" s="242" t="s">
        <v>156</v>
      </c>
      <c r="J66" s="243"/>
      <c r="K66" s="231" t="s">
        <v>157</v>
      </c>
      <c r="L66" s="233"/>
      <c r="M66" s="231" t="s">
        <v>205</v>
      </c>
      <c r="N66" s="232"/>
      <c r="O66" s="232"/>
      <c r="P66" s="233"/>
    </row>
    <row r="67" customHeight="1" spans="1:16">
      <c r="A67" s="234"/>
      <c r="B67" s="235"/>
      <c r="C67" s="235"/>
      <c r="D67" s="235"/>
      <c r="E67" s="235"/>
      <c r="F67" s="236"/>
      <c r="G67" s="234"/>
      <c r="H67" s="236"/>
      <c r="I67" s="244"/>
      <c r="J67" s="245"/>
      <c r="K67" s="234"/>
      <c r="L67" s="236"/>
      <c r="M67" s="234"/>
      <c r="N67" s="235"/>
      <c r="O67" s="235"/>
      <c r="P67" s="236"/>
    </row>
    <row r="68" customHeight="1" spans="1:16">
      <c r="A68" s="237"/>
      <c r="B68" s="238"/>
      <c r="C68" s="238"/>
      <c r="D68" s="238"/>
      <c r="E68" s="238"/>
      <c r="F68" s="239"/>
      <c r="G68" s="240" t="s">
        <v>206</v>
      </c>
      <c r="H68" s="241"/>
      <c r="I68" s="246"/>
      <c r="J68" s="247"/>
      <c r="K68" s="246"/>
      <c r="L68" s="247"/>
      <c r="M68" s="248" t="str">
        <f t="shared" ref="M68:M74" si="0">IF(G68="常见",IF(I68="生命+",K68/3*500,K68*500),IF(G68="珍稀",IF(K68="赋予",1500,IF(K68="减半",2000)),""))&amp;"G"</f>
        <v>0G</v>
      </c>
      <c r="N68" s="249"/>
      <c r="O68" s="249"/>
      <c r="P68" s="250"/>
    </row>
    <row r="69" customHeight="1" spans="1:16">
      <c r="A69" s="237"/>
      <c r="B69" s="238"/>
      <c r="C69" s="238"/>
      <c r="D69" s="238"/>
      <c r="E69" s="238"/>
      <c r="F69" s="239"/>
      <c r="G69" s="240" t="s">
        <v>206</v>
      </c>
      <c r="H69" s="241"/>
      <c r="I69" s="246"/>
      <c r="J69" s="247"/>
      <c r="K69" s="246"/>
      <c r="L69" s="247"/>
      <c r="M69" s="248" t="str">
        <f t="shared" si="0"/>
        <v>0G</v>
      </c>
      <c r="N69" s="249"/>
      <c r="O69" s="249"/>
      <c r="P69" s="250"/>
    </row>
    <row r="70" customHeight="1" spans="1:16">
      <c r="A70" s="237"/>
      <c r="B70" s="238"/>
      <c r="C70" s="238"/>
      <c r="D70" s="238"/>
      <c r="E70" s="238"/>
      <c r="F70" s="239"/>
      <c r="G70" s="240" t="s">
        <v>206</v>
      </c>
      <c r="H70" s="241"/>
      <c r="I70" s="246"/>
      <c r="J70" s="247"/>
      <c r="K70" s="246"/>
      <c r="L70" s="247"/>
      <c r="M70" s="248" t="str">
        <f t="shared" si="0"/>
        <v>0G</v>
      </c>
      <c r="N70" s="249"/>
      <c r="O70" s="249"/>
      <c r="P70" s="250"/>
    </row>
    <row r="71" customHeight="1" spans="1:16">
      <c r="A71" s="237"/>
      <c r="B71" s="238"/>
      <c r="C71" s="238"/>
      <c r="D71" s="238"/>
      <c r="E71" s="238"/>
      <c r="F71" s="239"/>
      <c r="G71" s="240" t="s">
        <v>206</v>
      </c>
      <c r="H71" s="241"/>
      <c r="I71" s="246"/>
      <c r="J71" s="247"/>
      <c r="K71" s="246"/>
      <c r="L71" s="247"/>
      <c r="M71" s="248" t="str">
        <f t="shared" si="0"/>
        <v>0G</v>
      </c>
      <c r="N71" s="249"/>
      <c r="O71" s="249"/>
      <c r="P71" s="250"/>
    </row>
    <row r="72" customHeight="1" spans="1:16">
      <c r="A72" s="237"/>
      <c r="B72" s="238"/>
      <c r="C72" s="238"/>
      <c r="D72" s="238"/>
      <c r="E72" s="238"/>
      <c r="F72" s="239"/>
      <c r="G72" s="240" t="s">
        <v>206</v>
      </c>
      <c r="H72" s="241"/>
      <c r="I72" s="246"/>
      <c r="J72" s="247"/>
      <c r="K72" s="246"/>
      <c r="L72" s="247"/>
      <c r="M72" s="248" t="str">
        <f t="shared" si="0"/>
        <v>0G</v>
      </c>
      <c r="N72" s="249"/>
      <c r="O72" s="249"/>
      <c r="P72" s="250"/>
    </row>
    <row r="73" customHeight="1" spans="1:16">
      <c r="A73" s="237"/>
      <c r="B73" s="238"/>
      <c r="C73" s="238"/>
      <c r="D73" s="238"/>
      <c r="E73" s="238"/>
      <c r="F73" s="239"/>
      <c r="G73" s="240" t="s">
        <v>206</v>
      </c>
      <c r="H73" s="241"/>
      <c r="I73" s="246"/>
      <c r="J73" s="247"/>
      <c r="K73" s="246"/>
      <c r="L73" s="247"/>
      <c r="M73" s="248" t="str">
        <f t="shared" si="0"/>
        <v>0G</v>
      </c>
      <c r="N73" s="249"/>
      <c r="O73" s="249"/>
      <c r="P73" s="250"/>
    </row>
    <row r="74" customHeight="1" spans="1:16">
      <c r="A74" s="237"/>
      <c r="B74" s="238"/>
      <c r="C74" s="238"/>
      <c r="D74" s="238"/>
      <c r="E74" s="238"/>
      <c r="F74" s="239"/>
      <c r="G74" s="240" t="s">
        <v>206</v>
      </c>
      <c r="H74" s="241"/>
      <c r="I74" s="246"/>
      <c r="J74" s="247"/>
      <c r="K74" s="246"/>
      <c r="L74" s="247"/>
      <c r="M74" s="248" t="str">
        <f t="shared" si="0"/>
        <v>0G</v>
      </c>
      <c r="N74" s="249"/>
      <c r="O74" s="249"/>
      <c r="P74" s="250"/>
    </row>
  </sheetData>
  <mergeCells count="377">
    <mergeCell ref="A1:F1"/>
    <mergeCell ref="W1:AA1"/>
    <mergeCell ref="AB1:AO1"/>
    <mergeCell ref="A2:F2"/>
    <mergeCell ref="G2:H2"/>
    <mergeCell ref="I2:K2"/>
    <mergeCell ref="L2:M2"/>
    <mergeCell ref="N2:O2"/>
    <mergeCell ref="P2:Q2"/>
    <mergeCell ref="R2:T2"/>
    <mergeCell ref="U2:V2"/>
    <mergeCell ref="W2:AO2"/>
    <mergeCell ref="AP2:BA2"/>
    <mergeCell ref="BB2:BE2"/>
    <mergeCell ref="A21:F21"/>
    <mergeCell ref="A36:F36"/>
    <mergeCell ref="A43:F43"/>
    <mergeCell ref="A65:F65"/>
    <mergeCell ref="A68:F68"/>
    <mergeCell ref="G68:H68"/>
    <mergeCell ref="I68:J68"/>
    <mergeCell ref="K68:L68"/>
    <mergeCell ref="M68:P68"/>
    <mergeCell ref="A69:F69"/>
    <mergeCell ref="G69:H69"/>
    <mergeCell ref="I69:J69"/>
    <mergeCell ref="K69:L69"/>
    <mergeCell ref="M69:P69"/>
    <mergeCell ref="A70:F70"/>
    <mergeCell ref="G70:H70"/>
    <mergeCell ref="I70:J70"/>
    <mergeCell ref="K70:L70"/>
    <mergeCell ref="M70:P70"/>
    <mergeCell ref="A71:F71"/>
    <mergeCell ref="G71:H71"/>
    <mergeCell ref="I71:J71"/>
    <mergeCell ref="K71:L71"/>
    <mergeCell ref="M71:P71"/>
    <mergeCell ref="A72:F72"/>
    <mergeCell ref="G72:H72"/>
    <mergeCell ref="I72:J72"/>
    <mergeCell ref="K72:L72"/>
    <mergeCell ref="M72:P72"/>
    <mergeCell ref="A73:F73"/>
    <mergeCell ref="G73:H73"/>
    <mergeCell ref="I73:J73"/>
    <mergeCell ref="K73:L73"/>
    <mergeCell ref="M73:P73"/>
    <mergeCell ref="A74:F74"/>
    <mergeCell ref="G74:H74"/>
    <mergeCell ref="I74:J74"/>
    <mergeCell ref="K74:L74"/>
    <mergeCell ref="M74:P74"/>
    <mergeCell ref="L5:M6"/>
    <mergeCell ref="N5:O6"/>
    <mergeCell ref="P5:Q6"/>
    <mergeCell ref="A17:F18"/>
    <mergeCell ref="L7:M8"/>
    <mergeCell ref="N7:O8"/>
    <mergeCell ref="P7:Q8"/>
    <mergeCell ref="A5:F6"/>
    <mergeCell ref="A15:F16"/>
    <mergeCell ref="A11:F12"/>
    <mergeCell ref="A13:F14"/>
    <mergeCell ref="A9:F10"/>
    <mergeCell ref="W19:AO20"/>
    <mergeCell ref="W11:AO12"/>
    <mergeCell ref="L17:M18"/>
    <mergeCell ref="N17:O18"/>
    <mergeCell ref="P17:Q18"/>
    <mergeCell ref="I11:K12"/>
    <mergeCell ref="R11:T12"/>
    <mergeCell ref="L19:M20"/>
    <mergeCell ref="N19:O20"/>
    <mergeCell ref="P19:Q20"/>
    <mergeCell ref="L13:M14"/>
    <mergeCell ref="N13:O14"/>
    <mergeCell ref="P13:Q14"/>
    <mergeCell ref="I17:K18"/>
    <mergeCell ref="R17:T18"/>
    <mergeCell ref="I15:K16"/>
    <mergeCell ref="R15:T16"/>
    <mergeCell ref="G5:H6"/>
    <mergeCell ref="U5:V6"/>
    <mergeCell ref="G7:H8"/>
    <mergeCell ref="U7:V8"/>
    <mergeCell ref="L11:M12"/>
    <mergeCell ref="N11:O12"/>
    <mergeCell ref="P11:Q12"/>
    <mergeCell ref="L15:M16"/>
    <mergeCell ref="N15:O16"/>
    <mergeCell ref="P15:Q16"/>
    <mergeCell ref="I9:K10"/>
    <mergeCell ref="R9:T10"/>
    <mergeCell ref="G9:H10"/>
    <mergeCell ref="U9:V10"/>
    <mergeCell ref="W9:AO10"/>
    <mergeCell ref="G22:H23"/>
    <mergeCell ref="U22:V23"/>
    <mergeCell ref="L37:M38"/>
    <mergeCell ref="N37:O38"/>
    <mergeCell ref="P37:Q38"/>
    <mergeCell ref="L22:M23"/>
    <mergeCell ref="N22:O23"/>
    <mergeCell ref="P22:Q23"/>
    <mergeCell ref="AP22:BA23"/>
    <mergeCell ref="I5:K6"/>
    <mergeCell ref="R5:T6"/>
    <mergeCell ref="W5:AO6"/>
    <mergeCell ref="W7:AO8"/>
    <mergeCell ref="G11:H12"/>
    <mergeCell ref="U11:V12"/>
    <mergeCell ref="I19:K20"/>
    <mergeCell ref="R19:T20"/>
    <mergeCell ref="G17:H18"/>
    <mergeCell ref="U17:V18"/>
    <mergeCell ref="G15:H16"/>
    <mergeCell ref="U15:V16"/>
    <mergeCell ref="I13:K14"/>
    <mergeCell ref="R13:T14"/>
    <mergeCell ref="G39:H40"/>
    <mergeCell ref="U39:V40"/>
    <mergeCell ref="G41:H42"/>
    <mergeCell ref="U41:V42"/>
    <mergeCell ref="W17:AO18"/>
    <mergeCell ref="G19:H20"/>
    <mergeCell ref="U19:V20"/>
    <mergeCell ref="W15:AO16"/>
    <mergeCell ref="W13:AO14"/>
    <mergeCell ref="G13:H14"/>
    <mergeCell ref="U13:V14"/>
    <mergeCell ref="A39:F40"/>
    <mergeCell ref="A41:F42"/>
    <mergeCell ref="G60:H61"/>
    <mergeCell ref="U60:V61"/>
    <mergeCell ref="G62:H63"/>
    <mergeCell ref="U62:V63"/>
    <mergeCell ref="A44:F45"/>
    <mergeCell ref="G44:H45"/>
    <mergeCell ref="U44:V45"/>
    <mergeCell ref="AP54:BA55"/>
    <mergeCell ref="AP34:BA35"/>
    <mergeCell ref="AP50:BA51"/>
    <mergeCell ref="AP39:BA40"/>
    <mergeCell ref="AP37:BA38"/>
    <mergeCell ref="AP44:BA45"/>
    <mergeCell ref="AP46:BA47"/>
    <mergeCell ref="G24:H25"/>
    <mergeCell ref="U24:V25"/>
    <mergeCell ref="I39:K40"/>
    <mergeCell ref="R39:T40"/>
    <mergeCell ref="AP30:BA31"/>
    <mergeCell ref="AP52:BA53"/>
    <mergeCell ref="AP56:BA57"/>
    <mergeCell ref="AP58:BA59"/>
    <mergeCell ref="AP60:BA61"/>
    <mergeCell ref="AP62:BA63"/>
    <mergeCell ref="G66:H67"/>
    <mergeCell ref="I66:J67"/>
    <mergeCell ref="K66:L67"/>
    <mergeCell ref="A66:F67"/>
    <mergeCell ref="M66:P67"/>
    <mergeCell ref="AP24:BA25"/>
    <mergeCell ref="L39:M40"/>
    <mergeCell ref="N39:O40"/>
    <mergeCell ref="P39:Q40"/>
    <mergeCell ref="I37:K38"/>
    <mergeCell ref="R37:T38"/>
    <mergeCell ref="AP32:BA33"/>
    <mergeCell ref="AP48:BA49"/>
    <mergeCell ref="AP26:BA27"/>
    <mergeCell ref="I34:K35"/>
    <mergeCell ref="R34:T35"/>
    <mergeCell ref="AP28:BA29"/>
    <mergeCell ref="L34:M35"/>
    <mergeCell ref="N34:O35"/>
    <mergeCell ref="P34:Q35"/>
    <mergeCell ref="AP41:BA42"/>
    <mergeCell ref="L9:M10"/>
    <mergeCell ref="N9:O10"/>
    <mergeCell ref="P9:Q10"/>
    <mergeCell ref="I7:K8"/>
    <mergeCell ref="R7:T8"/>
    <mergeCell ref="I22:K23"/>
    <mergeCell ref="R22:T23"/>
    <mergeCell ref="A19:F20"/>
    <mergeCell ref="BB32:BE33"/>
    <mergeCell ref="L50:M51"/>
    <mergeCell ref="N50:O51"/>
    <mergeCell ref="P50:Q51"/>
    <mergeCell ref="W37:AO38"/>
    <mergeCell ref="L48:M49"/>
    <mergeCell ref="N48:O49"/>
    <mergeCell ref="P48:Q49"/>
    <mergeCell ref="L46:M47"/>
    <mergeCell ref="N46:O47"/>
    <mergeCell ref="P46:Q47"/>
    <mergeCell ref="L44:M45"/>
    <mergeCell ref="N44:O45"/>
    <mergeCell ref="P44:Q45"/>
    <mergeCell ref="L41:M42"/>
    <mergeCell ref="N41:O42"/>
    <mergeCell ref="P41:Q42"/>
    <mergeCell ref="W44:AO45"/>
    <mergeCell ref="L60:M61"/>
    <mergeCell ref="N60:O61"/>
    <mergeCell ref="P60:Q61"/>
    <mergeCell ref="I48:K49"/>
    <mergeCell ref="R48:T49"/>
    <mergeCell ref="L62:M63"/>
    <mergeCell ref="N62:O63"/>
    <mergeCell ref="P62:Q63"/>
    <mergeCell ref="W54:AO55"/>
    <mergeCell ref="W62:AO63"/>
    <mergeCell ref="W60:AO61"/>
    <mergeCell ref="W58:AO59"/>
    <mergeCell ref="L58:M59"/>
    <mergeCell ref="N58:O59"/>
    <mergeCell ref="P58:Q59"/>
    <mergeCell ref="W56:AO57"/>
    <mergeCell ref="A28:F29"/>
    <mergeCell ref="L26:M27"/>
    <mergeCell ref="N26:O27"/>
    <mergeCell ref="P26:Q27"/>
    <mergeCell ref="A3:F4"/>
    <mergeCell ref="G28:H29"/>
    <mergeCell ref="U28:V29"/>
    <mergeCell ref="G56:H57"/>
    <mergeCell ref="U56:V57"/>
    <mergeCell ref="G32:H33"/>
    <mergeCell ref="U32:V33"/>
    <mergeCell ref="I30:K31"/>
    <mergeCell ref="R30:T31"/>
    <mergeCell ref="G26:H27"/>
    <mergeCell ref="U26:V27"/>
    <mergeCell ref="L30:M31"/>
    <mergeCell ref="N30:O31"/>
    <mergeCell ref="P30:Q31"/>
    <mergeCell ref="I32:K33"/>
    <mergeCell ref="R32:T33"/>
    <mergeCell ref="L28:M29"/>
    <mergeCell ref="N28:O29"/>
    <mergeCell ref="P28:Q29"/>
    <mergeCell ref="L3:M4"/>
    <mergeCell ref="N3:O4"/>
    <mergeCell ref="P3:Q4"/>
    <mergeCell ref="G46:H47"/>
    <mergeCell ref="U46:V47"/>
    <mergeCell ref="G48:H49"/>
    <mergeCell ref="U48:V49"/>
    <mergeCell ref="G50:H51"/>
    <mergeCell ref="U50:V51"/>
    <mergeCell ref="G52:H53"/>
    <mergeCell ref="U52:V53"/>
    <mergeCell ref="G54:H55"/>
    <mergeCell ref="U54:V55"/>
    <mergeCell ref="A37:F38"/>
    <mergeCell ref="I28:K29"/>
    <mergeCell ref="R28:T29"/>
    <mergeCell ref="L32:M33"/>
    <mergeCell ref="N32:O33"/>
    <mergeCell ref="P32:Q33"/>
    <mergeCell ref="G34:H35"/>
    <mergeCell ref="U34:V35"/>
    <mergeCell ref="I3:K4"/>
    <mergeCell ref="R3:T4"/>
    <mergeCell ref="G58:H59"/>
    <mergeCell ref="U58:V59"/>
    <mergeCell ref="L54:M55"/>
    <mergeCell ref="N54:O55"/>
    <mergeCell ref="P54:Q55"/>
    <mergeCell ref="I50:K51"/>
    <mergeCell ref="R50:T51"/>
    <mergeCell ref="L52:M53"/>
    <mergeCell ref="N52:O53"/>
    <mergeCell ref="P52:Q53"/>
    <mergeCell ref="I52:K53"/>
    <mergeCell ref="R52:T53"/>
    <mergeCell ref="G37:H38"/>
    <mergeCell ref="U37:V38"/>
    <mergeCell ref="AP19:BA20"/>
    <mergeCell ref="A26:F27"/>
    <mergeCell ref="L24:M25"/>
    <mergeCell ref="N24:O25"/>
    <mergeCell ref="P24:Q25"/>
    <mergeCell ref="A24:F25"/>
    <mergeCell ref="AP7:BA8"/>
    <mergeCell ref="BB5:BE6"/>
    <mergeCell ref="I60:K61"/>
    <mergeCell ref="R60:T61"/>
    <mergeCell ref="I41:K42"/>
    <mergeCell ref="R41:T42"/>
    <mergeCell ref="L56:M57"/>
    <mergeCell ref="N56:O57"/>
    <mergeCell ref="P56:Q57"/>
    <mergeCell ref="I54:K55"/>
    <mergeCell ref="R54:T55"/>
    <mergeCell ref="BB34:BE35"/>
    <mergeCell ref="W46:AO47"/>
    <mergeCell ref="W48:AO49"/>
    <mergeCell ref="BB44:BE45"/>
    <mergeCell ref="I44:K45"/>
    <mergeCell ref="R44:T45"/>
    <mergeCell ref="I56:K57"/>
    <mergeCell ref="R56:T57"/>
    <mergeCell ref="W39:AO40"/>
    <mergeCell ref="W41:AO42"/>
    <mergeCell ref="BB37:BE38"/>
    <mergeCell ref="BB39:BE40"/>
    <mergeCell ref="I58:K59"/>
    <mergeCell ref="R58:T59"/>
    <mergeCell ref="BB41:BE42"/>
    <mergeCell ref="BB48:BE49"/>
    <mergeCell ref="W50:AO51"/>
    <mergeCell ref="BB60:BE61"/>
    <mergeCell ref="BB46:BE47"/>
    <mergeCell ref="BB62:BE63"/>
    <mergeCell ref="BB50:BE51"/>
    <mergeCell ref="BB52:BE53"/>
    <mergeCell ref="BB54:BE55"/>
    <mergeCell ref="BB56:BE57"/>
    <mergeCell ref="BB58:BE59"/>
    <mergeCell ref="A7:F8"/>
    <mergeCell ref="W24:AO25"/>
    <mergeCell ref="G3:H4"/>
    <mergeCell ref="U3:V4"/>
    <mergeCell ref="A22:F23"/>
    <mergeCell ref="G30:H31"/>
    <mergeCell ref="U30:V31"/>
    <mergeCell ref="I46:K47"/>
    <mergeCell ref="R46:T47"/>
    <mergeCell ref="I62:K63"/>
    <mergeCell ref="R62:T63"/>
    <mergeCell ref="BB22:BE23"/>
    <mergeCell ref="BB26:BE27"/>
    <mergeCell ref="BB28:BE29"/>
    <mergeCell ref="W26:AO27"/>
    <mergeCell ref="BB24:BE25"/>
    <mergeCell ref="W34:AO35"/>
    <mergeCell ref="W22:AO23"/>
    <mergeCell ref="AP9:BA10"/>
    <mergeCell ref="BB7:BE8"/>
    <mergeCell ref="A30:F31"/>
    <mergeCell ref="AP17:BA18"/>
    <mergeCell ref="W32:AO33"/>
    <mergeCell ref="AP11:BA12"/>
    <mergeCell ref="AP13:BA14"/>
    <mergeCell ref="I24:K25"/>
    <mergeCell ref="R24:T25"/>
    <mergeCell ref="BB11:BE12"/>
    <mergeCell ref="BB13:BE14"/>
    <mergeCell ref="BB9:BE10"/>
    <mergeCell ref="I26:K27"/>
    <mergeCell ref="R26:T27"/>
    <mergeCell ref="AP15:BA16"/>
    <mergeCell ref="BB15:BE16"/>
    <mergeCell ref="BB19:BE20"/>
    <mergeCell ref="W28:AO29"/>
    <mergeCell ref="BB30:BE31"/>
    <mergeCell ref="W52:AO53"/>
    <mergeCell ref="A32:F33"/>
    <mergeCell ref="A34:F35"/>
    <mergeCell ref="BB17:BE18"/>
    <mergeCell ref="W30:AO31"/>
    <mergeCell ref="W3:AO4"/>
    <mergeCell ref="AP3:BA4"/>
    <mergeCell ref="AP5:BA6"/>
    <mergeCell ref="BB3:BE4"/>
    <mergeCell ref="A46:F47"/>
    <mergeCell ref="A48:F49"/>
    <mergeCell ref="A50:F51"/>
    <mergeCell ref="A52:F53"/>
    <mergeCell ref="A54:F55"/>
    <mergeCell ref="A56:F57"/>
    <mergeCell ref="A58:F59"/>
    <mergeCell ref="A60:F61"/>
    <mergeCell ref="A62:F63"/>
  </mergeCells>
  <conditionalFormatting sqref="A5">
    <cfRule type="cellIs" dxfId="4" priority="44" operator="equal">
      <formula>0</formula>
    </cfRule>
  </conditionalFormatting>
  <conditionalFormatting sqref="A9">
    <cfRule type="cellIs" dxfId="4" priority="37" operator="equal">
      <formula>0</formula>
    </cfRule>
  </conditionalFormatting>
  <conditionalFormatting sqref="A11">
    <cfRule type="cellIs" dxfId="4" priority="36" operator="equal">
      <formula>0</formula>
    </cfRule>
  </conditionalFormatting>
  <conditionalFormatting sqref="A13">
    <cfRule type="cellIs" dxfId="4" priority="35" operator="equal">
      <formula>0</formula>
    </cfRule>
  </conditionalFormatting>
  <conditionalFormatting sqref="A15">
    <cfRule type="cellIs" dxfId="4" priority="34" operator="equal">
      <formula>0</formula>
    </cfRule>
  </conditionalFormatting>
  <conditionalFormatting sqref="A17">
    <cfRule type="cellIs" dxfId="4" priority="33" operator="equal">
      <formula>0</formula>
    </cfRule>
  </conditionalFormatting>
  <conditionalFormatting sqref="A24">
    <cfRule type="cellIs" dxfId="4" priority="43" operator="equal">
      <formula>0</formula>
    </cfRule>
  </conditionalFormatting>
  <conditionalFormatting sqref="A26">
    <cfRule type="cellIs" dxfId="4" priority="42" operator="equal">
      <formula>0</formula>
    </cfRule>
  </conditionalFormatting>
  <conditionalFormatting sqref="A28">
    <cfRule type="cellIs" dxfId="4" priority="41" operator="equal">
      <formula>0</formula>
    </cfRule>
  </conditionalFormatting>
  <conditionalFormatting sqref="A30">
    <cfRule type="cellIs" dxfId="4" priority="40" operator="equal">
      <formula>0</formula>
    </cfRule>
  </conditionalFormatting>
  <conditionalFormatting sqref="A32">
    <cfRule type="cellIs" dxfId="4" priority="39" operator="equal">
      <formula>0</formula>
    </cfRule>
  </conditionalFormatting>
  <conditionalFormatting sqref="A34">
    <cfRule type="cellIs" dxfId="4" priority="38" operator="equal">
      <formula>0</formula>
    </cfRule>
  </conditionalFormatting>
  <conditionalFormatting sqref="A37">
    <cfRule type="cellIs" dxfId="4" priority="7" operator="equal">
      <formula>0</formula>
    </cfRule>
  </conditionalFormatting>
  <conditionalFormatting sqref="A39">
    <cfRule type="cellIs" dxfId="4" priority="4" operator="equal">
      <formula>0</formula>
    </cfRule>
  </conditionalFormatting>
  <conditionalFormatting sqref="A41">
    <cfRule type="cellIs" dxfId="4" priority="3" operator="equal">
      <formula>0</formula>
    </cfRule>
  </conditionalFormatting>
  <conditionalFormatting sqref="A68">
    <cfRule type="cellIs" dxfId="4" priority="50" operator="equal">
      <formula>0</formula>
    </cfRule>
  </conditionalFormatting>
  <conditionalFormatting sqref="G68">
    <cfRule type="cellIs" dxfId="4" priority="49" operator="equal">
      <formula>0</formula>
    </cfRule>
  </conditionalFormatting>
  <conditionalFormatting sqref="A69">
    <cfRule type="cellIs" dxfId="4" priority="48" operator="equal">
      <formula>0</formula>
    </cfRule>
  </conditionalFormatting>
  <conditionalFormatting sqref="G69">
    <cfRule type="cellIs" dxfId="4" priority="47" operator="equal">
      <formula>0</formula>
    </cfRule>
  </conditionalFormatting>
  <conditionalFormatting sqref="A70">
    <cfRule type="cellIs" dxfId="4" priority="46" operator="equal">
      <formula>0</formula>
    </cfRule>
  </conditionalFormatting>
  <conditionalFormatting sqref="G70">
    <cfRule type="cellIs" dxfId="4" priority="45" operator="equal">
      <formula>0</formula>
    </cfRule>
  </conditionalFormatting>
  <conditionalFormatting sqref="A71">
    <cfRule type="cellIs" dxfId="4" priority="26" operator="equal">
      <formula>0</formula>
    </cfRule>
  </conditionalFormatting>
  <conditionalFormatting sqref="G71">
    <cfRule type="cellIs" dxfId="4" priority="25" operator="equal">
      <formula>0</formula>
    </cfRule>
  </conditionalFormatting>
  <conditionalFormatting sqref="A72">
    <cfRule type="cellIs" dxfId="4" priority="24" operator="equal">
      <formula>0</formula>
    </cfRule>
  </conditionalFormatting>
  <conditionalFormatting sqref="G72">
    <cfRule type="cellIs" dxfId="4" priority="23" operator="equal">
      <formula>0</formula>
    </cfRule>
  </conditionalFormatting>
  <conditionalFormatting sqref="A73">
    <cfRule type="cellIs" dxfId="4" priority="22" operator="equal">
      <formula>0</formula>
    </cfRule>
  </conditionalFormatting>
  <conditionalFormatting sqref="G73">
    <cfRule type="cellIs" dxfId="4" priority="21" operator="equal">
      <formula>0</formula>
    </cfRule>
  </conditionalFormatting>
  <conditionalFormatting sqref="A74">
    <cfRule type="cellIs" dxfId="4" priority="20" operator="equal">
      <formula>0</formula>
    </cfRule>
  </conditionalFormatting>
  <conditionalFormatting sqref="G74">
    <cfRule type="cellIs" dxfId="4" priority="19" operator="equal">
      <formula>0</formula>
    </cfRule>
  </conditionalFormatting>
  <conditionalFormatting sqref="A3 A22 A7">
    <cfRule type="cellIs" dxfId="4" priority="51" operator="equal">
      <formula>0</formula>
    </cfRule>
  </conditionalFormatting>
  <conditionalFormatting sqref="A44 A46 A48 A50 A52 A54 A56 A58 A60 A62">
    <cfRule type="cellIs" dxfId="4" priority="13" operator="equal">
      <formula>0</formula>
    </cfRule>
  </conditionalFormatting>
  <dataValidations count="8">
    <dataValidation type="list" allowBlank="1" showInputMessage="1" showErrorMessage="1" sqref="A37:F42">
      <formula1>IF($AB$1="全扩",OFFSET(才能!$AX:$AX,,,COUNTA(才能!$AX:$AX),),OFFSET(才能!$AY:$AY,,,COUNTA(才能!$AY:$AY),))</formula1>
    </dataValidation>
    <dataValidation allowBlank="1" showInputMessage="1" showErrorMessage="1" sqref="A68:F74 M68:P74"/>
    <dataValidation type="list" allowBlank="1" showInputMessage="1" showErrorMessage="1" sqref="AB1:AM1">
      <formula1>备用!$V$151:$V$162</formula1>
    </dataValidation>
    <dataValidation type="list" allowBlank="1" showInputMessage="1" showErrorMessage="1" sqref="K68:L74">
      <formula1>IF(G68=备用!$A$146,OFFSET(备用!$C$146,0,0,1,10),IF(G68=备用!$A$147,OFFSET(备用!$B$147,0,0,1,2),""))</formula1>
    </dataValidation>
    <dataValidation type="list" allowBlank="1" showInputMessage="1" showErrorMessage="1" sqref="C21:E21 C36:E36 C43:E43 C65:E65 C1:E2 G44:H63">
      <formula1>"常备,消耗"</formula1>
    </dataValidation>
    <dataValidation type="list" allowBlank="1" showInputMessage="1" showErrorMessage="1" sqref="G68:H74">
      <formula1>"常见,珍稀"</formula1>
    </dataValidation>
    <dataValidation type="list" allowBlank="1" showInputMessage="1" showErrorMessage="1" sqref="A44:F62">
      <formula1>OFFSET(装!$A:$B,MATCH(G44,装!$A:$A,0)-1+IF($AB$1="全扩",0,才能!$BA1-1),1,IF($AB$1="全扩",COUNTIF(装!$A:$A,G44),才能!$BC1),1)</formula1>
    </dataValidation>
    <dataValidation type="list" allowBlank="1" showInputMessage="1" showErrorMessage="1" sqref="I68:J74">
      <formula1>OFFSET(备用!$B$148,MATCH(G68,备用!$A$149:$A$170,0),0,COUNTIF(备用!$A$149:$A$170,G68))</formula1>
    </dataValidation>
  </dataValidation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60"/>
  <sheetViews>
    <sheetView topLeftCell="A24" workbookViewId="0">
      <selection activeCell="F21" sqref="F21"/>
    </sheetView>
  </sheetViews>
  <sheetFormatPr defaultColWidth="9" defaultRowHeight="14"/>
  <cols>
    <col min="1" max="1" width="17.6666666666667" customWidth="1"/>
    <col min="2" max="12" width="18.3833333333333" customWidth="1"/>
  </cols>
  <sheetData>
    <row r="1" ht="18.25" spans="2:12">
      <c r="B1" s="127" t="s">
        <v>87</v>
      </c>
      <c r="C1" s="128" t="s">
        <v>88</v>
      </c>
      <c r="D1" s="129" t="s">
        <v>89</v>
      </c>
      <c r="E1" s="130" t="s">
        <v>90</v>
      </c>
      <c r="F1" s="131" t="s">
        <v>91</v>
      </c>
      <c r="G1" s="128" t="s">
        <v>97</v>
      </c>
      <c r="H1" s="132" t="s">
        <v>98</v>
      </c>
      <c r="I1" s="145" t="s">
        <v>207</v>
      </c>
      <c r="J1" s="131" t="s">
        <v>208</v>
      </c>
      <c r="K1" s="128" t="s">
        <v>103</v>
      </c>
      <c r="L1" s="146" t="s">
        <v>104</v>
      </c>
    </row>
    <row r="2" ht="48" customHeight="1" spans="1:15">
      <c r="A2" t="s">
        <v>209</v>
      </c>
      <c r="B2" s="133">
        <f ca="1">IFERROR(IFERROR(VLOOKUP(基础信息!$D$39,装!$B:$AE,7,0),"0")+IFERROR(VLOOKUP(基础信息!$E$45,装!$B:$AE,7,0),"0")+IFERROR(VLOOKUP(基础信息!$E$47,装!$B:$AE,7,0),"0")+IFERROR(VLOOKUP(基础信息!$E$49,装!$B:$AE,7,0),"0")+IFERROR(VLOOKUP(基础信息!$E$51,装!$B:$AE,7,0),"0")+IFERROR(VLOOKUP(基础信息!$AI$51,装!$B:$AE,7,0),"0")+IFERROR(VLOOKUP(基础信息!$AI$49,装!$B:$AE,7,0),"0")+IFERROR(VLOOKUP(基础信息!$AI$47,装!$B:$AE,7,0),"0")+IFERROR(VLOOKUP(基础信息!$AI$45,装!$B:$AE,7,0),"0")+IF(LEFT(基础信息!O42,2)=B1,基础信息!S42,0)+IF(LEFT(基础信息!AE42,2)=B1,基础信息!AI42,0)+IF(LEFT(基础信息!AU42,2)=B1,基础信息!AY42,0)+IF(LEFT(基础信息!BK42,2)=B1,基础信息!BO42,0)+基础信息!M40,"")+B24</f>
        <v>0</v>
      </c>
      <c r="C2" s="133">
        <f ca="1">IFERROR(IFERROR(VLOOKUP(基础信息!$D$39,装!$B:$AE,8,0),"0")+IFERROR(VLOOKUP(基础信息!$E$45,装!$B:$AE,8,0),"0")+IFERROR(VLOOKUP(基础信息!$E$47,装!$B:$AE,8,0),"0")+IFERROR(VLOOKUP(基础信息!$E$49,装!$B:$AE,8,0),"0")+IFERROR(VLOOKUP(基础信息!$E$51,装!$B:$AE,8,0),"0")+IFERROR(VLOOKUP(基础信息!$AI$51,装!$B:$AE,8,0),"0")+IFERROR(VLOOKUP(基础信息!$AI$49,装!$B:$AE,8,0),"0")+IFERROR(VLOOKUP(基础信息!$AI$47,装!$B:$AE,8,0),"0")+IFERROR(VLOOKUP(基础信息!$AI$45,装!$B:$AE,8,0),"0")+IF(LEFT(基础信息!O42,2)=C1,基础信息!S42,0)+IF(LEFT(基础信息!AE42,2)=C1,基础信息!AI42,0)+IF(LEFT(基础信息!AU42,2)=C1,基础信息!AY42,0)+IF(LEFT(基础信息!BK42,2)=C1,基础信息!BO42,0)+基础信息!O40,"")+C24</f>
        <v>0</v>
      </c>
      <c r="D2" s="133">
        <f ca="1">IFERROR(IFERROR(VLOOKUP(基础信息!$D$39,装!$B:$AE,9,0),"0")+IFERROR(VLOOKUP(基础信息!$E$45,装!$B:$AE,9,0),"0")+IFERROR(VLOOKUP(基础信息!$E$47,装!$B:$AE,9,0),"0")+IFERROR(VLOOKUP(基础信息!$E$49,装!$B:$AE,9,0),"0")+IFERROR(VLOOKUP(基础信息!$E$51,装!$B:$AE,9,0),"0")+IFERROR(VLOOKUP(基础信息!$AI$51,装!$B:$AE,9,0),"0")+IFERROR(VLOOKUP(基础信息!$AI$49,装!$B:$AE,9,0),"0")+IFERROR(VLOOKUP(基础信息!$AI$47,装!$B:$AE,9,0),"0")+IFERROR(VLOOKUP(基础信息!$AI$45,装!$B:$AE,9,0),"0")+IF(LEFT(基础信息!O42,2)=D1,基础信息!S42,0)+IF(LEFT(基础信息!AE42,2)=D1,基础信息!AI42,0)+IF(LEFT(基础信息!AU42,2)=D1,基础信息!AY42,0)+IF(LEFT(基础信息!BK42,2)=D1,基础信息!BO42,0)+基础信息!Q40,"")+D24</f>
        <v>0</v>
      </c>
      <c r="E2" s="134">
        <f ca="1">IFERROR(IFERROR(VLOOKUP(基础信息!$D$39,装!$B:$AE,10,0),"0")+IFERROR(VLOOKUP(基础信息!$E$45,装!$B:$AE,10,0),"0")+IFERROR(VLOOKUP(基础信息!$E$47,装!$B:$AE,10,0),"0")+IFERROR(VLOOKUP(基础信息!$E$49,装!$B:$AE,10,0),"0")+IFERROR(VLOOKUP(基础信息!$E$51,装!$B:$AE,10,0),"0")+IFERROR(VLOOKUP(基础信息!$AI$51,装!$B:$AE,10,0),"0")+IFERROR(VLOOKUP(基础信息!$AI$49,装!$B:$AE,10,0),"0")+IFERROR(VLOOKUP(基础信息!$AI$47,装!$B:$AE,10,0),"0")+IFERROR(VLOOKUP(基础信息!$AI$45,装!$B:$AE,10,0),"0")+IF(LEFT(基础信息!O42,2)=E1,基础信息!S42,0)+IF(LEFT(基础信息!AE42,2)=E1,基础信息!AI42,0)+IF(LEFT(基础信息!AU42,2)=E1,基础信息!AY42,0)+IF(LEFT(基础信息!BK42,2)=E1,基础信息!BO42,0)+基础信息!S40,"")+E24</f>
        <v>0</v>
      </c>
      <c r="F2" s="133">
        <f ca="1">IFERROR(IFERROR(VLOOKUP(基础信息!$D$39,装!$B:$AE,11,0),"0")+IFERROR(VLOOKUP(基础信息!$E$45,装!$B:$AE,11,0),"0")+IFERROR(VLOOKUP(基础信息!$E$47,装!$B:$AE,11,0),"0")+IFERROR(VLOOKUP(基础信息!$E$49,装!$B:$AE,11,0),"0")+IFERROR(VLOOKUP(基础信息!$E$51,装!$B:$AE,11,0),"0")+IFERROR(VLOOKUP(基础信息!$AI$51,装!$B:$AE,11,0),"0")+IFERROR(VLOOKUP(基础信息!$AI$49,装!$B:$AE,11,0),"0")+IFERROR(VLOOKUP(基础信息!$AI$47,装!$B:$AE,11,0),"0")+IFERROR(VLOOKUP(基础信息!$AI$45,装!$B:$AE,11,0),"0")+IF(LEFT(基础信息!O42,2)=F1,基础信息!S42,0)+IF(LEFT(基础信息!AE42,2)=F1,基础信息!AI42,0)+IF(LEFT(基础信息!AU42,2)=F1,基础信息!AY42,0)+IF(LEFT(基础信息!BK42,2)=F1,基础信息!BO42,0)+基础信息!U40,"")+F24</f>
        <v>0</v>
      </c>
      <c r="G2" s="133">
        <f ca="1">IF(基础信息!$E$37="单持",IFERROR(IFERROR(VLOOKUP(基础信息!$D$39,装!$B:$AE,12,0),"0")+IFERROR(VLOOKUP(基础信息!$E$45,装!$B:$AE,12,0),"0")+IFERROR(VLOOKUP(基础信息!$E$47,装!$B:$AE,12,0),"0")+IFERROR(VLOOKUP(基础信息!$E$49,装!$B:$AE,12,0),"0")+IFERROR(VLOOKUP(基础信息!$E51,装!$B:$AE,12,0),"0")+IFERROR(VLOOKUP(基础信息!$AI$45,装!$B:$AE,12,0),"0")+IFERROR(VLOOKUP(基础信息!$AI$47,装!$B:$AE,12,0),"0")+IFERROR(VLOOKUP(基础信息!$AI$49,装!$B:$AE,12,0),"0")+IFERROR(VLOOKUP(基础信息!$AI$51,装!$B:$AE,12,0),"0")+IF(LEFT(基础信息!O42,2)=G1,基础信息!S42,0)+IF(LEFT(基础信息!AE42,2)=G1,基础信息!AI42,0)+IF(LEFT(基础信息!AU42,2)=G1,基础信息!AY42,0)+IF(LEFT(基础信息!BK42,2)=G1,基础信息!BO42,0)+基础信息!W40,""),IF(基础信息!$E$37="双持",IFERROR(IFERROR(VLOOKUP(基础信息!$D$39,装!$B:$AE,13,0),"0")+IFERROR(VLOOKUP(基础信息!$E$45,装!$B:$AE,13,0),"0")+IFERROR(VLOOKUP(基础信息!$E$47,装!$B:$AE,13,0),"0")+IFERROR(VLOOKUP(基础信息!$E$49,装!$B:$AE,13,0),"0")+IFERROR(VLOOKUP(基础信息!$E$51,装!$B:$AE,13,0),"0")+IFERROR(VLOOKUP(基础信息!$AI$51,装!$B:$AE,13,0),"0")+IFERROR(VLOOKUP(基础信息!$AI$49,装!$B:$AE,13,0),"0")+IFERROR(VLOOKUP(基础信息!$AI$47,装!$B:$AE,13,0),"0")+IFERROR(VLOOKUP(基础信息!$AI$45,装!$B:$AE,13,0),"0")+IF(LEFT(基础信息!O42,2)=G1,基础信息!S42,0)+IF(LEFT(基础信息!AE42,2)=G1,基础信息!AI42,0)+IF(LEFT(基础信息!AU42,2)=G1,基础信息!AY42,0)+IF(LEFT(基础信息!BK42,2)=G1,基础信息!BO42,0)+基础信息!W40,""),""))+G24</f>
        <v>0</v>
      </c>
      <c r="H2" s="135">
        <f ca="1">IF(基础信息!$E$37="单持",IFERROR(IFERROR(VLOOKUP(基础信息!$D$39,装!$B:$AE,14,0),"0")+IFERROR(VLOOKUP(基础信息!$E$45,装!$B:$AE,14,0),"0")+IFERROR(VLOOKUP(基础信息!$E$47,装!$B:$AE,14,0),"0")+IFERROR(VLOOKUP(基础信息!$E$49,装!$B:$AE,14,0),"0")+IFERROR(VLOOKUP(基础信息!$E51,装!$B:$AE,14,0),"0")+IFERROR(VLOOKUP(基础信息!$AI$45,装!$B:$AE,14,0),"0")+IFERROR(VLOOKUP(基础信息!$AI$47,装!$B:$AE,14,0),"0")+IFERROR(VLOOKUP(基础信息!$AI$49,装!$B:$AE,14,0),"0")+IFERROR(VLOOKUP(基础信息!$AI$51,装!$B:$AE,14,0),"0")+IF(LEFT(基础信息!O42,2)=H1,基础信息!S42,0)+IF(LEFT(基础信息!AE42,2)=H1,基础信息!AI42,0)+IF(LEFT(基础信息!AU42,2)=H1,基础信息!AY42,0)+IF(LEFT(基础信息!BK42,2)=H1,基础信息!BO42,0)+基础信息!Y40,""),IF(基础信息!$E$37="双持",IFERROR(IFERROR(VLOOKUP(基础信息!$D$39,装!$B:$AE,15,0),"0")+IFERROR(VLOOKUP(基础信息!$E$45,装!$B:$AE,15,0),"0")+IFERROR(VLOOKUP(基础信息!$E$47,装!$B:$AE,15,0),"0")+IFERROR(VLOOKUP(基础信息!$E$49,装!$B:$AE,15,0),"0")+IFERROR(VLOOKUP(基础信息!$E$51,装!$B:$AE,15,0),"0")+IFERROR(VLOOKUP(基础信息!$AI$51,装!$B:$AE,15,0),"0")+IFERROR(VLOOKUP(基础信息!$AI$49,装!$B:$AE,15,0),"0")+IFERROR(VLOOKUP(基础信息!$AI$47,装!$B:$AE,15,0),"0")+IFERROR(VLOOKUP(基础信息!$AI$45,装!$B:$AE,15,0),"0")+IF(LEFT(基础信息!O42,2)=H1,基础信息!S42,0)+IF(LEFT(基础信息!AE42,2)=H1,基础信息!AI42,0)+IF(LEFT(基础信息!AU42,2)=H1,基础信息!AY42,0)+IF(LEFT(基础信息!BK42,2)=H1,基础信息!BO42,0)+基础信息!Y40,""),""))+H24</f>
        <v>4</v>
      </c>
      <c r="I2" s="133">
        <f ca="1">IF(基础信息!$E$37="单持",IFERROR(IFERROR(VLOOKUP(基础信息!$D$39,装!$B:$AE,16,0),"0")+IFERROR(VLOOKUP(基础信息!$E$45,装!$B:$AE,16,0),"0")+IFERROR(VLOOKUP(基础信息!$E$47,装!$B:$AE,16,0),"0")+IFERROR(VLOOKUP(基础信息!$E$49,装!$B:$AE,16,0),"0")+IFERROR(VLOOKUP(基础信息!$E51,装!$B:$AE,16,0),"0")+IFERROR(VLOOKUP(基础信息!$AI$45,装!$B:$AE,16,0),"0")+IFERROR(VLOOKUP(基础信息!$AI$47,装!$B:$AE,16,0),"0")+IFERROR(VLOOKUP(基础信息!$AI$49,装!$B:$AE,16,0),"0")+IFERROR(VLOOKUP(基础信息!$AI$51,装!$B:$AE,16,0),"0")+IF(LEFT(基础信息!O42,2)=I1,基础信息!S42,0)+IF(LEFT(基础信息!AE42,2)=I1,基础信息!AI42,0)+IF(LEFT(基础信息!AU42,2)=I1,基础信息!AY42,0)+IF(LEFT(基础信息!BK42,2)=I1,基础信息!BO42,0)+基础信息!AA40,""),IF(基础信息!$E$37="双持",IFERROR(IFERROR(VLOOKUP(基础信息!$D$39,装!$B:$AE,17,0),"0")+IFERROR(VLOOKUP(基础信息!$E$45,装!$B:$AE,17,0),"0")+IFERROR(VLOOKUP(基础信息!$E$47,装!$B:$AE,17,0),"0")+IFERROR(VLOOKUP(基础信息!$E$49,装!$B:$AE,17,0),"0")+IFERROR(VLOOKUP(基础信息!$E$51,装!$B:$AE,17,0),"0")+IFERROR(VLOOKUP(基础信息!$AI$51,装!$B:$AE,17,0),"0")+IFERROR(VLOOKUP(基础信息!$AI$49,装!$B:$AE,17,0),"0")+IFERROR(VLOOKUP(基础信息!$AI$47,装!$B:$AE,17,0),"0")+IFERROR(VLOOKUP(基础信息!$AI$45,装!$B:$AE,17,0),"0")+IF(LEFT(基础信息!O42,2)=I1,基础信息!S42,0)+IF(LEFT(基础信息!AE42,2)=I1,基础信息!AI42,0)+IF(LEFT(基础信息!AU42,2)=I1,基础信息!AY42,0)+IF(LEFT(基础信息!BK42,2)=I1,基础信息!BO42,0)+基础信息!AA40,""),""))+I24</f>
        <v>-3</v>
      </c>
      <c r="J2" s="133">
        <f ca="1">IFERROR(IFERROR(VLOOKUP(基础信息!$D$39,装!$B:$AE,18,0),"0")+IFERROR(VLOOKUP(基础信息!$E$45,装!$B:$AE,18,0),"0")+IFERROR(VLOOKUP(基础信息!$E$47,装!$B:$AE,18,0),"0")+IFERROR(VLOOKUP(基础信息!$E$49,装!$B:$AE,18,0),"0")+IFERROR(VLOOKUP(基础信息!$E$51,装!$B:$AE,18,0),"0")+IFERROR(VLOOKUP(基础信息!$AI$51,装!$B:$AE,18,0),"0")+IFERROR(VLOOKUP(基础信息!$AI$49,装!$B:$AE,18,0),"0")+IFERROR(VLOOKUP(基础信息!$AI$47,装!$B:$AE,18,0),"0")+IFERROR(VLOOKUP(基础信息!$AI$45,装!$B:$AE,18,0),"0")+IF(LEFT(基础信息!O42,2)=J1,基础信息!S42,0)+IF(LEFT(基础信息!AE42,2)=J1,基础信息!AI42,0)+IF(LEFT(基础信息!AU42,2)=J1,基础信息!AY42,0)+IF(LEFT(基础信息!BK42,2)=J1,基础信息!BO42,0)+基础信息!AC40,"")+J24</f>
        <v>0</v>
      </c>
      <c r="K2" s="147">
        <f ca="1">IFERROR(IFERROR(VLOOKUP(基础信息!$D$39,装!$B:$AE,19,0),"0")+IFERROR(VLOOKUP(基础信息!$E$45,装!$B:$AE,19,0),"0")+IFERROR(VLOOKUP(基础信息!$E$47,装!$B:$AE,19,0),"0")+IFERROR(VLOOKUP(基础信息!$E$49,装!$B:$AE,19,0),"0")+IFERROR(VLOOKUP(基础信息!$E$51,装!$B:$AE,19,0),"0")+IFERROR(VLOOKUP(基础信息!$AI$51,装!$B:$AE,19,0),"0")+IFERROR(VLOOKUP(基础信息!$AI$49,装!$B:$AE,19,0),"0")+IFERROR(VLOOKUP(基础信息!$AI$47,装!$B:$AE,19,0),"0")+IFERROR(VLOOKUP(基础信息!$AI$45,装!$B:$AE,19,0),"0")+IF(LEFT(基础信息!O42,2)=K1,基础信息!S42,0)+IF(LEFT(基础信息!AE42,2)=K1,基础信息!AI42,0)+IF(LEFT(基础信息!AU42,2)=K1,基础信息!AY42,0)+IF(LEFT(基础信息!BK42,2)=K1,基础信息!BO42,0)+基础信息!AE40,"")+K24</f>
        <v>0</v>
      </c>
      <c r="L2" s="147">
        <f ca="1">IFERROR(IFERROR(VLOOKUP(基础信息!$D$39,装!$B:$AE,20,0),"0")+IFERROR(VLOOKUP(基础信息!$E$45,装!$B:$AE,20,0),"0")+IFERROR(VLOOKUP(基础信息!$E$47,装!$B:$AE,20,0),"0")+IFERROR(VLOOKUP(基础信息!$E$49,装!$B:$AE,20,0),"0")+IFERROR(VLOOKUP(基础信息!$E$51,装!$B:$AE,20,0),"0")+IFERROR(VLOOKUP(基础信息!$AI$51,装!$B:$AE,20,0),"0")+IFERROR(VLOOKUP(基础信息!$AI$49,装!$B:$AE,20,0),"0")+IFERROR(VLOOKUP(基础信息!$AI$47,装!$B:$AE,20,0),"0")+IFERROR(VLOOKUP(基础信息!$AI$45,装!$B:$AE,20,0),"0")+IF(LEFT(基础信息!O42,2)=L1,基础信息!S42,0)+IF(LEFT(基础信息!AE42,2)=L1,基础信息!AI42,0)+IF(LEFT(基础信息!AU42,2)=L1,基础信息!AY42,0)+IF(LEFT(基础信息!BK42,2)=L1,基础信息!BO42,0)+基础信息!AG40,"")+L24</f>
        <v>0</v>
      </c>
      <c r="O2">
        <f>IFERROR(_xlfn.IFS(基础信息!D41="剑",1,基础信息!D41="斧",1,基础信息!D41="枪",1,基础信息!D41="锤",1,基础信息!D41="空手",1,基础信息!D41="盾",1,基础信息!D41="射击",2,基础信息!D41="魔法",3),0)</f>
        <v>3</v>
      </c>
    </row>
    <row r="3" ht="48" customHeight="1" spans="1:15">
      <c r="A3" t="s">
        <v>210</v>
      </c>
      <c r="B3" s="133">
        <f ca="1">IFERROR(IFERROR(VLOOKUP(基础信息!$D$57,装!$B:$AE,7,0),"0")+IFERROR(VLOOKUP(基础信息!$E$63,装!$B:$AE,7,0),"0")+IFERROR(VLOOKUP(基础信息!$E$65,装!$B:$AE,7,0),"0")+IFERROR(VLOOKUP(基础信息!$E$67,装!$B:$AE,7,0),"0")+IFERROR(VLOOKUP(基础信息!$E$69,装!$B:$AE,7,0),"0")+IFERROR(VLOOKUP(基础信息!$AI$63,装!$B:$AE,7,0),"0")+IFERROR(VLOOKUP(基础信息!$AI$65,装!$B:$AE,7,0),"0")+IFERROR(VLOOKUP(基础信息!$AI$67,装!$B:$AE,7,0),"0")+IFERROR(VLOOKUP(基础信息!$AI$69,装!$B:$AE,7,0),"0")+IF(LEFT(基础信息!O60,2)=B1,基础信息!S60,0)+IF(LEFT(基础信息!AE60,2)=B1,基础信息!AI60,0)+IF(LEFT(基础信息!AU60,2)=B1,基础信息!AY60,0)+IF(LEFT(基础信息!BK60,2)=B1,基础信息!BO60,0)+基础信息!M58,"")+B25</f>
        <v>0</v>
      </c>
      <c r="C3" s="133">
        <f ca="1">IFERROR(IFERROR(VLOOKUP(基础信息!$D$57,装!$B:$AE,8,0),"0")+IFERROR(VLOOKUP(基础信息!$E$63,装!$B:$AE,8,0),"0")+IFERROR(VLOOKUP(基础信息!$E$65,装!$B:$AE,8,0),"0")+IFERROR(VLOOKUP(基础信息!$E$67,装!$B:$AE,8,0),"0")+IFERROR(VLOOKUP(基础信息!$E$69,装!$B:$AE,8,0),"0")+IFERROR(VLOOKUP(基础信息!$AI$63,装!$B:$AE,8,0),"0")+IFERROR(VLOOKUP(基础信息!$AI$65,装!$B:$AE,8,0),"0")+IFERROR(VLOOKUP(基础信息!$AI$67,装!$B:$AE,8,0),"0")+IFERROR(VLOOKUP(基础信息!$AI$69,装!$B:$AE,8,0),"0")+IF(LEFT(基础信息!O60,2)=C1,基础信息!S60,0)+IF(LEFT(基础信息!AE60,2)=C1,基础信息!AI60,0)+IF(LEFT(基础信息!AU60,2)=C1,基础信息!AY60,0)+IF(LEFT(基础信息!BK60,2)=C1,基础信息!BO60,0)+基础信息!O58,"")+C25</f>
        <v>0</v>
      </c>
      <c r="D3" s="133">
        <f ca="1">IFERROR(IFERROR(VLOOKUP(基础信息!$D$57,装!$B:$AE,9,0),"0")+IFERROR(VLOOKUP(基础信息!$E$63,装!$B:$AE,9,0),"0")+IFERROR(VLOOKUP(基础信息!$E$65,装!$B:$AE,9,0),"0")+IFERROR(VLOOKUP(基础信息!$E$67,装!$B:$AE,9,0),"0")+IFERROR(VLOOKUP(基础信息!$E$69,装!$B:$AE,9,0),"0")+IFERROR(VLOOKUP(基础信息!$AI$63,装!$B:$AE,9,0),"0")+IFERROR(VLOOKUP(基础信息!$AI$65,装!$B:$AE,9,0),"0")+IFERROR(VLOOKUP(基础信息!$AI$67,装!$B:$AE,9,0),"0")+IFERROR(VLOOKUP(基础信息!$AI$69,装!$B:$AE,9,0),"0")+IF(LEFT(基础信息!O60,2)=D1,基础信息!S60,0)+IF(LEFT(基础信息!AE60,2)=D1,基础信息!AI60,0)+IF(LEFT(基础信息!AU60,2)=D1,基础信息!AY60,0)+IF(LEFT(基础信息!BK60,2)=D1,基础信息!BO60,0)+基础信息!Q58,"")+D25</f>
        <v>0</v>
      </c>
      <c r="E3" s="134">
        <f ca="1">IFERROR(IFERROR(VLOOKUP(基础信息!$D$57,装!$B:$AE,10,0),"0")+IFERROR(VLOOKUP(基础信息!$E$63,装!$B:$AE,10,0),"0")+IFERROR(VLOOKUP(基础信息!$E$65,装!$B:$AE,10,0),"0")+IFERROR(VLOOKUP(基础信息!$E$67,装!$B:$AE,10,0),"0")+IFERROR(VLOOKUP(基础信息!$E$69,装!$B:$AE,10,0),"0")+IFERROR(VLOOKUP(基础信息!$AI$63,装!$B:$AE,10,0),"0")+IFERROR(VLOOKUP(基础信息!$AI$65,装!$B:$AE,10,0),"0")+IFERROR(VLOOKUP(基础信息!$AI$67,装!$B:$AE,10,0),"0")+IFERROR(VLOOKUP(基础信息!$AI$69,装!$B:$AE,10,0),"0")+IF(LEFT(基础信息!O60,2)=E1,基础信息!S60,0)+IF(LEFT(基础信息!AE60,2)=E1,基础信息!AI60,0)+IF(LEFT(基础信息!AU60,2)=E1,基础信息!AY60,0)+IF(LEFT(基础信息!BK60,2)=E1,基础信息!BO60,0)+基础信息!S58,"")+E25</f>
        <v>0</v>
      </c>
      <c r="F3" s="133">
        <f ca="1">IFERROR(IFERROR(VLOOKUP(基础信息!$D$57,装!$B:$AE,11,0),"0")+IFERROR(VLOOKUP(基础信息!$E$63,装!$B:$AE,11,0),"0")+IFERROR(VLOOKUP(基础信息!$E$65,装!$B:$AE,11,0),"0")+IFERROR(VLOOKUP(基础信息!$E$67,装!$B:$AE,11,0),"0")+IFERROR(VLOOKUP(基础信息!$E$69,装!$B:$AE,11,0),"0")+IFERROR(VLOOKUP(基础信息!$AI$63,装!$B:$AE,11,0),"0")+IFERROR(VLOOKUP(基础信息!$AI$65,装!$B:$AE,11,0),"0")+IFERROR(VLOOKUP(基础信息!$AI$67,装!$B:$AE,11,0),"0")+IFERROR(VLOOKUP(基础信息!$AI$69,装!$B:$AE,11,0),"0")+IF(LEFT(基础信息!O60,2)=F1,基础信息!S60,0)+IF(LEFT(基础信息!AE60,2)=F1,基础信息!AI60,0)+IF(LEFT(基础信息!AU60,2)=F1,基础信息!AY60,0)+IF(LEFT(基础信息!BK60,2)=F1,基础信息!BO60,0)+基础信息!U58,"")+F25</f>
        <v>0</v>
      </c>
      <c r="G3" s="133">
        <f ca="1">IF(基础信息!$E$55="单持",IFERROR(IFERROR(VLOOKUP(基础信息!$D$57,装!$B:$AE,12,0),"0")+IFERROR(VLOOKUP(基础信息!$E$63,装!$B:$AE,12,0),"0")+IFERROR(VLOOKUP(基础信息!$E$65,装!$B:$AE,12,0),"0")+IFERROR(VLOOKUP(基础信息!$E$67,装!$B:$AE,12,0),"0")+IFERROR(VLOOKUP(基础信息!$E$69,装!$B:$AE,12,0),"0")+IFERROR(VLOOKUP(基础信息!$AI$63,装!$B:$AE,12,0),"0")+IFERROR(VLOOKUP(基础信息!$AI$65,装!$B:$AE,12,0),"0")+IFERROR(VLOOKUP(基础信息!$AI$67,装!$B:$AE,12,0),"0")+IFERROR(VLOOKUP(基础信息!$AI$69,装!$B:$AE,12,0),"0")+IF(LEFT(基础信息!O60,2)=G1,基础信息!S60,0)+IF(LEFT(基础信息!AE60,2)=G1,基础信息!AI60,0)+IF(LEFT(基础信息!AU60,2)=G1,基础信息!AY60,0)+IF(LEFT(基础信息!BK60,2)=G1,基础信息!BO60,0)+基础信息!W58,""),IF(基础信息!$E$55="双持",IFERROR(IFERROR(VLOOKUP(基础信息!$D$57,装!$B:$AE,13,0),"0")+IFERROR(VLOOKUP(基础信息!$E$63,装!$B:$AE,13,0),"0")+IFERROR(VLOOKUP(基础信息!$E$65,装!$B:$AE,13,0),"0")+IFERROR(VLOOKUP(基础信息!$E$67,装!$B:$AE,13,0),"0")+IFERROR(VLOOKUP(基础信息!$E$69,装!$B:$AE,13,0),"0")+IFERROR(VLOOKUP(基础信息!$AI$63,装!$B:$AE,13,0),"0")+IFERROR(VLOOKUP(基础信息!$AI$65,装!$B:$AE,13,0),"0")+IFERROR(VLOOKUP(基础信息!$AI$67,装!$B:$AE,13,0),"0")+IFERROR(VLOOKUP(基础信息!$AI$69,装!$B:$AE,13,0),"0")+IF(LEFT(基础信息!O60,2)=G1,基础信息!S60,0)+IF(LEFT(基础信息!AE60,2)=G1,基础信息!AI60,0)+IF(LEFT(基础信息!AU60,2)=G1,基础信息!AY60,0)+IF(LEFT(基础信息!BK60,2)=G1,基础信息!BO60,0)+基础信息!W58,""),""))+G25</f>
        <v>0</v>
      </c>
      <c r="H3" s="135">
        <f ca="1">IF(基础信息!$E$55="单持",IFERROR(IFERROR(VLOOKUP(基础信息!$D$57,装!$B:$AE,14,0),"0")+IFERROR(VLOOKUP(基础信息!$E$63,装!$B:$AE,14,0),"0")+IFERROR(VLOOKUP(基础信息!$E$65,装!$B:$AE,14,0),"0")+IFERROR(VLOOKUP(基础信息!$E$67,装!$B:$AE,14,0),"0")+IFERROR(VLOOKUP(基础信息!$E$69,装!$B:$AE,14,0),"0")+IFERROR(VLOOKUP(基础信息!$AI$63,装!$B:$AE,14,0),"0")+IFERROR(VLOOKUP(基础信息!$AI$65,装!$B:$AE,14,0),"0")+IFERROR(VLOOKUP(基础信息!$AI$67,装!$B:$AE,14,0),"0")+IFERROR(VLOOKUP(基础信息!$AI$69,装!$B:$AE,14,0),"0")+IF(LEFT(基础信息!O60,2)=H1,基础信息!S60,0)+IF(LEFT(基础信息!AE60,2)=H1,基础信息!AI60,0)+IF(LEFT(基础信息!AU60,2)=H1,基础信息!AY60,0)+IF(LEFT(基础信息!BK60,2)=H1,基础信息!BO60,0)+基础信息!Y58,""),IF(基础信息!$E$55="双持",IFERROR(IFERROR(VLOOKUP(基础信息!$D$57,装!$B:$AE,15,0),"0")+IFERROR(VLOOKUP(基础信息!$E$63,装!$B:$AE,15,0),"0")+IFERROR(VLOOKUP(基础信息!$E$65,装!$B:$AE,15,0),"0")+IFERROR(VLOOKUP(基础信息!$E$67,装!$B:$AE,15,0),"0")+IFERROR(VLOOKUP(基础信息!$E$69,装!$B:$AE,15,0),"0")+IFERROR(VLOOKUP(基础信息!$AI$63,装!$B:$AE,15,0),"0")+IFERROR(VLOOKUP(基础信息!$AI$65,装!$B:$AE,15,0),"0")+IFERROR(VLOOKUP(基础信息!$AI$67,装!$B:$AE,15,0),"0")+IFERROR(VLOOKUP(基础信息!$AI$69,装!$B:$AE,15,0),"0")+IF(LEFT(基础信息!O60,2)=H1,基础信息!S60,0)+IF(LEFT(基础信息!AE60,2)=H1,基础信息!AI60,0)+IF(LEFT(基础信息!AU60,2)=H1,基础信息!AY60,0)+IF(LEFT(基础信息!BK60,2)=H1,基础信息!BO60,0)+基础信息!Y58,""),""))+H25</f>
        <v>0</v>
      </c>
      <c r="I3" s="133">
        <f ca="1">IF(基础信息!$E$55="单持",IFERROR(IFERROR(VLOOKUP(基础信息!$D$57,装!$B:$AE,16,0),"0")+IFERROR(VLOOKUP(基础信息!$E$63,装!$B:$AE,16,0),"0")+IFERROR(VLOOKUP(基础信息!$E$65,装!$B:$AE,16,0),"0")+IFERROR(VLOOKUP(基础信息!$E$67,装!$B:$AE,16,0),"0")+IFERROR(VLOOKUP(基础信息!$E$69,装!$B:$AE,16,0),"0")+IFERROR(VLOOKUP(基础信息!$AI$63,装!$B:$AE,16,0),"0")+IFERROR(VLOOKUP(基础信息!$AI$65,装!$B:$AE,16,0),"0")+IFERROR(VLOOKUP(基础信息!$AI$67,装!$B:$AE,16,0),"0")+IFERROR(VLOOKUP(基础信息!$AI$69,装!$B:$AE,16,0),"0")+IF(LEFT(基础信息!O60,2)=I1,基础信息!S60,0)+IF(LEFT(基础信息!AE60,2)=I1,基础信息!AI60,0)+IF(LEFT(基础信息!AU60,2)=I1,基础信息!AY60,0)+IF(LEFT(基础信息!BK60,2)=I1,基础信息!BO60,0)+基础信息!AA58,""),IF(基础信息!$E$55="双持",IFERROR(IFERROR(VLOOKUP(基础信息!$D$57,装!$B:$AE,17,0),"0")+IFERROR(VLOOKUP(基础信息!$E$63,装!$B:$AE,17,0),"0")+IFERROR(VLOOKUP(基础信息!$E$65,装!$B:$AE,17,0),"0")+IFERROR(VLOOKUP(基础信息!$E$67,装!$B:$AE,17,0),"0")+IFERROR(VLOOKUP(基础信息!$E$69,装!$B:$AE,17,0),"0")+IFERROR(VLOOKUP(基础信息!$AI$63,装!$B:$AE,17,0),"0")+IFERROR(VLOOKUP(基础信息!$AI$65,装!$B:$AE,17,0),"0")+IFERROR(VLOOKUP(基础信息!$AI$67,装!$B:$AE,17,0),"0")+IFERROR(VLOOKUP(基础信息!$AI$69,装!$B:$AE,17,0),"0")+IF(LEFT(基础信息!O60,2)=I1,基础信息!S60,0)+IF(LEFT(基础信息!AE60,2)=I1,基础信息!AI60,0)+IF(LEFT(基础信息!AU60,2)=I1,基础信息!AY60,0)+IF(LEFT(基础信息!BK60,2)=I1,基础信息!BO60,0)+基础信息!AA58,""),""))+I25</f>
        <v>0</v>
      </c>
      <c r="J3" s="133">
        <f ca="1">IFERROR(IFERROR(VLOOKUP(基础信息!$D$57,装!$B:$AE,18,0),"0")+IFERROR(VLOOKUP(基础信息!$E$63,装!$B:$AE,18,0),"0")+IFERROR(VLOOKUP(基础信息!$E$65,装!$B:$AE,18,0),"0")+IFERROR(VLOOKUP(基础信息!$E$67,装!$B:$AE,18,0),"0")+IFERROR(VLOOKUP(基础信息!$E$69,装!$B:$AE,18,0),"0")+IFERROR(VLOOKUP(基础信息!$AI$63,装!$B:$AE,18,0),"0")+IFERROR(VLOOKUP(基础信息!$AI$65,装!$B:$AE,18,0),"0")+IFERROR(VLOOKUP(基础信息!$AI$67,装!$B:$AE,18,0),"0")+IFERROR(VLOOKUP(基础信息!$AI$69,装!$B:$AE,18,0),"0")+IF(LEFT(基础信息!O60,2)=J1,基础信息!S60,0)+IF(LEFT(基础信息!AE60,2)=J1,基础信息!AI60,0)+IF(LEFT(基础信息!AU60,2)=J1,基础信息!AY60,0)+IF(LEFT(基础信息!BK60,2)=J1,基础信息!BO60,0)+基础信息!AC58,"")+J25</f>
        <v>0</v>
      </c>
      <c r="K3" s="147">
        <f ca="1">IFERROR(IFERROR(VLOOKUP(基础信息!$D$57,装!$B:$AE,19,0),"0")+IFERROR(VLOOKUP(基础信息!$E$63,装!$B:$AE,19,0),"0")+IFERROR(VLOOKUP(基础信息!$E$65,装!$B:$AE,19,0),"0")+IFERROR(VLOOKUP(基础信息!$E$67,装!$B:$AE,19,0),"0")+IFERROR(VLOOKUP(基础信息!$E$69,装!$B:$AE,19,0),"0")+IFERROR(VLOOKUP(基础信息!$AI$63,装!$B:$AE,19,0),"0")+IFERROR(VLOOKUP(基础信息!$AI$65,装!$B:$AE,19,0),"0")+IFERROR(VLOOKUP(基础信息!$AI$67,装!$B:$AE,19,0),"0")+IFERROR(VLOOKUP(基础信息!$AI$69,装!$B:$AE,19,0),"0")+IF(LEFT(基础信息!O60,2)=K1,基础信息!S60,0)+IF(LEFT(基础信息!AE60,2)=K1,基础信息!AI60,0)+IF(LEFT(基础信息!AU60,2)=K1,基础信息!AY60,0)+IF(LEFT(基础信息!BK60,2)=K1,基础信息!BO60,0)+基础信息!AE58,"")+K25</f>
        <v>0</v>
      </c>
      <c r="L3" s="147">
        <f ca="1">IFERROR(IFERROR(VLOOKUP(基础信息!$D$57,装!$B:$AE,20,0),"0")+IFERROR(VLOOKUP(基础信息!$E$63,装!$B:$AE,20,0),"0")+IFERROR(VLOOKUP(基础信息!$E$65,装!$B:$AE,20,0),"0")+IFERROR(VLOOKUP(基础信息!$E$67,装!$B:$AE,20,0),"0")+IFERROR(VLOOKUP(基础信息!$E$69,装!$B:$AE,20,0),"0")+IFERROR(VLOOKUP(基础信息!$AI$63,装!$B:$AE,20,0),"0")+IFERROR(VLOOKUP(基础信息!$AI$65,装!$B:$AE,20,0),"0")+IFERROR(VLOOKUP(基础信息!$AI$67,装!$B:$AE,20,0),"0")+IFERROR(VLOOKUP(基础信息!$AI$69,装!$B:$AE,20,0),"0")+IF(LEFT(基础信息!O60,2)=L1,基础信息!S60,0)+IF(LEFT(基础信息!AE60,2)=L1,基础信息!AI60,0)+IF(LEFT(基础信息!AU60,2)=L1,基础信息!AY60,0)+IF(LEFT(基础信息!BK60,2)=L1,基础信息!BO60,0)+基础信息!AG58,"")+L25</f>
        <v>0</v>
      </c>
      <c r="O3">
        <f>IFERROR(_xlfn.IFS(基础信息!D59="剑",1,基础信息!D59="斧",1,基础信息!D59="枪",1,基础信息!D59="锤",1,基础信息!D59="空手",1,基础信息!D59="盾",1,基础信息!D59="射击",2,基础信息!D59="魔法",3),0)</f>
        <v>1</v>
      </c>
    </row>
    <row r="4" ht="48" customHeight="1" spans="1:15">
      <c r="A4" t="s">
        <v>211</v>
      </c>
      <c r="B4" s="133">
        <f ca="1">IFERROR(IFERROR(VLOOKUP(基础信息!$D$101,装!$B:$AE,7,0),"0")+IFERROR(VLOOKUP(基础信息!$E$107,装!$B:$AE,7,0),"0")+IFERROR(VLOOKUP(基础信息!$E$109,装!$B:$AE,7,0),"0")+IFERROR(VLOOKUP(基础信息!$E$111,装!$B:$AE,7,0),"0")+IFERROR(VLOOKUP(基础信息!$E$113,装!$B:$AE,7,0),"0")+IFERROR(VLOOKUP(基础信息!$AI$107,装!$B:$AE,7,0),"0")+IFERROR(VLOOKUP(基础信息!$AI$109,装!$B:$AE,7,0),"0")+IFERROR(VLOOKUP(基础信息!$AI$111,装!$B:$AE,7,0),"0")+IFERROR(VLOOKUP(基础信息!$AI$113,装!$B:$AE,7,0),"0")+IF(LEFT(基础信息!O104,2)=B2,基础信息!S104,0)+IF(LEFT(基础信息!AE104,2)=B2,基础信息!AI104,0)+IF(LEFT(基础信息!AU104,2)=B2,基础信息!AY104,0)+IF(LEFT(基础信息!BK104,2)=B2,基础信息!BO104,0)+基础信息!M102,"")+B29</f>
        <v>0</v>
      </c>
      <c r="C4" s="133">
        <f ca="1">IFERROR(IFERROR(VLOOKUP(基础信息!$D$101,装!$B:$AE,8,0),"0")+IFERROR(VLOOKUP(基础信息!$E$107,装!$B:$AE,8,0),"0")+IFERROR(VLOOKUP(基础信息!$E$109,装!$B:$AE,8,0),"0")+IFERROR(VLOOKUP(基础信息!$E$111,装!$B:$AE,8,0),"0")+IFERROR(VLOOKUP(基础信息!$E$113,装!$B:$AE,8,0),"0")+IFERROR(VLOOKUP(基础信息!$AI$107,装!$B:$AE,8,0),"0")+IFERROR(VLOOKUP(基础信息!$AI$109,装!$B:$AE,8,0),"0")+IFERROR(VLOOKUP(基础信息!$AI$111,装!$B:$AE,8,0),"0")+IFERROR(VLOOKUP(基础信息!$AI$113,装!$B:$AE,8,0),"0")+IF(LEFT(基础信息!O104,2)=B2,基础信息!S104,0)+IF(LEFT(基础信息!AE104,2)=B2,基础信息!AI104,0)+IF(LEFT(基础信息!AU104,2)=B2,基础信息!AY104,0)+IF(LEFT(基础信息!BK104,2)=B2,基础信息!BO104,0)+基础信息!O102,"")+C29</f>
        <v>0</v>
      </c>
      <c r="D4" s="133">
        <f ca="1">IFERROR(IFERROR(VLOOKUP(基础信息!$D$101,装!$B:$AE,9,0),"0")+IFERROR(VLOOKUP(基础信息!$E$107,装!$B:$AE,9,0),"0")+IFERROR(VLOOKUP(基础信息!$E$109,装!$B:$AE,9,0),"0")+IFERROR(VLOOKUP(基础信息!$E$111,装!$B:$AE,9,0),"0")+IFERROR(VLOOKUP(基础信息!$E$113,装!$B:$AE,9,0),"0")+IFERROR(VLOOKUP(基础信息!$AI$107,装!$B:$AE,9,0),"0")+IFERROR(VLOOKUP(基础信息!$AI$109,装!$B:$AE,9,0),"0")+IFERROR(VLOOKUP(基础信息!$AI$111,装!$B:$AE,9,0),"0")+IFERROR(VLOOKUP(基础信息!$AI$113,装!$B:$AE,9,0),"0")+IF(LEFT(基础信息!O104,2)=B2,基础信息!S104,0)+IF(LEFT(基础信息!AE104,2)=B2,基础信息!AI104,0)+IF(LEFT(基础信息!AU104,2)=B2,基础信息!AY104,0)+IF(LEFT(基础信息!BK104,2)=B2,基础信息!BO104,0)+基础信息!Q102,"")+D29</f>
        <v>0</v>
      </c>
      <c r="E4" s="133">
        <f ca="1">IFERROR(IFERROR(VLOOKUP(基础信息!$D$101,装!$B:$AE,10,0),"0")+IFERROR(VLOOKUP(基础信息!$E$107,装!$B:$AE,10,0),"0")+IFERROR(VLOOKUP(基础信息!$E$109,装!$B:$AE,10,0),"0")+IFERROR(VLOOKUP(基础信息!$E$111,装!$B:$AE,10,0),"0")+IFERROR(VLOOKUP(基础信息!$E$113,装!$B:$AE,10,0),"0")+IFERROR(VLOOKUP(基础信息!$AI$107,装!$B:$AE,10,0),"0")+IFERROR(VLOOKUP(基础信息!$AI$109,装!$B:$AE,10,0),"0")+IFERROR(VLOOKUP(基础信息!$AI$111,装!$B:$AE,10,0),"0")+IFERROR(VLOOKUP(基础信息!$AI$113,装!$B:$AE,10,0),"0")+IF(LEFT(基础信息!O104,2)=B2,基础信息!S104,0)+IF(LEFT(基础信息!AE104,2)=B2,基础信息!AI104,0)+IF(LEFT(基础信息!AU104,2)=B2,基础信息!AY104,0)+IF(LEFT(基础信息!BK104,2)=B2,基础信息!BO104,0)+基础信息!S102,"")+E29</f>
        <v>0</v>
      </c>
      <c r="F4" s="133">
        <f ca="1">IFERROR(IFERROR(VLOOKUP(基础信息!$D$101,装!$B:$AE,11,0),"0")+IFERROR(VLOOKUP(基础信息!$E$107,装!$B:$AE,11,0),"0")+IFERROR(VLOOKUP(基础信息!$E$109,装!$B:$AE,11,0),"0")+IFERROR(VLOOKUP(基础信息!$E$111,装!$B:$AE,11,0),"0")+IFERROR(VLOOKUP(基础信息!$E$113,装!$B:$AE,11,0),"0")+IFERROR(VLOOKUP(基础信息!$AI$107,装!$B:$AE,11,0),"0")+IFERROR(VLOOKUP(基础信息!$AI$109,装!$B:$AE,11,0),"0")+IFERROR(VLOOKUP(基础信息!$AI$111,装!$B:$AE,11,0),"0")+IFERROR(VLOOKUP(基础信息!$AI$113,装!$B:$AE,11,0),"0")+IF(LEFT(基础信息!O104,2)=B2,基础信息!S104,0)+IF(LEFT(基础信息!AE104,2)=B2,基础信息!AI104,0)+IF(LEFT(基础信息!AU104,2)=B2,基础信息!AY104,0)+IF(LEFT(基础信息!BK104,2)=B2,基础信息!BO104,0)+基础信息!U102,"")+F29</f>
        <v>0</v>
      </c>
      <c r="G4" s="133">
        <f ca="1">IF(基础信息!$E$99="单持",IFERROR(IFERROR(VLOOKUP(基础信息!$D$101,装!$B:$AE,12,0),"0")+IFERROR(VLOOKUP(基础信息!$E$107,装!$B:$AE,12,0),"0")+IFERROR(VLOOKUP(基础信息!$E$109,装!$B:$AE,12,0),"0")+IFERROR(VLOOKUP(基础信息!$E$111,装!$B:$AE,12,0),"0")+IFERROR(VLOOKUP(基础信息!$E$113,装!$B:$AE,12,0),"0")+IFERROR(VLOOKUP(基础信息!$AI$107,装!$B:$AE,12,0),"0")+IFERROR(VLOOKUP(基础信息!$AI$109,装!$B:$AE,12,0),"0")+IFERROR(VLOOKUP(基础信息!$AI$111,装!$B:$AE,12,0),"0")+IFERROR(VLOOKUP(基础信息!$AI$113,装!$B:$AE,12,0),"0")+IF(LEFT(基础信息!O104,2)=H1,基础信息!S104,0)+IF(LEFT(基础信息!AE104,2)=H1,基础信息!AI104,0)+IF(LEFT(基础信息!AU104,2)=H1,基础信息!AY104,0)+IF(LEFT(基础信息!BK104,2)=H1,基础信息!BO104,0)+基础信息!W102,""),IF(基础信息!$E$99="双持",IFERROR(IFERROR(VLOOKUP(基础信息!$D$101,装!$B:$AE,13,0),"0")+IFERROR(VLOOKUP(基础信息!$E$107,装!$B:$AE,13,0),"0")+IFERROR(VLOOKUP(基础信息!$E$109,装!$B:$AE,13,0),"0")+IFERROR(VLOOKUP(基础信息!$E$111,装!$B:$AE,13,0),"0")+IFERROR(VLOOKUP(基础信息!$E$113,装!$B:$AE,13,0),"0")+IFERROR(VLOOKUP(基础信息!$AI$107,装!$B:$AE,13,0),"0")+IFERROR(VLOOKUP(基础信息!$AI$109,装!$B:$AE,13,0),"0")+IFERROR(VLOOKUP(基础信息!$AI$111,装!$B:$AE,13,0),"0")+IFERROR(VLOOKUP(基础信息!$AI$113,装!$B:$AE,13,0),"0")+IF(LEFT(基础信息!O104,2)=H1,基础信息!S104,0)+IF(LEFT(基础信息!AE104,2)=H1,基础信息!AI104,0)+IF(LEFT(基础信息!AU104,2)=H1,基础信息!AY104,0)+IF(LEFT(基础信息!BK104,2)=H1,基础信息!BO104,0)+基础信息!W102,""),""))+G29</f>
        <v>0</v>
      </c>
      <c r="H4" s="133">
        <f ca="1">IF(基础信息!$E$99="单持",IFERROR(IFERROR(VLOOKUP(基础信息!$D$101,装!$B:$AE,14,0),"0")+IFERROR(VLOOKUP(基础信息!$E$107,装!$B:$AE,14,0),"0")+IFERROR(VLOOKUP(基础信息!$E$109,装!$B:$AE,14,0),"0")+IFERROR(VLOOKUP(基础信息!$E$111,装!$B:$AE,14,0),"0")+IFERROR(VLOOKUP(基础信息!$E$113,装!$B:$AE,14,0),"0")+IFERROR(VLOOKUP(基础信息!$AI$107,装!$B:$AE,14,0),"0")+IFERROR(VLOOKUP(基础信息!$AI$109,装!$B:$AE,14,0),"0")+IFERROR(VLOOKUP(基础信息!$AI$111,装!$B:$AE,14,0),"0")+IFERROR(VLOOKUP(基础信息!$AI$113,装!$B:$AE,14,0),"0")+IF(LEFT(基础信息!O104,2)=H1,基础信息!S104,0)+IF(LEFT(基础信息!AE104,2)=H1,基础信息!AI104,0)+IF(LEFT(基础信息!AU104,2)=H1,基础信息!AY104,0)+IF(LEFT(基础信息!BK104,2)=H1,基础信息!BO104,0)+基础信息!Y102,""),IF(基础信息!$E$99="双持",IFERROR(IFERROR(VLOOKUP(基础信息!$D$101,装!$B:$AE,15,0),"0")+IFERROR(VLOOKUP(基础信息!$E$107,装!$B:$AE,15,0),"0")+IFERROR(VLOOKUP(基础信息!$E$109,装!$B:$AE,15,0),"0")+IFERROR(VLOOKUP(基础信息!$E$111,装!$B:$AE,15,0),"0")+IFERROR(VLOOKUP(基础信息!$E$113,装!$B:$AE,15,0),"0")+IFERROR(VLOOKUP(基础信息!$AI$107,装!$B:$AE,15,0),"0")+IFERROR(VLOOKUP(基础信息!$AI$109,装!$B:$AE,15,0),"0")+IFERROR(VLOOKUP(基础信息!$AI$111,装!$B:$AE,15,0),"0")+IFERROR(VLOOKUP(基础信息!$AI$113,装!$B:$AE,15,0),"0")+IF(LEFT(基础信息!O104,2)=H1,基础信息!S104,0)+IF(LEFT(基础信息!AE104,2)=H1,基础信息!AI104,0)+IF(LEFT(基础信息!AU104,2)=H1,基础信息!AY104,0)+IF(LEFT(基础信息!BK104,2)=H1,基础信息!BO104,0)+基础信息!Y102,""),""))+H29</f>
        <v>0</v>
      </c>
      <c r="I4" s="133">
        <f ca="1">IF(基础信息!$E$99="单持",IFERROR(IFERROR(VLOOKUP(基础信息!$D$101,装!$B:$AE,16,0),"0")+IFERROR(VLOOKUP(基础信息!$E$107,装!$B:$AE,16,0),"0")+IFERROR(VLOOKUP(基础信息!$E$109,装!$B:$AE,16,0),"0")+IFERROR(VLOOKUP(基础信息!$E$111,装!$B:$AE,16,0),"0")+IFERROR(VLOOKUP(基础信息!$E$113,装!$B:$AE,16,0),"0")+IFERROR(VLOOKUP(基础信息!$AI$107,装!$B:$AE,16,0),"0")+IFERROR(VLOOKUP(基础信息!$AI$109,装!$B:$AE,16,0),"0")+IFERROR(VLOOKUP(基础信息!$AI$111,装!$B:$AE,16,0),"0")+IFERROR(VLOOKUP(基础信息!$AI$113,装!$B:$AE,16,0),"0")+IF(LEFT(基础信息!O104,2)=H1,基础信息!S104,0)+IF(LEFT(基础信息!AE104,2)=H1,基础信息!AI104,0)+IF(LEFT(基础信息!AU104,2)=H1,基础信息!AY104,0)+IF(LEFT(基础信息!BK104,2)=H1,基础信息!BO104,0)+基础信息!AA102,""),IF(基础信息!$E$99="双持",IFERROR(IFERROR(VLOOKUP(基础信息!$D$101,装!$B:$AE,17,0),"0")+IFERROR(VLOOKUP(基础信息!$E$107,装!$B:$AE,17,0),"0")+IFERROR(VLOOKUP(基础信息!$E$109,装!$B:$AE,17,0),"0")+IFERROR(VLOOKUP(基础信息!$E$111,装!$B:$AE,17,0),"0")+IFERROR(VLOOKUP(基础信息!$E$113,装!$B:$AE,17,0),"0")+IFERROR(VLOOKUP(基础信息!$AI$107,装!$B:$AE,17,0),"0")+IFERROR(VLOOKUP(基础信息!$AI$109,装!$B:$AE,17,0),"0")+IFERROR(VLOOKUP(基础信息!$AI$111,装!$B:$AE,17,0),"0")+IFERROR(VLOOKUP(基础信息!$AI$113,装!$B:$AE,17,0),"0")+IF(LEFT(基础信息!O104,2)=H1,基础信息!S104,0)+IF(LEFT(基础信息!AE104,2)=H1,基础信息!AI104,0)+IF(LEFT(基础信息!AU104,2)=H1,基础信息!AY104,0)+IF(LEFT(基础信息!BK104,2)=H1,基础信息!BO104,0)+基础信息!AA102,""),""))+I29</f>
        <v>0</v>
      </c>
      <c r="J4" s="133">
        <f ca="1">IFERROR(IFERROR(VLOOKUP(基础信息!$D$101,装!$B:$AE,18,0),"0")+IFERROR(VLOOKUP(基础信息!$E$107,装!$B:$AE,18,0),"0")+IFERROR(VLOOKUP(基础信息!$E$109,装!$B:$AE,18,0),"0")+IFERROR(VLOOKUP(基础信息!$E$111,装!$B:$AE,18,0),"0")+IFERROR(VLOOKUP(基础信息!$E$113,装!$B:$AE,18,0),"0")+IFERROR(VLOOKUP(基础信息!$AI$107,装!$B:$AE,18,0),"0")+IFERROR(VLOOKUP(基础信息!$AI$109,装!$B:$AE,18,0),"0")+IFERROR(VLOOKUP(基础信息!$AI$111,装!$B:$AE,18,0),"0")+IFERROR(VLOOKUP(基础信息!$AI$113,装!$B:$AE,18,0),"0")+IF(LEFT(基础信息!O104,2)=B2,基础信息!S104,0)+IF(LEFT(基础信息!AE104,2)=B2,基础信息!AI104,0)+IF(LEFT(基础信息!AU104,2)=B2,基础信息!AY104,0)+IF(LEFT(基础信息!BK104,2)=B2,基础信息!BO104,0)+基础信息!AC102,"")+J29</f>
        <v>0</v>
      </c>
      <c r="K4" s="133">
        <f ca="1">IFERROR(IFERROR(VLOOKUP(基础信息!$D$101,装!$B:$AE,19,0),"0")+IFERROR(VLOOKUP(基础信息!$E$107,装!$B:$AE,19,0),"0")+IFERROR(VLOOKUP(基础信息!$E$109,装!$B:$AE,19,0),"0")+IFERROR(VLOOKUP(基础信息!$E$111,装!$B:$AE,19,0),"0")+IFERROR(VLOOKUP(基础信息!$E$113,装!$B:$AE,19,0),"0")+IFERROR(VLOOKUP(基础信息!$AI$107,装!$B:$AE,19,0),"0")+IFERROR(VLOOKUP(基础信息!$AI$109,装!$B:$AE,19,0),"0")+IFERROR(VLOOKUP(基础信息!$AI$111,装!$B:$AE,19,0),"0")+IFERROR(VLOOKUP(基础信息!$AI$113,装!$B:$AE,19,0),"0")+IF(LEFT(基础信息!O104,2)=B2,基础信息!S104,0)+IF(LEFT(基础信息!AE104,2)=B2,基础信息!AI104,0)+IF(LEFT(基础信息!AU104,2)=B2,基础信息!AY104,0)+IF(LEFT(基础信息!BK104,2)=B2,基础信息!BO104,0)+基础信息!AE102,"")+K29</f>
        <v>0</v>
      </c>
      <c r="L4" s="133">
        <f ca="1">IFERROR(IFERROR(VLOOKUP(基础信息!$D$101,装!$B:$AE,20,0),"0")+IFERROR(VLOOKUP(基础信息!$E$107,装!$B:$AE,20,0),"0")+IFERROR(VLOOKUP(基础信息!$E$109,装!$B:$AE,20,0),"0")+IFERROR(VLOOKUP(基础信息!$E$111,装!$B:$AE,20,0),"0")+IFERROR(VLOOKUP(基础信息!$E$113,装!$B:$AE,20,0),"0")+IFERROR(VLOOKUP(基础信息!$AI$107,装!$B:$AE,20,0),"0")+IFERROR(VLOOKUP(基础信息!$AI$109,装!$B:$AE,20,0),"0")+IFERROR(VLOOKUP(基础信息!$AI$111,装!$B:$AE,20,0),"0")+IFERROR(VLOOKUP(基础信息!$AI$113,装!$B:$AE,20,0),"0")+IF(LEFT(基础信息!O104,2)=B2,基础信息!S104,0)+IF(LEFT(基础信息!AE104,2)=B2,基础信息!AI104,0)+IF(LEFT(基础信息!AU104,2)=B2,基础信息!AY104,0)+IF(LEFT(基础信息!BK104,2)=B2,基础信息!BO104,0)+基础信息!AG102,"")+L29</f>
        <v>0</v>
      </c>
      <c r="O4">
        <f>IFERROR(_xlfn.IFS(基础信息!D103="剑",1,基础信息!D103="斧",1,基础信息!D103="枪",1,基础信息!D103="锤",1,基础信息!D103="空手",1,基础信息!D103="盾",1,基础信息!D103="射击",2,基础信息!D103="魔法",3),0)</f>
        <v>3</v>
      </c>
    </row>
    <row r="5" ht="48" customHeight="1" spans="1:12">
      <c r="A5" t="s">
        <v>212</v>
      </c>
      <c r="B5" s="133">
        <f ca="1">IFERROR(IFERROR(VLOOKUP(基础信息!$D$75,装!$B:$AE,7,0),"0")+IF(LEFT(基础信息!W77,2)=B1,基础信息!AA77,0)+IF(LEFT(基础信息!W79,2)=B1,基础信息!AA79,0)+基础信息!M76,"")+B26</f>
        <v>0</v>
      </c>
      <c r="C5" s="133">
        <f ca="1">IFERROR(IFERROR(VLOOKUP(基础信息!$D$75,装!$B:$AE,8,0),"0")+IF(LEFT(基础信息!W77,2)=C1,基础信息!AA77,0)+IF(LEFT(基础信息!W79,2)=C1,基础信息!AA79,0)+基础信息!O76,"")+C26</f>
        <v>0</v>
      </c>
      <c r="D5" s="133">
        <f ca="1">IFERROR(IFERROR(VLOOKUP(基础信息!$D$75,装!$B:$AE,9,0),"0")+IF(LEFT(基础信息!W77,2)=D1,基础信息!AA77,0)+IF(LEFT(基础信息!W79,2)=D1,基础信息!AA79,0)+基础信息!Q76,"")+D26</f>
        <v>0</v>
      </c>
      <c r="E5" s="134">
        <f ca="1">IFERROR(IFERROR(VLOOKUP(基础信息!$D$75,装!$B:$AE,10,0),"0")+IF(LEFT(基础信息!W77,2)=E1,基础信息!AA77,0)+IF(LEFT(基础信息!W79,2)=E1,基础信息!AA79,0)+基础信息!S76,"")+E26</f>
        <v>0</v>
      </c>
      <c r="F5" s="133">
        <f ca="1">IFERROR(IFERROR(VLOOKUP(基础信息!$D$75,装!$B:$AE,11,0),"0")+IF(LEFT(基础信息!W77,2)=F1,基础信息!AA77,0)+IF(LEFT(基础信息!W79,2)=F1,基础信息!AA79,0)+基础信息!U76,"")+F26</f>
        <v>0</v>
      </c>
      <c r="G5" s="133">
        <f ca="1">IFERROR(IFERROR(VLOOKUP(基础信息!$D$75,装!$B:$AE,12,0),"0")+IF(LEFT(基础信息!W77,2)=G1,基础信息!AA77,0)+IF(LEFT(基础信息!W79,2)=G1,基础信息!AA79,0)+基础信息!W76,"")+G26</f>
        <v>0</v>
      </c>
      <c r="H5" s="135">
        <f ca="1">IFERROR(IFERROR(VLOOKUP(基础信息!$D$75,装!$B:$AE,14,0),"0")+IF(LEFT(基础信息!W77,2)=H1,基础信息!AA77,0)+IF(LEFT(基础信息!W79,2)=H1,基础信息!AA79,0)+基础信息!Y76,"")+H26</f>
        <v>0</v>
      </c>
      <c r="I5" s="133">
        <f ca="1">IFERROR(IFERROR(VLOOKUP(基础信息!$D$75,装!$B:$AE,16,0),"0")+IF(LEFT(基础信息!W77,2)=I1,基础信息!AA77,0)+IF(LEFT(基础信息!W79,2)=I1,基础信息!AA79,0)+基础信息!AA76,"")+I26</f>
        <v>0</v>
      </c>
      <c r="J5" s="133">
        <f ca="1">IFERROR(IFERROR(VLOOKUP(基础信息!$D$75,装!$B:$AE,18,0),"0")+IF(LEFT(基础信息!W77,2)=J1,基础信息!AA77,0)+IF(LEFT(基础信息!W79,2)=J1,基础信息!AA79,0)+基础信息!AC76,"")+J26</f>
        <v>0</v>
      </c>
      <c r="K5" s="147">
        <f ca="1">IFERROR(IFERROR(VLOOKUP(基础信息!$D$75,装!$B:$AE,19,0),"0")+IF(LEFT(基础信息!W77,2)=K1,基础信息!AA77,0)+IF(LEFT(基础信息!W79,2)=K1,基础信息!AA79,0)+基础信息!AE76,"")+K26</f>
        <v>0</v>
      </c>
      <c r="L5" s="147">
        <f ca="1">IFERROR(IFERROR(VLOOKUP(基础信息!$D$75,装!$B:$AE,20,0),"0")+IF(LEFT(基础信息!W77,2)=L1,基础信息!AA77,0)+IF(LEFT(基础信息!W79,2)=L1,基础信息!AA79,0)+基础信息!AG76,"")+L26</f>
        <v>0</v>
      </c>
    </row>
    <row r="6" ht="48" customHeight="1" spans="1:12">
      <c r="A6" t="s">
        <v>213</v>
      </c>
      <c r="B6" s="133">
        <f ca="1">IFERROR(IFERROR(VLOOKUP(基础信息!$D$83,装!$B:$AE,7,0),"0")+IF(LEFT(基础信息!W85,2)=B1,基础信息!AA85,0)+IF(LEFT(基础信息!W87,2)=B1,基础信息!AA87,0)+基础信息!M84,"")+B27</f>
        <v>0</v>
      </c>
      <c r="C6" s="133">
        <f ca="1">IFERROR(IFERROR(VLOOKUP(基础信息!$D$83,装!$B:$AE,8,0),"0")+IF(LEFT(基础信息!W85,2)=C1,基础信息!AA85,0)+IF(LEFT(基础信息!W87,2)=C1,基础信息!AA87,0)+基础信息!O84,"")+C27</f>
        <v>0</v>
      </c>
      <c r="D6" s="133">
        <f ca="1">IFERROR(IFERROR(VLOOKUP(基础信息!$D$83,装!$B:$AE,9,0),"0")+IF(LEFT(基础信息!W85,2)=D1,基础信息!AA85,0)+IF(LEFT(基础信息!W87,2)=D1,基础信息!AA87,0)+基础信息!Q84,"")+E27</f>
        <v>0</v>
      </c>
      <c r="E6" s="134">
        <f ca="1">IFERROR(IFERROR(VLOOKUP(基础信息!$D$83,装!$B:$AE,10,0),"0")+IF(LEFT(基础信息!W85,2)=E1,基础信息!AA85,0)+IF(LEFT(基础信息!W87,2)=E1,基础信息!AA87,0)+基础信息!S84,"")+E27</f>
        <v>0</v>
      </c>
      <c r="F6" s="133">
        <f ca="1">IFERROR(IFERROR(VLOOKUP(基础信息!$D$83,装!$B:$AE,11,0),"0")+IF(LEFT(基础信息!W85,2)=F1,基础信息!AA85,0)+IF(LEFT(基础信息!W87,2)=F1,基础信息!AA87,0)+基础信息!U84,"")+F27</f>
        <v>0</v>
      </c>
      <c r="G6" s="133">
        <f ca="1">IFERROR(IFERROR(VLOOKUP(基础信息!$D$83,装!$B:$AE,12,0),"0")+IF(LEFT(基础信息!W85,2)=G1,基础信息!AA85,0)+IF(LEFT(基础信息!W87,2)=G1,基础信息!AA87,0)+基础信息!W84,"")+G27</f>
        <v>0</v>
      </c>
      <c r="H6" s="135">
        <f ca="1">IFERROR(IFERROR(VLOOKUP(基础信息!$D$83,装!$B:$AE,14,0),"0")+IF(LEFT(基础信息!W85,2)=H1,基础信息!AA85,0)+IF(LEFT(基础信息!W87,2)=H1,基础信息!AA87,0)+基础信息!Y84,"")+H27</f>
        <v>0</v>
      </c>
      <c r="I6" s="133">
        <f ca="1">IFERROR(IFERROR(VLOOKUP(基础信息!$D$83,装!$B:$AE,16,0),"0")+IF(LEFT(基础信息!W85,2)=I1,基础信息!AA85,0)+IF(LEFT(基础信息!W87,2)=I1,基础信息!AA87,0)+基础信息!AA84,"")+I27</f>
        <v>0</v>
      </c>
      <c r="J6" s="133">
        <f ca="1">IFERROR(IFERROR(VLOOKUP(基础信息!$D$83,装!$B:$AE,18,0),"0")+IF(LEFT(基础信息!W85,2)=J1,基础信息!AA85,0)+IF(LEFT(基础信息!W87,2)=J1,基础信息!AA87,0)+基础信息!AC84,"")+J27</f>
        <v>0</v>
      </c>
      <c r="K6" s="147">
        <f ca="1">IFERROR(IFERROR(VLOOKUP(基础信息!$D$83,装!$B:$AE,19,0),"0")+IF(LEFT(基础信息!W85,2)=K1,基础信息!AA85,0)+IF(LEFT(基础信息!W87,2)=K1,基础信息!AA87,0)+基础信息!AE84,"")+K27</f>
        <v>0</v>
      </c>
      <c r="L6" s="147">
        <f ca="1">IFERROR(IFERROR(VLOOKUP(基础信息!$D$83,装!$B:$AE,20,0),"0")+IF(LEFT(基础信息!W85,2)=L1,基础信息!AA85,0)+IF(LEFT(基础信息!W87,2)=L1,基础信息!AA87,0)+基础信息!AG84,"")+L27</f>
        <v>0</v>
      </c>
    </row>
    <row r="7" ht="48" customHeight="1" spans="1:12">
      <c r="A7" t="s">
        <v>214</v>
      </c>
      <c r="B7" s="133">
        <f ca="1">IFERROR(IFERROR(VLOOKUP(基础信息!$D$91,装!$B:$AE,7,0),"0")+IF(LEFT(基础信息!W93,2)=B1,基础信息!AA93,0)+IF(LEFT(基础信息!W95,2)=B1,基础信息!AA95,0)+基础信息!M92,"")+B28</f>
        <v>0</v>
      </c>
      <c r="C7" s="133">
        <f ca="1">IFERROR(IFERROR(VLOOKUP(基础信息!$D$91,装!$B:$AE,8,0),"0")+IF(LEFT(基础信息!W93,2)=C1,基础信息!AA93,0)+IF(LEFT(基础信息!W95,2)=C1,基础信息!AA95,0)+基础信息!O92,"")+C28</f>
        <v>0</v>
      </c>
      <c r="D7" s="133">
        <f ca="1">IFERROR(IFERROR(VLOOKUP(基础信息!$D$91,装!$B:$AE,9,0),"0")+IF(LEFT(基础信息!W93,2)=D1,基础信息!AA93,0)+IF(LEFT(基础信息!W95,2)=D1,基础信息!AA95,0)+基础信息!Q92,"")+D28</f>
        <v>0</v>
      </c>
      <c r="E7" s="134">
        <f ca="1">IFERROR(IFERROR(VLOOKUP(基础信息!$D$91,装!$B:$AE,10,0),"0")+IF(LEFT(基础信息!W93,2)=E1,基础信息!AA93,0)+IF(LEFT(基础信息!W95,2)=E1,基础信息!AA95,0)+基础信息!S92,"")+E28</f>
        <v>0</v>
      </c>
      <c r="F7" s="133">
        <f ca="1">IFERROR(IFERROR(VLOOKUP(基础信息!$D$91,装!$B:$AE,11,0),"0")+IF(LEFT(基础信息!W93,2)=F1,基础信息!AA93,0)+IF(LEFT(基础信息!W95,2)=F1,基础信息!AA95,0)+基础信息!U92,"")+F28</f>
        <v>0</v>
      </c>
      <c r="G7" s="133">
        <f ca="1">IFERROR(IFERROR(VLOOKUP(基础信息!$D$91,装!$B:$AE,12,0),"0")+IF(LEFT(基础信息!W93,2)=G1,基础信息!AA93,0)+IF(LEFT(基础信息!W95,2)=G1,基础信息!AA95,0)+基础信息!W92,"")+G28</f>
        <v>0</v>
      </c>
      <c r="H7" s="135">
        <f ca="1">IFERROR(IFERROR(VLOOKUP(基础信息!$D$91,装!$B:$AE,14,0),"0")+IF(LEFT(基础信息!W93,2)=H1,基础信息!AA93,0)+IF(LEFT(基础信息!W95,2)=H1,基础信息!AA95,0)+基础信息!Y92,"")+H28</f>
        <v>0</v>
      </c>
      <c r="I7" s="133">
        <f ca="1">IFERROR(IFERROR(VLOOKUP(基础信息!$D$91,装!$B:$AE,16,0),"0")+IF(LEFT(基础信息!W93,2)=I1,基础信息!AA93,0)+IF(LEFT(基础信息!W95,2)=I1,基础信息!AA95,0)+基础信息!AA92,"")+I28</f>
        <v>0</v>
      </c>
      <c r="J7" s="133">
        <f ca="1">IFERROR(IFERROR(VLOOKUP(基础信息!$D$91,装!$B:$AE,18,0),"0")+IF(LEFT(基础信息!W93,2)=J1,基础信息!AA93,0)+IF(LEFT(基础信息!W95,2)=J1,基础信息!AA95,0)+基础信息!AC92,"")+J28</f>
        <v>0</v>
      </c>
      <c r="K7" s="147">
        <f ca="1">IFERROR(IFERROR(VLOOKUP(基础信息!$D$91,装!$B:$AE,19,0),"0")+IF(LEFT(基础信息!W93,2)=K1,基础信息!AA93,0)+IF(LEFT(基础信息!W95,2)=K1,基础信息!AA95,0)+基础信息!AE92,"")+K28</f>
        <v>0</v>
      </c>
      <c r="L7" s="147">
        <f ca="1">IFERROR(IFERROR(VLOOKUP(基础信息!$D$91,装!$B:$AE,20,0),"0")+IF(LEFT(基础信息!W93,2)=L1,基础信息!AA93,0)+IF(LEFT(基础信息!W95,2)=L1,基础信息!AA95,0)+基础信息!AG92,"")+L28</f>
        <v>0</v>
      </c>
    </row>
    <row r="8" ht="52" customHeight="1" spans="2:12">
      <c r="B8">
        <f ca="1">SUM(B2:B7)+IF(基础信息!$J$37="否",-B2,0)+IF(基础信息!$J$55="否",-B3,0)</f>
        <v>0</v>
      </c>
      <c r="C8">
        <f ca="1">SUM(C2:C7)+IF(基础信息!$J$37="否",-C2,0)+IF(基础信息!$J$55="否",-C3,0)</f>
        <v>0</v>
      </c>
      <c r="D8">
        <f ca="1">SUM(D2:D7)+IF(基础信息!$J$37="否",-D2,0)+IF(基础信息!$J$55="否",-D3,0)</f>
        <v>0</v>
      </c>
      <c r="E8">
        <f ca="1">SUM(E2:E7)+IF(基础信息!$J$37="否",-E2,0)+IF(基础信息!$J$55="否",-E3,0)</f>
        <v>0</v>
      </c>
      <c r="F8">
        <f ca="1">SUM(F2:F7)+IF(基础信息!$J$37="否",-F2,0)+IF(基础信息!$J$55="否",-F3,0)</f>
        <v>0</v>
      </c>
      <c r="G8">
        <f ca="1">SUM(G2:G7)+IF(基础信息!$J$37="否",-G2,0)+IF(基础信息!$J$55="否",-G3,0)</f>
        <v>0</v>
      </c>
      <c r="H8">
        <f ca="1">SUM(H2:H7)+IF(基础信息!$J$37="否",-H2,0)+IF(基础信息!$J$55="否",-H3,0)</f>
        <v>4</v>
      </c>
      <c r="I8">
        <f ca="1">SUM(I2:I7)+IF(基础信息!$J$37="否",-I2,0)+IF(基础信息!$J$55="否",-I3,0)</f>
        <v>-3</v>
      </c>
      <c r="J8">
        <f ca="1">SUM(J2:J7)+IF(基础信息!$J$37="否",-J2,0)+IF(基础信息!$J$55="否",-J3,0)</f>
        <v>0</v>
      </c>
      <c r="K8">
        <f ca="1">SUM(K2:K7)+IF(基础信息!$J$37="否",-K2,0)+IF(基础信息!$J$55="否",-K3,0)</f>
        <v>0</v>
      </c>
      <c r="L8">
        <f ca="1">SUM(L2:L7)+IF(基础信息!$J$37="否",-L2,0)+IF(基础信息!$J$55="否",-L3,0)</f>
        <v>0</v>
      </c>
    </row>
    <row r="9" ht="52" customHeight="1" spans="1:12">
      <c r="A9" t="s">
        <v>215</v>
      </c>
      <c r="B9">
        <f>VLOOKUP(基础信息!$D$39,装!$B:$AE,7,0)</f>
        <v>0</v>
      </c>
      <c r="C9">
        <f>VLOOKUP(基础信息!$D$39,装!$B:$AE,8,0)</f>
        <v>0</v>
      </c>
      <c r="D9">
        <f>VLOOKUP(基础信息!$D$39,装!$B:$AE,9,0)</f>
        <v>0</v>
      </c>
      <c r="E9">
        <f>VLOOKUP(基础信息!$D$39,装!$B:$AE,10,0)</f>
        <v>0</v>
      </c>
      <c r="F9">
        <f>VLOOKUP(基础信息!$D$39,装!$B:$AE,11,0)</f>
        <v>0</v>
      </c>
      <c r="G9">
        <f>IF(基础信息!$E$37="单持",VLOOKUP(基础信息!$D$39,装!$B:$AE,12,0),VLOOKUP(基础信息!$D$39,装!$B:$AE,13,0))</f>
        <v>0</v>
      </c>
      <c r="H9">
        <f>IF(基础信息!$E$37="单持",VLOOKUP(基础信息!$D$39,装!$B:$AE,14,0),VLOOKUP(基础信息!$D$39,装!$B:$AE,15,0))</f>
        <v>4</v>
      </c>
      <c r="I9">
        <f>IF(基础信息!$E$37="单持",VLOOKUP(基础信息!$D$39,装!$B:$AE,16,0),VLOOKUP(基础信息!$D$39,装!$B:$AE,17,0))</f>
        <v>-3</v>
      </c>
      <c r="J9">
        <f>VLOOKUP(基础信息!$D$39,装!$B:$AE,18,0)</f>
        <v>0</v>
      </c>
      <c r="K9">
        <f>VLOOKUP(基础信息!$D$39,装!$B:$AE,19,0)</f>
        <v>0</v>
      </c>
      <c r="L9">
        <f>VLOOKUP(基础信息!$D$39,装!$B:$AE,20,0)</f>
        <v>0</v>
      </c>
    </row>
    <row r="10" ht="52" customHeight="1" spans="1:12">
      <c r="A10" t="s">
        <v>216</v>
      </c>
      <c r="B10" t="e">
        <f>VLOOKUP(基础信息!$D$57,装!$B:$AE,7,0)</f>
        <v>#N/A</v>
      </c>
      <c r="C10" t="e">
        <f>VLOOKUP(基础信息!$D$57,装!$B:$AE,8,0)</f>
        <v>#N/A</v>
      </c>
      <c r="D10" t="e">
        <f>VLOOKUP(基础信息!$D$57,装!$B:$AE,9,0)</f>
        <v>#N/A</v>
      </c>
      <c r="E10" t="e">
        <f>VLOOKUP(基础信息!$D$57,装!$B:$AE,10,0)</f>
        <v>#N/A</v>
      </c>
      <c r="F10" t="e">
        <f>VLOOKUP(基础信息!$D$57,装!$B:$AE,11,0)</f>
        <v>#N/A</v>
      </c>
      <c r="G10" t="e">
        <f>IF(基础信息!$E$55="单持",VLOOKUP(基础信息!$D$57,装!$B:$AE,12,0),VLOOKUP(基础信息!$D$57,装!$B:$AE,13,0))</f>
        <v>#N/A</v>
      </c>
      <c r="H10" t="e">
        <f>IF(基础信息!$E$55="单持",VLOOKUP(基础信息!$D$57,装!$B:$AE,14,0),VLOOKUP(基础信息!$D$57,装!$B:$AE,15,0))</f>
        <v>#N/A</v>
      </c>
      <c r="I10" t="e">
        <f>IF(基础信息!$E$55="单持",VLOOKUP(基础信息!$D$57,装!$B:$AE,16,0),VLOOKUP(基础信息!$D$57,装!$B:$AE,17,0))</f>
        <v>#N/A</v>
      </c>
      <c r="J10" t="e">
        <f>VLOOKUP(基础信息!$D$57,装!$B:$AE,18,0)</f>
        <v>#N/A</v>
      </c>
      <c r="K10" t="e">
        <f>VLOOKUP(基础信息!$D$57,装!$B:$AE,19,0)</f>
        <v>#N/A</v>
      </c>
      <c r="L10" t="e">
        <f>VLOOKUP(基础信息!$D$57,装!$B:$AE,20,0)</f>
        <v>#N/A</v>
      </c>
    </row>
    <row r="11" ht="52" customHeight="1" spans="1:12">
      <c r="A11" t="s">
        <v>217</v>
      </c>
      <c r="B11" t="e">
        <f>VLOOKUP(基础信息!$D$101,装!$B:$AE,7,0)</f>
        <v>#N/A</v>
      </c>
      <c r="C11" t="e">
        <f>VLOOKUP(基础信息!$D$101,装!$B:$AE,8,0)</f>
        <v>#N/A</v>
      </c>
      <c r="D11" t="e">
        <f>VLOOKUP(基础信息!$D$101,装!$B:$AE,9,0)</f>
        <v>#N/A</v>
      </c>
      <c r="E11" t="e">
        <f>VLOOKUP(基础信息!$D$101,装!$B:$AE,10,0)</f>
        <v>#N/A</v>
      </c>
      <c r="F11" t="e">
        <f>VLOOKUP(基础信息!$D$101,装!$B:$AE,11,0)</f>
        <v>#N/A</v>
      </c>
      <c r="G11" t="e">
        <f>IF(基础信息!$E$99="单持",VLOOKUP(基础信息!$D$101,装!$B:$AE,12,0),VLOOKUP(基础信息!$D$101,装!$B:$AE,13,0))</f>
        <v>#N/A</v>
      </c>
      <c r="H11" t="e">
        <f>IF(基础信息!$E$99="单持",VLOOKUP(基础信息!$D$101,装!$B:$AE,14,0),VLOOKUP(基础信息!$D$101,装!$B:$AE,15,0))</f>
        <v>#N/A</v>
      </c>
      <c r="I11" t="e">
        <f>IF(基础信息!$E$99="单持",VLOOKUP(基础信息!$D$101,装!$B:$AE,16,0),VLOOKUP(基础信息!$D$101,装!$B:$AE,17,0))</f>
        <v>#N/A</v>
      </c>
      <c r="J11" t="e">
        <f>VLOOKUP(基础信息!$D$101,装!$B:$AE,18,0)</f>
        <v>#N/A</v>
      </c>
      <c r="K11" t="e">
        <f>VLOOKUP(基础信息!$D$101,装!$B:$AE,19,0)</f>
        <v>#N/A</v>
      </c>
      <c r="L11" t="e">
        <f>VLOOKUP(基础信息!$D$101,装!$B:$AE,20,0)</f>
        <v>#N/A</v>
      </c>
    </row>
    <row r="12" ht="52" customHeight="1" spans="7:7">
      <c r="G12">
        <f ca="1">IF(O2=2,G2,0)+IF(O3=2,G3,0)+IF(O4=2,G4,0)+SUM(G5:G7)</f>
        <v>0</v>
      </c>
    </row>
    <row r="13" ht="61" customHeight="1"/>
    <row r="14" ht="18.25" spans="2:18">
      <c r="B14" s="136" t="s">
        <v>218</v>
      </c>
      <c r="C14" s="136" t="s">
        <v>219</v>
      </c>
      <c r="D14" s="136" t="s">
        <v>220</v>
      </c>
      <c r="E14" s="136" t="s">
        <v>221</v>
      </c>
      <c r="F14" s="136" t="s">
        <v>222</v>
      </c>
      <c r="G14" s="137" t="s">
        <v>223</v>
      </c>
      <c r="H14" s="136"/>
      <c r="I14" s="136"/>
      <c r="J14" s="136"/>
      <c r="K14" s="136"/>
      <c r="M14" s="136"/>
      <c r="N14" s="136"/>
      <c r="O14" s="136"/>
      <c r="Q14" s="136"/>
      <c r="R14" s="136"/>
    </row>
    <row r="15" ht="39" customHeight="1" spans="1:7">
      <c r="A15" t="s">
        <v>209</v>
      </c>
      <c r="B15">
        <f ca="1">IF(基础信息!$O$42=B14,基础信息!$S$42,0)+IF(基础信息!$AE$42=B14,基础信息!$AI$42,0)+IF(基础信息!$AU$42=B14,基础信息!$AY$42,0)+IF(基础信息!$BK$42=B14,基础信息!$BO$42,0)+M24</f>
        <v>0</v>
      </c>
      <c r="C15">
        <f ca="1">IF(基础信息!$O$42=C14,基础信息!$S$42,0)+IF(基础信息!$AE$42=C14,基础信息!$AI$42,0)+IF(基础信息!$AU$42=C14,基础信息!$AY$42,0)+IF(基础信息!$BK$42=C14,基础信息!$BO$42,0)+N24</f>
        <v>0</v>
      </c>
      <c r="D15">
        <f ca="1">IF(基础信息!$O$42=D14,基础信息!$S$42,0)+IF(基础信息!$AE$42=D14,基础信息!$AI$42,0)+IF(基础信息!$AU$42=D14,基础信息!$AY$42,0)+IF(基础信息!$BK$42=D14,基础信息!$BO$42,0)+O24</f>
        <v>0</v>
      </c>
      <c r="E15">
        <f ca="1">IF(基础信息!$O$42=E14,基础信息!$S$42,0)+IF(基础信息!$AE$42=E14,基础信息!$AI$42,0)+IF(基础信息!$AU$42=E14,基础信息!$AY$42,0)+IF(基础信息!$BK$42=E14,基础信息!$BO$42,0)+P24</f>
        <v>0</v>
      </c>
      <c r="F15">
        <f ca="1">IF(基础信息!$O$42=F14,基础信息!$S$42,0)+IF(基础信息!$AE$42=F14,基础信息!$AI$42,0)+IF(基础信息!$AU$42=F14,基础信息!$AY$42,0)+IF(基础信息!$BK$42=F14,基础信息!$BO$42,0)+Q24</f>
        <v>0</v>
      </c>
      <c r="G15">
        <f>IF(基础信息!$O$42=G14,基础信息!$S$42,0)+IF(基础信息!$AE$42=G14,基础信息!$AI$42,0)+IF(基础信息!$AU$42=G14,基础信息!$AY$42,0)+IF(基础信息!$BK$42=G14,基础信息!$BO$42,0)</f>
        <v>0</v>
      </c>
    </row>
    <row r="16" ht="39" customHeight="1" spans="1:7">
      <c r="A16" t="s">
        <v>210</v>
      </c>
      <c r="B16">
        <f ca="1">IF(基础信息!$O$60=B14,基础信息!$S$60,0)+IF(基础信息!$AE$60=B14,基础信息!$AI$60,0)+IF(基础信息!$AU$60=B14,基础信息!$AY$60,0)+IF(基础信息!$BK$60=B14,基础信息!$BO$60,0)+M25</f>
        <v>0</v>
      </c>
      <c r="C16">
        <f ca="1">IF(基础信息!$O$60=C14,基础信息!$S$60,0)+IF(基础信息!$AE$60=C14,基础信息!$AI$60,0)+IF(基础信息!$AU$60=C14,基础信息!$AY$60,0)+IF(基础信息!$BK$60=C14,基础信息!$BO$60,0)+N25</f>
        <v>0</v>
      </c>
      <c r="D16">
        <f ca="1">IF(基础信息!$O$60=D14,基础信息!$S$60,0)+IF(基础信息!$AE$60=D14,基础信息!$AI$60,0)+IF(基础信息!$AU$60=D14,基础信息!$AY$60,0)+IF(基础信息!$BK$60=D14,基础信息!$BO$60,0)+O25</f>
        <v>0</v>
      </c>
      <c r="E16">
        <f ca="1">IF(基础信息!$O$60=E14,基础信息!$S$60,0)+IF(基础信息!$AE$60=E14,基础信息!$AI$60,0)+IF(基础信息!$AU$60=E14,基础信息!$AY$60,0)+IF(基础信息!$BK$60=E14,基础信息!$BO$60,0)+P25</f>
        <v>0</v>
      </c>
      <c r="F16">
        <f ca="1">IF(基础信息!$O$60=F14,基础信息!$S$60,0)+IF(基础信息!$AE$60=F14,基础信息!$AI$60,0)+IF(基础信息!$AU$60=F14,基础信息!$AY$60,0)+IF(基础信息!$BK$60=F14,基础信息!$BO$60,0)+Q25</f>
        <v>0</v>
      </c>
      <c r="G16">
        <f>IF(基础信息!$O$60=G14,基础信息!$S$60,0)+IF(基础信息!$AE$60=G14,基础信息!$AI$60,0)+IF(基础信息!$AU$60=G14,基础信息!$AY$60,0)+IF(基础信息!$BK$60=G14,基础信息!$BO$60,0)</f>
        <v>0</v>
      </c>
    </row>
    <row r="17" ht="39" customHeight="1" spans="1:7">
      <c r="A17" t="s">
        <v>211</v>
      </c>
      <c r="B17">
        <f ca="1">IF(基础信息!$O$104=B14,基础信息!$S$104,0)+IF(基础信息!$AE$104=B14,基础信息!$AI$104,0)+IF(基础信息!$AU$104=B14,基础信息!$AY$104,0)+IF(基础信息!$BK$104=B14,基础信息!$BO$104,0)+M29</f>
        <v>0</v>
      </c>
      <c r="C17">
        <f ca="1">IF(基础信息!$O$104=C14,基础信息!$S$104,0)+IF(基础信息!$AE$104=C14,基础信息!$AI$104,0)+IF(基础信息!$AU$104=C14,基础信息!$AY$104,0)+IF(基础信息!$BK$104=C14,基础信息!$BO$104,0)+N29</f>
        <v>0</v>
      </c>
      <c r="D17">
        <f ca="1">IF(基础信息!$O$104=D14,基础信息!$S$104,0)+IF(基础信息!$AE$104=D14,基础信息!$AI$104,0)+IF(基础信息!$AU$104=D14,基础信息!$AY$104,0)+IF(基础信息!$BK$104=D14,基础信息!$BO$104,0)+O29</f>
        <v>0</v>
      </c>
      <c r="E17">
        <f ca="1">IF(基础信息!$O$104=E14,基础信息!$S$104,0)+IF(基础信息!$AE$104=E14,基础信息!$AI$104,0)+IF(基础信息!$AU$104=E14,基础信息!$AY$104,0)+IF(基础信息!$BK$104=E14,基础信息!$BO$104,0)+P29</f>
        <v>0</v>
      </c>
      <c r="F17">
        <f ca="1">IF(基础信息!$O$104=F14,基础信息!$S$104,0)+IF(基础信息!$AE$104=F14,基础信息!$AI$104,0)+IF(基础信息!$AU$104=F14,基础信息!$AY$104,0)+IF(基础信息!$BK$104=F14,基础信息!$BO$104,0)+Q29</f>
        <v>0</v>
      </c>
      <c r="G17">
        <f>IF(基础信息!$O$104=G14,基础信息!$S$104,0)+IF(基础信息!$AE$104=G14,基础信息!$AI$104,0)+IF(基础信息!$AU$104=G14,基础信息!$AY$104,0)+IF(基础信息!$BK$104=G14,基础信息!$BO$104,0)</f>
        <v>0</v>
      </c>
    </row>
    <row r="18" ht="39" customHeight="1" spans="1:7">
      <c r="A18" t="s">
        <v>212</v>
      </c>
      <c r="B18">
        <f ca="1">IF(基础信息!$W$77=B14,基础信息!$AA$77,0)+IF(基础信息!$W$79=B14,基础信息!$AA$79,0)+M26</f>
        <v>0</v>
      </c>
      <c r="C18">
        <f ca="1">IF(基础信息!$W$77=C14,基础信息!$AA$77,0)+IF(基础信息!$W$79=C14,基础信息!$AA$79,0)+N26</f>
        <v>0</v>
      </c>
      <c r="D18">
        <f ca="1">IF(基础信息!$W$77=D14,基础信息!$AA$77,0)+IF(基础信息!$W$79=D14,基础信息!$AA$79,0)+O26</f>
        <v>0</v>
      </c>
      <c r="E18">
        <f ca="1">IF(基础信息!$W$77=E14,基础信息!$AA$77,0)+IF(基础信息!$W$79=E14,基础信息!$AA$79,0)+P26</f>
        <v>0</v>
      </c>
      <c r="F18">
        <f ca="1">IF(基础信息!$W$77=F14,基础信息!$AA$77,0)+IF(基础信息!$W$79=F14,基础信息!$AA$79,0)+Q26</f>
        <v>0</v>
      </c>
      <c r="G18">
        <f>IF(基础信息!$W$77=G14,基础信息!$AA$77,0)+IF(基础信息!$W$79=G14,基础信息!$AA$79,0)</f>
        <v>0</v>
      </c>
    </row>
    <row r="19" ht="39" customHeight="1" spans="1:7">
      <c r="A19" t="s">
        <v>213</v>
      </c>
      <c r="B19">
        <f ca="1">IF(基础信息!$W$85=B14,基础信息!$AA$85,0)+IF(基础信息!$W$87=B14,基础信息!$AA$87,0)+M27</f>
        <v>0</v>
      </c>
      <c r="C19">
        <f ca="1">IF(基础信息!$W$85=C14,基础信息!$AA$85,0)+IF(基础信息!$W$87=C14,基础信息!$AA$87,0)+N27</f>
        <v>0</v>
      </c>
      <c r="D19">
        <f ca="1">IF(基础信息!$W$85=D14,基础信息!$AA$85,0)+IF(基础信息!$W$87=D14,基础信息!$AA$87,0)+O27</f>
        <v>0</v>
      </c>
      <c r="E19">
        <f ca="1">IF(基础信息!$W$85=E14,基础信息!$AA$85,0)+IF(基础信息!$W$87=E14,基础信息!$AA$87,0)+P27</f>
        <v>0</v>
      </c>
      <c r="F19">
        <f ca="1">IF(基础信息!$W$85=F14,基础信息!$AA$85,0)+IF(基础信息!$W$87=F14,基础信息!$AA$87,0)+Q27</f>
        <v>0</v>
      </c>
      <c r="G19">
        <f>IF(基础信息!$W$85=G14,基础信息!$AA$85,0)+IF(基础信息!$W$87=G14,基础信息!$AA$87,0)</f>
        <v>0</v>
      </c>
    </row>
    <row r="20" ht="39" customHeight="1" spans="1:7">
      <c r="A20" t="s">
        <v>214</v>
      </c>
      <c r="B20">
        <f ca="1">IF(基础信息!$W$93=B14,基础信息!$AA$93,0)+IF(基础信息!$W$95=B14,基础信息!$AA$95,0)+M28</f>
        <v>0</v>
      </c>
      <c r="C20">
        <f ca="1">IF(基础信息!$W$93=C14,基础信息!$AA$93,0)+IF(基础信息!$W$95=C14,基础信息!$AA$95,0)+N28</f>
        <v>0</v>
      </c>
      <c r="D20">
        <f ca="1">IF(基础信息!$W$93=D14,基础信息!$AA$93,0)+IF(基础信息!$W$95=D14,基础信息!$AA$95,0)+O28</f>
        <v>0</v>
      </c>
      <c r="E20">
        <f ca="1">IF(基础信息!$W$93=E14,基础信息!$AA$93,0)+IF(基础信息!$W$95=E14,基础信息!$AA$95,0)+P28</f>
        <v>0</v>
      </c>
      <c r="F20">
        <f ca="1">IF(基础信息!$W$93=F14,基础信息!$AA$93,0)+IF(基础信息!$W$95=F14,基础信息!$AA$95,0)+Q28</f>
        <v>0</v>
      </c>
      <c r="G20">
        <f>IF(基础信息!$W$93=G14,基础信息!$AA$93,0)+IF(基础信息!$W$95=G14,基础信息!$AA$95,0)</f>
        <v>0</v>
      </c>
    </row>
    <row r="21" spans="2:7">
      <c r="B21">
        <f ca="1">SUM(B15:B20)+IF(基础信息!$J$37="否",-B15,0)+IF(基础信息!$J$55="否",-B16,0)+IF(基础信息!$J$99="否",-B17,0)</f>
        <v>0</v>
      </c>
      <c r="C21">
        <f ca="1">SUM(C15:C20)+IF(基础信息!$J$37="否",-C15,0)+IF(基础信息!$J$55="否",-C16,0)+IF(基础信息!$J$99="否",-C17,0)</f>
        <v>0</v>
      </c>
      <c r="D21">
        <f ca="1">SUM(D15:D20)+IF(基础信息!$J$37="否",-D15,0)+IF(基础信息!$J$55="否",-D16,0)+IF(基础信息!$J$99="否",-D17,0)</f>
        <v>0</v>
      </c>
      <c r="E21">
        <f ca="1">SUM(E15:E20)+IF(基础信息!$J$37="否",-E15,0)+IF(基础信息!$J$55="否",-E16,0)+IF(基础信息!$J$99="否",-E17,0)</f>
        <v>0</v>
      </c>
      <c r="F21">
        <f ca="1">SUM(F15:F20)+IF(基础信息!$J$37="否",-F15,0)+IF(基础信息!$J$55="否",-F16,0)+IF(基础信息!$J$99="否",-F17,0)</f>
        <v>0</v>
      </c>
      <c r="G21">
        <f>SUM(G15:G20)+IF(基础信息!$J$37="否",-G15,0)+IF(基础信息!$J$55="否",-G16,0)+IF(基础信息!$J$99="否",-G17,0)</f>
        <v>0</v>
      </c>
    </row>
    <row r="22" ht="14.75"/>
    <row r="23" ht="18.25" spans="2:18">
      <c r="B23" s="138" t="s">
        <v>87</v>
      </c>
      <c r="C23" s="139" t="s">
        <v>88</v>
      </c>
      <c r="D23" s="139" t="s">
        <v>89</v>
      </c>
      <c r="E23" s="140" t="s">
        <v>90</v>
      </c>
      <c r="F23" s="139" t="s">
        <v>91</v>
      </c>
      <c r="G23" s="139" t="s">
        <v>97</v>
      </c>
      <c r="H23" s="141" t="s">
        <v>98</v>
      </c>
      <c r="I23" s="148" t="s">
        <v>207</v>
      </c>
      <c r="J23" s="139" t="s">
        <v>208</v>
      </c>
      <c r="K23" s="139" t="s">
        <v>103</v>
      </c>
      <c r="L23" s="149" t="s">
        <v>104</v>
      </c>
      <c r="M23" s="150" t="s">
        <v>218</v>
      </c>
      <c r="N23" s="150" t="s">
        <v>219</v>
      </c>
      <c r="O23" s="150" t="s">
        <v>220</v>
      </c>
      <c r="P23" s="150" t="s">
        <v>221</v>
      </c>
      <c r="Q23" s="150" t="s">
        <v>222</v>
      </c>
      <c r="R23" s="151" t="s">
        <v>223</v>
      </c>
    </row>
    <row r="24" spans="1:17">
      <c r="A24" t="s">
        <v>224</v>
      </c>
      <c r="B24">
        <f ca="1" t="array" ref="B24">SUMPRODUCT(--ISNUMBER(SEARCH("命中+1",OFFSET($B$32:$B$39,0,ROW(A1)-1))))</f>
        <v>0</v>
      </c>
      <c r="C24">
        <f ca="1" t="array" ref="C24">SUMPRODUCT(--ISNUMBER(SEARCH("回避+1",OFFSET($B$32:$B$39,0,ROW(A1)-1))))</f>
        <v>0</v>
      </c>
      <c r="D24">
        <f ca="1" t="array" ref="D24">SUMPRODUCT(--ISNUMBER(SEARCH("发动+1",OFFSET($B$32:$B$39,0,ROW(A1)-1))))</f>
        <v>0</v>
      </c>
      <c r="E24">
        <f ca="1" t="array" ref="E24">SUMPRODUCT(--ISNUMBER(SEARCH("抵抗+1",OFFSET($B$32:$B$39,0,ROW(A1)-1))))</f>
        <v>0</v>
      </c>
      <c r="F24">
        <f ca="1" t="array" ref="F24">SUMPRODUCT(--ISNUMBER(SEARCH("看破+1",OFFSET($B$32:$B$39,0,ROW(A1)-1))))</f>
        <v>0</v>
      </c>
      <c r="G24" s="14">
        <f ca="1" t="array" ref="G24">SUMPRODUCT(--ISNUMBER(SEARCH("物D+2",OFFSET($B$32:$B$39,0,ROW(A1)-1)))*2+--ISNUMBER(SEARCH("物D+3",OFFSET($B$32:$B$39,0,ROW(A1)-1)))*3)</f>
        <v>0</v>
      </c>
      <c r="H24">
        <f ca="1" t="array" ref="H24">SUMPRODUCT(--ISNUMBER(SEARCH("魔D+2",OFFSET($B$32:$B$39,0,ROW(A1)-1)))*2+--ISNUMBER(SEARCH("魔D+3",OFFSET($B$32:$B$39,0,ROW(A1)-1)))*3)</f>
        <v>0</v>
      </c>
      <c r="I24" s="14">
        <f ca="1" t="array" ref="I24">SUMPRODUCT(IFERROR(MID(OFFSET($B$32:$B$39,0,ROW(A1)-1),SEARCH("行动+",OFFSET($B$32:$B$39,0,ROW(A1)-1))+3,1)*1,0))</f>
        <v>0</v>
      </c>
      <c r="J24">
        <f ca="1" t="array" ref="J24">SUMPRODUCT(IFERROR(MID(OFFSET($B$32:$B$39,0,ROW(A1)-1),SEARCH("生命+",OFFSET($B$32:$B$39,0,ROW(A1)-1))+3,1)*1,0))</f>
        <v>0</v>
      </c>
      <c r="K24">
        <f ca="1" t="array" ref="K24">SUMPRODUCT(IFERROR(MID(OFFSET($B$32:$B$39,0,ROW(A1)-1),SEARCH("装甲+",OFFSET($B$32:$B$39,0,ROW(A1)-1))+3,1)*1,0))</f>
        <v>0</v>
      </c>
      <c r="L24">
        <f ca="1" t="array" ref="L24">SUMPRODUCT(IFERROR(MID(OFFSET($B$32:$B$39,0,ROW(A1)-1),SEARCH("结界+",OFFSET($B$32:$B$39,0,ROW(A1)-1))+3,1)*1,0))</f>
        <v>0</v>
      </c>
      <c r="M24" s="14">
        <f ca="1" t="array" ref="M24">SUMPRODUCT(ISNUMBER(SEARCH("体力+1",OFFSET($B$32:$B$39,0,ROW(A1)-1)))+ISNUMBER(SEARCH("体力和精神+1",OFFSET($B$32:$B$39,0,ROW(A1)-1))))</f>
        <v>0</v>
      </c>
      <c r="N24" s="14">
        <f ca="1" t="array" ref="N24">SUMPRODUCT(--ISNUMBER(SEARCH("敏捷+1",OFFSET($B$32:$B$39,0,ROW(A1)-1)))*1+--ISNUMBER(SEARCH("敏捷+2",OFFSET($B$32:$B$39,0,ROW(A1)-1)))*2+--ISNUMBER(SEARCH("敏捷和幸运",OFFSET($B$32:$B$39,0,ROW(A1)-1)))*1)</f>
        <v>0</v>
      </c>
      <c r="O24">
        <f ca="1" t="array" ref="O24">SUMPRODUCT(ISNUMBER(SEARCH("知性+1",OFFSET($B$32:$B$39,0,ROW(A1)-1)))+ISNUMBER(SEARCH("知性和精神+1",OFFSET($B$32:$B$39,0,ROW(A1)-1))))</f>
        <v>0</v>
      </c>
      <c r="P24" s="14">
        <f ca="1" t="array" ref="P24">SUMPRODUCT(--ISNUMBER(FIND(" 精神+1 "," "&amp;OFFSET($B$32:$B$39,0,ROW(A1)-1)&amp;" "))+--ISNUMBER(FIND(" 体力和精神+1 "," "&amp;OFFSET($B$32:$B$39,0,ROW(A1)-1)&amp;" "))+--ISNUMBER(FIND(" 知性和精神+1 "," "&amp;OFFSET($B$32:$B$39,0,ROW(A1)-1)&amp;" "))+--ISNUMBER(FIND(" 精神和幸运+1 "," "&amp;OFFSET($B$32:$B$39,0,ROW(A1)-1)&amp;" ")))</f>
        <v>0</v>
      </c>
      <c r="Q24" s="14">
        <f ca="1" t="array" ref="Q24">SUMPRODUCT(--ISNUMBER(FIND(" 幸运+1 "," "&amp;OFFSET($B$32:$B$39,0,ROW(A1)-1)&amp;" "))+--ISNUMBER(FIND(" 敏捷和幸运+1 "," "&amp;OFFSET($B$32:$B$39,0,ROW(A1)-1)&amp;" "))+--ISNUMBER(FIND(" 精神和幸运+1 "," "&amp;OFFSET($B$32:$B$39,0,ROW(A1)-1)&amp;" ")))</f>
        <v>0</v>
      </c>
    </row>
    <row r="25" spans="1:17">
      <c r="A25" t="s">
        <v>225</v>
      </c>
      <c r="B25">
        <f ca="1" t="array" ref="B25">SUMPRODUCT(--ISNUMBER(SEARCH("命中+1",OFFSET($B$32:$B$39,0,ROW(A2)-1))))</f>
        <v>0</v>
      </c>
      <c r="C25">
        <f ca="1" t="array" ref="C25">SUMPRODUCT(--ISNUMBER(SEARCH("回避+1",OFFSET($B$32:$B$39,0,ROW(A2)-1))))</f>
        <v>0</v>
      </c>
      <c r="D25">
        <f ca="1" t="array" ref="D25">SUMPRODUCT(--ISNUMBER(SEARCH("发动+1",OFFSET($B$32:$B$39,0,ROW(A2)-1))))</f>
        <v>0</v>
      </c>
      <c r="E25">
        <f ca="1" t="array" ref="E25">SUMPRODUCT(--ISNUMBER(SEARCH("抵抗+1",OFFSET($B$32:$B$39,0,ROW(A2)-1))))</f>
        <v>0</v>
      </c>
      <c r="F25">
        <f ca="1" t="array" ref="F25">SUMPRODUCT(--ISNUMBER(SEARCH("看破+1",OFFSET($B$32:$B$39,0,ROW(A2)-1))))</f>
        <v>0</v>
      </c>
      <c r="G25" s="14">
        <f ca="1" t="array" ref="G25">SUMPRODUCT(--ISNUMBER(SEARCH("物D+2",OFFSET($B$32:$B$39,0,ROW(A2)-1)))*2+--ISNUMBER(SEARCH("物D+3",OFFSET($B$32:$B$39,0,ROW(A2)-1)))*3)</f>
        <v>0</v>
      </c>
      <c r="H25">
        <f ca="1" t="array" ref="H25">SUMPRODUCT(--ISNUMBER(SEARCH("魔D+2",OFFSET($B$32:$B$39,0,ROW(A2)-1)))*2+--ISNUMBER(SEARCH("魔D+3",OFFSET($B$32:$B$39,0,ROW(A2)-1)))*3)</f>
        <v>0</v>
      </c>
      <c r="I25" s="14">
        <f ca="1" t="array" ref="I25">SUMPRODUCT(IFERROR(MID(OFFSET($B$32:$B$39,0,ROW(A2)-1),SEARCH("行动+",OFFSET($B$32:$B$39,0,ROW(A2)-1))+3,1)*1,0))</f>
        <v>0</v>
      </c>
      <c r="J25">
        <f ca="1" t="array" ref="J25">SUMPRODUCT(IFERROR(MID(OFFSET($B$32:$B$39,0,ROW(A2)-1),SEARCH("生命+",OFFSET($B$32:$B$39,0,ROW(A2)-1))+3,1)*1,0))</f>
        <v>0</v>
      </c>
      <c r="K25">
        <f ca="1" t="array" ref="K25">SUMPRODUCT(IFERROR(MID(OFFSET($B$32:$B$39,0,ROW(A2)-1),SEARCH("装甲+",OFFSET($B$32:$B$39,0,ROW(A2)-1))+3,1)*1,0))</f>
        <v>0</v>
      </c>
      <c r="L25">
        <f ca="1" t="array" ref="L25">SUMPRODUCT(IFERROR(MID(OFFSET($B$32:$B$39,0,ROW(A2)-1),SEARCH("结界+",OFFSET($B$32:$B$39,0,ROW(A2)-1))+3,1)*1,0))</f>
        <v>0</v>
      </c>
      <c r="M25" s="14">
        <f ca="1" t="array" ref="M25">SUMPRODUCT(ISNUMBER(SEARCH("体力+1",OFFSET($B$32:$B$39,0,ROW(A2)-1)))+ISNUMBER(SEARCH("体力和精神+1",OFFSET($B$32:$B$39,0,ROW(A2)-1))))</f>
        <v>0</v>
      </c>
      <c r="N25" s="14">
        <f ca="1" t="array" ref="N25">SUMPRODUCT(--ISNUMBER(SEARCH("敏捷+1",OFFSET($B$32:$B$39,0,ROW(A2)-1)))*1+--ISNUMBER(SEARCH("敏捷+2",OFFSET($B$32:$B$39,0,ROW(A2)-1)))*2+--ISNUMBER(SEARCH("敏捷和幸运",OFFSET($B$32:$B$39,0,ROW(A2)-1)))*1)</f>
        <v>0</v>
      </c>
      <c r="O25">
        <f ca="1" t="array" ref="O25">SUMPRODUCT(ISNUMBER(SEARCH("知性+1",OFFSET($B$32:$B$39,0,ROW(A2)-1)))+ISNUMBER(SEARCH("知性和精神+1",OFFSET($B$32:$B$39,0,ROW(A2)-1))))</f>
        <v>0</v>
      </c>
      <c r="P25" s="14">
        <f ca="1" t="array" ref="P25">SUMPRODUCT(--ISNUMBER(FIND(" 精神+1 "," "&amp;OFFSET($B$32:$B$39,0,ROW(A2)-1)&amp;" "))+--ISNUMBER(FIND(" 体力和精神+1 "," "&amp;OFFSET($B$32:$B$39,0,ROW(A2)-1)&amp;" "))+--ISNUMBER(FIND(" 知性和精神+1 "," "&amp;OFFSET($B$32:$B$39,0,ROW(A2)-1)&amp;" "))+--ISNUMBER(FIND(" 精神和幸运+1 "," "&amp;OFFSET($B$32:$B$39,0,ROW(A2)-1)&amp;" ")))</f>
        <v>0</v>
      </c>
      <c r="Q25" s="14">
        <f ca="1" t="array" ref="Q25">SUMPRODUCT(--ISNUMBER(FIND(" 幸运+1 "," "&amp;OFFSET($B$32:$B$39,0,ROW(A2)-1)&amp;" "))+--ISNUMBER(FIND(" 敏捷和幸运+1 "," "&amp;OFFSET($B$32:$B$39,0,ROW(A2)-1)&amp;" "))+--ISNUMBER(FIND(" 精神和幸运+1 "," "&amp;OFFSET($B$32:$B$39,0,ROW(A2)-1)&amp;" ")))</f>
        <v>0</v>
      </c>
    </row>
    <row r="26" spans="1:17">
      <c r="A26" t="s">
        <v>226</v>
      </c>
      <c r="B26">
        <f ca="1" t="array" ref="B26">SUMPRODUCT(--ISNUMBER(SEARCH("命中+1",OFFSET($B$32:$B$39,0,ROW(A3)-1))))</f>
        <v>0</v>
      </c>
      <c r="C26">
        <f ca="1" t="array" ref="C26">SUMPRODUCT(--ISNUMBER(SEARCH("回避+1",OFFSET($B$32:$B$39,0,ROW(A3)-1))))</f>
        <v>0</v>
      </c>
      <c r="D26">
        <f ca="1" t="array" ref="D26">SUMPRODUCT(--ISNUMBER(SEARCH("发动+1",OFFSET($B$32:$B$39,0,ROW(A3)-1))))</f>
        <v>0</v>
      </c>
      <c r="E26">
        <f ca="1" t="array" ref="E26">SUMPRODUCT(--ISNUMBER(SEARCH("抵抗+1",OFFSET($B$32:$B$39,0,ROW(A3)-1))))</f>
        <v>0</v>
      </c>
      <c r="F26">
        <f ca="1" t="array" ref="F26">SUMPRODUCT(--ISNUMBER(SEARCH("看破+1",OFFSET($B$32:$B$39,0,ROW(A3)-1))))</f>
        <v>0</v>
      </c>
      <c r="G26" s="14">
        <f ca="1" t="array" ref="G26">SUMPRODUCT(--ISNUMBER(SEARCH("物D+2",OFFSET($B$32:$B$39,0,ROW(A3)-1)))*2+--ISNUMBER(SEARCH("物D+3",OFFSET($B$32:$B$39,0,ROW(A3)-1)))*3)</f>
        <v>0</v>
      </c>
      <c r="H26">
        <f ca="1" t="array" ref="H26">SUMPRODUCT(--ISNUMBER(SEARCH("魔D+2",OFFSET($B$32:$B$39,0,ROW(A3)-1)))*2+--ISNUMBER(SEARCH("魔D+3",OFFSET($B$32:$B$39,0,ROW(A3)-1)))*3)</f>
        <v>0</v>
      </c>
      <c r="I26" s="14">
        <f ca="1" t="array" ref="I26">SUMPRODUCT(IFERROR(MID(OFFSET($B$32:$B$39,0,ROW(A3)-1),SEARCH("行动+",OFFSET($B$32:$B$39,0,ROW(A3)-1))+3,1)*1,0))</f>
        <v>0</v>
      </c>
      <c r="J26">
        <f ca="1" t="array" ref="J26">SUMPRODUCT(IFERROR(MID(OFFSET($B$32:$B$39,0,ROW(A3)-1),SEARCH("生命+",OFFSET($B$32:$B$39,0,ROW(A3)-1))+3,1)*1,0))</f>
        <v>0</v>
      </c>
      <c r="K26">
        <f ca="1" t="array" ref="K26">SUMPRODUCT(IFERROR(MID(OFFSET($B$32:$B$39,0,ROW(A3)-1),SEARCH("装甲+",OFFSET($B$32:$B$39,0,ROW(A3)-1))+3,1)*1,0))</f>
        <v>0</v>
      </c>
      <c r="L26">
        <f ca="1" t="array" ref="L26">SUMPRODUCT(IFERROR(MID(OFFSET($B$32:$B$39,0,ROW(A3)-1),SEARCH("结界+",OFFSET($B$32:$B$39,0,ROW(A3)-1))+3,1)*1,0))</f>
        <v>0</v>
      </c>
      <c r="M26" s="14">
        <f ca="1" t="array" ref="M26">SUMPRODUCT(ISNUMBER(SEARCH("体力+1",OFFSET($B$32:$B$39,0,ROW(A3)-1)))+ISNUMBER(SEARCH("体力和精神+1",OFFSET($B$32:$B$39,0,ROW(A3)-1))))</f>
        <v>0</v>
      </c>
      <c r="N26" s="14">
        <f ca="1" t="array" ref="N26">SUMPRODUCT(--ISNUMBER(SEARCH("敏捷+1",OFFSET($B$32:$B$39,0,ROW(A3)-1)))*1+--ISNUMBER(SEARCH("敏捷+2",OFFSET($B$32:$B$39,0,ROW(A3)-1)))*2+--ISNUMBER(SEARCH("敏捷和幸运",OFFSET($B$32:$B$39,0,ROW(A3)-1)))*1)</f>
        <v>0</v>
      </c>
      <c r="O26">
        <f ca="1" t="array" ref="O26">SUMPRODUCT(ISNUMBER(SEARCH("知性+1",OFFSET($B$32:$B$39,0,ROW(A3)-1)))+ISNUMBER(SEARCH("知性和精神+1",OFFSET($B$32:$B$39,0,ROW(A3)-1))))</f>
        <v>0</v>
      </c>
      <c r="P26" s="14">
        <f ca="1" t="array" ref="P26">SUMPRODUCT(--ISNUMBER(FIND(" 精神+1 "," "&amp;OFFSET($B$32:$B$39,0,ROW(A3)-1)&amp;" "))+--ISNUMBER(FIND(" 体力和精神+1 "," "&amp;OFFSET($B$32:$B$39,0,ROW(A3)-1)&amp;" "))+--ISNUMBER(FIND(" 知性和精神+1 "," "&amp;OFFSET($B$32:$B$39,0,ROW(A3)-1)&amp;" "))+--ISNUMBER(FIND(" 精神和幸运+1 "," "&amp;OFFSET($B$32:$B$39,0,ROW(A3)-1)&amp;" ")))</f>
        <v>0</v>
      </c>
      <c r="Q26" s="14">
        <f ca="1" t="array" ref="Q26">SUMPRODUCT(--ISNUMBER(FIND(" 幸运+1 "," "&amp;OFFSET($B$32:$B$39,0,ROW(A3)-1)&amp;" "))+--ISNUMBER(FIND(" 敏捷和幸运+1 "," "&amp;OFFSET($B$32:$B$39,0,ROW(A3)-1)&amp;" "))+--ISNUMBER(FIND(" 精神和幸运+1 "," "&amp;OFFSET($B$32:$B$39,0,ROW(A3)-1)&amp;" ")))</f>
        <v>0</v>
      </c>
    </row>
    <row r="27" spans="1:17">
      <c r="A27" t="s">
        <v>227</v>
      </c>
      <c r="B27">
        <f ca="1" t="array" ref="B27">SUMPRODUCT(--ISNUMBER(SEARCH("命中+1",OFFSET($B$32:$B$39,0,ROW(A4)-1))))</f>
        <v>0</v>
      </c>
      <c r="C27">
        <f ca="1" t="array" ref="C27">SUMPRODUCT(--ISNUMBER(SEARCH("回避+1",OFFSET($B$32:$B$39,0,ROW(A4)-1))))</f>
        <v>0</v>
      </c>
      <c r="D27">
        <f ca="1" t="array" ref="D27">SUMPRODUCT(--ISNUMBER(SEARCH("发动+1",OFFSET($B$32:$B$39,0,ROW(A4)-1))))</f>
        <v>0</v>
      </c>
      <c r="E27">
        <f ca="1" t="array" ref="E27">SUMPRODUCT(--ISNUMBER(SEARCH("抵抗+1",OFFSET($B$32:$B$39,0,ROW(A4)-1))))</f>
        <v>0</v>
      </c>
      <c r="F27">
        <f ca="1" t="array" ref="F27">SUMPRODUCT(--ISNUMBER(SEARCH("看破+1",OFFSET($B$32:$B$39,0,ROW(A4)-1))))</f>
        <v>0</v>
      </c>
      <c r="G27" s="14">
        <f ca="1" t="array" ref="G27">SUMPRODUCT(--ISNUMBER(SEARCH("物D+2",OFFSET($B$32:$B$39,0,ROW(A4)-1)))*2+--ISNUMBER(SEARCH("物D+3",OFFSET($B$32:$B$39,0,ROW(A4)-1)))*3)</f>
        <v>0</v>
      </c>
      <c r="H27">
        <f ca="1" t="array" ref="H27">SUMPRODUCT(--ISNUMBER(SEARCH("魔D+2",OFFSET($B$32:$B$39,0,ROW(A4)-1)))*2+--ISNUMBER(SEARCH("魔D+3",OFFSET($B$32:$B$39,0,ROW(A4)-1)))*3)</f>
        <v>0</v>
      </c>
      <c r="I27" s="14">
        <f ca="1" t="array" ref="I27">SUMPRODUCT(IFERROR(MID(OFFSET($B$32:$B$39,0,ROW(A4)-1),SEARCH("行动+",OFFSET($B$32:$B$39,0,ROW(A4)-1))+3,1)*1,0))</f>
        <v>0</v>
      </c>
      <c r="J27">
        <f ca="1" t="array" ref="J27">SUMPRODUCT(IFERROR(MID(OFFSET($B$32:$B$39,0,ROW(A4)-1),SEARCH("生命+",OFFSET($B$32:$B$39,0,ROW(A4)-1))+3,1)*1,0))</f>
        <v>0</v>
      </c>
      <c r="K27">
        <f ca="1" t="array" ref="K27">SUMPRODUCT(IFERROR(MID(OFFSET($B$32:$B$39,0,ROW(A4)-1),SEARCH("装甲+",OFFSET($B$32:$B$39,0,ROW(A4)-1))+3,1)*1,0))</f>
        <v>0</v>
      </c>
      <c r="L27">
        <f ca="1" t="array" ref="L27">SUMPRODUCT(IFERROR(MID(OFFSET($B$32:$B$39,0,ROW(A4)-1),SEARCH("结界+",OFFSET($B$32:$B$39,0,ROW(A4)-1))+3,1)*1,0))</f>
        <v>0</v>
      </c>
      <c r="M27" s="14">
        <f ca="1" t="array" ref="M27">SUMPRODUCT(ISNUMBER(SEARCH("体力+1",OFFSET($B$32:$B$39,0,ROW(A4)-1)))+ISNUMBER(SEARCH("体力和精神+1",OFFSET($B$32:$B$39,0,ROW(A4)-1))))</f>
        <v>0</v>
      </c>
      <c r="N27" s="14">
        <f ca="1" t="array" ref="N27">SUMPRODUCT(--ISNUMBER(SEARCH("敏捷+1",OFFSET($B$32:$B$39,0,ROW(A4)-1)))*1+--ISNUMBER(SEARCH("敏捷+2",OFFSET($B$32:$B$39,0,ROW(A4)-1)))*2+--ISNUMBER(SEARCH("敏捷和幸运",OFFSET($B$32:$B$39,0,ROW(A4)-1)))*1)</f>
        <v>0</v>
      </c>
      <c r="O27">
        <f ca="1" t="array" ref="O27">SUMPRODUCT(ISNUMBER(SEARCH("知性+1",OFFSET($B$32:$B$39,0,ROW(A4)-1)))+ISNUMBER(SEARCH("知性和精神+1",OFFSET($B$32:$B$39,0,ROW(A4)-1))))</f>
        <v>0</v>
      </c>
      <c r="P27" s="14">
        <f ca="1" t="array" ref="P27">SUMPRODUCT(--ISNUMBER(FIND(" 精神+1 "," "&amp;OFFSET($B$32:$B$39,0,ROW(A4)-1)&amp;" "))+--ISNUMBER(FIND(" 体力和精神+1 "," "&amp;OFFSET($B$32:$B$39,0,ROW(A4)-1)&amp;" "))+--ISNUMBER(FIND(" 知性和精神+1 "," "&amp;OFFSET($B$32:$B$39,0,ROW(A4)-1)&amp;" "))+--ISNUMBER(FIND(" 精神和幸运+1 "," "&amp;OFFSET($B$32:$B$39,0,ROW(A4)-1)&amp;" ")))</f>
        <v>0</v>
      </c>
      <c r="Q27" s="14">
        <f ca="1" t="array" ref="Q27">SUMPRODUCT(--ISNUMBER(FIND(" 幸运+1 "," "&amp;OFFSET($B$32:$B$39,0,ROW(A4)-1)&amp;" "))+--ISNUMBER(FIND(" 敏捷和幸运+1 "," "&amp;OFFSET($B$32:$B$39,0,ROW(A4)-1)&amp;" "))+--ISNUMBER(FIND(" 精神和幸运+1 "," "&amp;OFFSET($B$32:$B$39,0,ROW(A4)-1)&amp;" ")))</f>
        <v>0</v>
      </c>
    </row>
    <row r="28" spans="1:17">
      <c r="A28" t="s">
        <v>228</v>
      </c>
      <c r="B28">
        <f ca="1" t="array" ref="B28">SUMPRODUCT(--ISNUMBER(SEARCH("命中+1",OFFSET($B$32:$B$39,0,ROW(A5)-1))))</f>
        <v>0</v>
      </c>
      <c r="C28">
        <f ca="1" t="array" ref="C28">SUMPRODUCT(--ISNUMBER(SEARCH("回避+1",OFFSET($B$32:$B$39,0,ROW(A5)-1))))</f>
        <v>0</v>
      </c>
      <c r="D28">
        <f ca="1" t="array" ref="D28">SUMPRODUCT(--ISNUMBER(SEARCH("发动+1",OFFSET($B$32:$B$39,0,ROW(A5)-1))))</f>
        <v>0</v>
      </c>
      <c r="E28">
        <f ca="1" t="array" ref="E28">SUMPRODUCT(--ISNUMBER(SEARCH("抵抗+1",OFFSET($B$32:$B$39,0,ROW(A5)-1))))</f>
        <v>0</v>
      </c>
      <c r="F28">
        <f ca="1" t="array" ref="F28">SUMPRODUCT(--ISNUMBER(SEARCH("看破+1",OFFSET($B$32:$B$39,0,ROW(A5)-1))))</f>
        <v>0</v>
      </c>
      <c r="G28" s="14">
        <f ca="1" t="array" ref="G28">SUMPRODUCT(--ISNUMBER(SEARCH("物D+2",OFFSET($B$32:$B$39,0,ROW(A5)-1)))*2+--ISNUMBER(SEARCH("物D+3",OFFSET($B$32:$B$39,0,ROW(A5)-1)))*3)</f>
        <v>0</v>
      </c>
      <c r="H28">
        <f ca="1" t="array" ref="H28">SUMPRODUCT(--ISNUMBER(SEARCH("魔D+2",OFFSET($B$32:$B$39,0,ROW(A5)-1)))*2+--ISNUMBER(SEARCH("魔D+3",OFFSET($B$32:$B$39,0,ROW(A5)-1)))*3)</f>
        <v>0</v>
      </c>
      <c r="I28" s="14">
        <f ca="1" t="array" ref="I28">SUMPRODUCT(IFERROR(MID(OFFSET($B$32:$B$39,0,ROW(A5)-1),SEARCH("行动+",OFFSET($B$32:$B$39,0,ROW(A5)-1))+3,1)*1,0))</f>
        <v>0</v>
      </c>
      <c r="J28">
        <f ca="1" t="array" ref="J28">SUMPRODUCT(IFERROR(MID(OFFSET($B$32:$B$39,0,ROW(A5)-1),SEARCH("生命+",OFFSET($B$32:$B$39,0,ROW(A5)-1))+3,1)*1,0))</f>
        <v>0</v>
      </c>
      <c r="K28">
        <f ca="1" t="array" ref="K28">SUMPRODUCT(IFERROR(MID(OFFSET($B$32:$B$39,0,ROW(A5)-1),SEARCH("装甲+",OFFSET($B$32:$B$39,0,ROW(A5)-1))+3,1)*1,0))</f>
        <v>0</v>
      </c>
      <c r="L28">
        <f ca="1" t="array" ref="L28">SUMPRODUCT(IFERROR(MID(OFFSET($B$32:$B$39,0,ROW(A5)-1),SEARCH("结界+",OFFSET($B$32:$B$39,0,ROW(A5)-1))+3,1)*1,0))</f>
        <v>0</v>
      </c>
      <c r="M28" s="14">
        <f ca="1" t="array" ref="M28">SUMPRODUCT(ISNUMBER(SEARCH("体力+1",OFFSET($B$32:$B$39,0,ROW(A5)-1)))+ISNUMBER(SEARCH("体力和精神+1",OFFSET($B$32:$B$39,0,ROW(A5)-1))))</f>
        <v>0</v>
      </c>
      <c r="N28" s="14">
        <f ca="1" t="array" ref="N28">SUMPRODUCT(--ISNUMBER(SEARCH("敏捷+1",OFFSET($B$32:$B$39,0,ROW(A5)-1)))*1+--ISNUMBER(SEARCH("敏捷+2",OFFSET($B$32:$B$39,0,ROW(A5)-1)))*2+--ISNUMBER(SEARCH("敏捷和幸运",OFFSET($B$32:$B$39,0,ROW(A5)-1)))*1)</f>
        <v>0</v>
      </c>
      <c r="O28">
        <f ca="1" t="array" ref="O28">SUMPRODUCT(ISNUMBER(SEARCH("知性+1",OFFSET($B$32:$B$39,0,ROW(A5)-1)))+ISNUMBER(SEARCH("知性和精神+1",OFFSET($B$32:$B$39,0,ROW(A5)-1))))</f>
        <v>0</v>
      </c>
      <c r="P28" s="14">
        <f ca="1" t="array" ref="P28">SUMPRODUCT(--ISNUMBER(FIND(" 精神+1 "," "&amp;OFFSET($B$32:$B$39,0,ROW(A5)-1)&amp;" "))+--ISNUMBER(FIND(" 体力和精神+1 "," "&amp;OFFSET($B$32:$B$39,0,ROW(A5)-1)&amp;" "))+--ISNUMBER(FIND(" 知性和精神+1 "," "&amp;OFFSET($B$32:$B$39,0,ROW(A5)-1)&amp;" "))+--ISNUMBER(FIND(" 精神和幸运+1 "," "&amp;OFFSET($B$32:$B$39,0,ROW(A5)-1)&amp;" ")))</f>
        <v>0</v>
      </c>
      <c r="Q28" s="14">
        <f ca="1" t="array" ref="Q28">SUMPRODUCT(--ISNUMBER(FIND(" 幸运+1 "," "&amp;OFFSET($B$32:$B$39,0,ROW(A5)-1)&amp;" "))+--ISNUMBER(FIND(" 敏捷和幸运+1 "," "&amp;OFFSET($B$32:$B$39,0,ROW(A5)-1)&amp;" "))+--ISNUMBER(FIND(" 精神和幸运+1 "," "&amp;OFFSET($B$32:$B$39,0,ROW(A5)-1)&amp;" ")))</f>
        <v>0</v>
      </c>
    </row>
    <row r="29" spans="1:17">
      <c r="A29" t="s">
        <v>229</v>
      </c>
      <c r="B29">
        <f ca="1" t="array" ref="B29">SUMPRODUCT(--ISNUMBER(SEARCH("命中+1",OFFSET($B$32:$B$39,0,ROW(A6)-1))))</f>
        <v>0</v>
      </c>
      <c r="C29">
        <f ca="1" t="array" ref="C29">SUMPRODUCT(--ISNUMBER(SEARCH("回避+1",OFFSET($B$32:$B$39,0,ROW(A6)-1))))</f>
        <v>0</v>
      </c>
      <c r="D29">
        <f ca="1" t="array" ref="D29">SUMPRODUCT(--ISNUMBER(SEARCH("发动+1",OFFSET($B$32:$B$39,0,ROW(A6)-1))))</f>
        <v>0</v>
      </c>
      <c r="E29">
        <f ca="1" t="array" ref="E29">SUMPRODUCT(--ISNUMBER(SEARCH("抵抗+1",OFFSET($B$32:$B$39,0,ROW(A6)-1))))</f>
        <v>0</v>
      </c>
      <c r="F29">
        <f ca="1" t="array" ref="F29">SUMPRODUCT(--ISNUMBER(SEARCH("看破+1",OFFSET($B$32:$B$39,0,ROW(A6)-1))))</f>
        <v>0</v>
      </c>
      <c r="G29" s="14">
        <f ca="1" t="array" ref="G29">SUMPRODUCT(--ISNUMBER(SEARCH("物D+2",OFFSET($B$32:$B$39,0,ROW(A6)-1)))*2+--ISNUMBER(SEARCH("物D+3",OFFSET($B$32:$B$39,0,ROW(A6)-1)))*3)</f>
        <v>0</v>
      </c>
      <c r="H29">
        <f ca="1" t="array" ref="H29">SUMPRODUCT(--ISNUMBER(SEARCH("魔D+2",OFFSET($B$32:$B$39,0,ROW(A6)-1)))*2+--ISNUMBER(SEARCH("魔D+3",OFFSET($B$32:$B$39,0,ROW(A6)-1)))*3)</f>
        <v>0</v>
      </c>
      <c r="I29" s="14">
        <f ca="1" t="array" ref="I29">SUMPRODUCT(IFERROR(MID(OFFSET($B$32:$B$39,0,ROW(A6)-1),SEARCH("行动+",OFFSET($B$32:$B$39,0,ROW(A6)-1))+3,1)*1,0))</f>
        <v>0</v>
      </c>
      <c r="J29">
        <f ca="1" t="array" ref="J29">SUMPRODUCT(IFERROR(MID(OFFSET($B$32:$B$39,0,ROW(A6)-1),SEARCH("生命+",OFFSET($B$32:$B$39,0,ROW(A6)-1))+3,1)*1,0))</f>
        <v>0</v>
      </c>
      <c r="K29">
        <f ca="1" t="array" ref="K29">SUMPRODUCT(IFERROR(MID(OFFSET($B$32:$B$39,0,ROW(A6)-1),SEARCH("装甲+",OFFSET($B$32:$B$39,0,ROW(A6)-1))+3,1)*1,0))</f>
        <v>0</v>
      </c>
      <c r="L29">
        <f ca="1" t="array" ref="L29">SUMPRODUCT(IFERROR(MID(OFFSET($B$32:$B$39,0,ROW(A6)-1),SEARCH("结界+",OFFSET($B$32:$B$39,0,ROW(A6)-1))+3,1)*1,0))</f>
        <v>0</v>
      </c>
      <c r="M29" s="14">
        <f ca="1" t="array" ref="M29">SUMPRODUCT(ISNUMBER(SEARCH("体力+1",OFFSET($B$32:$B$39,0,ROW(A6)-1)))+ISNUMBER(SEARCH("体力和精神+1",OFFSET($B$32:$B$39,0,ROW(A6)-1))))</f>
        <v>0</v>
      </c>
      <c r="N29" s="14">
        <f ca="1" t="array" ref="N29">SUMPRODUCT(--ISNUMBER(SEARCH("敏捷+1",OFFSET($B$32:$B$39,0,ROW(A6)-1)))*1+--ISNUMBER(SEARCH("敏捷+2",OFFSET($B$32:$B$39,0,ROW(A6)-1)))*2+--ISNUMBER(SEARCH("敏捷和幸运",OFFSET($B$32:$B$39,0,ROW(A6)-1)))*1)</f>
        <v>0</v>
      </c>
      <c r="O29">
        <f ca="1" t="array" ref="O29">SUMPRODUCT(ISNUMBER(SEARCH("知性+1",OFFSET($B$32:$B$39,0,ROW(A6)-1)))+ISNUMBER(SEARCH("知性和精神+1",OFFSET($B$32:$B$39,0,ROW(A6)-1))))</f>
        <v>0</v>
      </c>
      <c r="P29" s="14">
        <f ca="1" t="array" ref="P29">SUMPRODUCT(--ISNUMBER(FIND(" 精神+1 "," "&amp;OFFSET($B$32:$B$39,0,ROW(A6)-1)&amp;" "))+--ISNUMBER(FIND(" 体力和精神+1 "," "&amp;OFFSET($B$32:$B$39,0,ROW(A6)-1)&amp;" "))+--ISNUMBER(FIND(" 知性和精神+1 "," "&amp;OFFSET($B$32:$B$39,0,ROW(A6)-1)&amp;" "))+--ISNUMBER(FIND(" 精神和幸运+1 "," "&amp;OFFSET($B$32:$B$39,0,ROW(A6)-1)&amp;" ")))</f>
        <v>0</v>
      </c>
      <c r="Q29" s="14">
        <f ca="1" t="array" ref="Q29">SUMPRODUCT(--ISNUMBER(FIND(" 幸运+1 "," "&amp;OFFSET($B$32:$B$39,0,ROW(A6)-1)&amp;" "))+--ISNUMBER(FIND(" 敏捷和幸运+1 "," "&amp;OFFSET($B$32:$B$39,0,ROW(A6)-1)&amp;" "))+--ISNUMBER(FIND(" 精神和幸运+1 "," "&amp;OFFSET($B$32:$B$39,0,ROW(A6)-1)&amp;" ")))</f>
        <v>0</v>
      </c>
    </row>
    <row r="31" spans="1:7">
      <c r="A31" t="s">
        <v>230</v>
      </c>
      <c r="B31" t="s">
        <v>231</v>
      </c>
      <c r="C31" t="s">
        <v>232</v>
      </c>
      <c r="D31" t="s">
        <v>233</v>
      </c>
      <c r="E31" t="s">
        <v>234</v>
      </c>
      <c r="F31" t="s">
        <v>235</v>
      </c>
      <c r="G31" t="s">
        <v>236</v>
      </c>
    </row>
    <row r="32" spans="1:7">
      <c r="A32" s="142" t="s">
        <v>237</v>
      </c>
      <c r="B32">
        <f>基础信息!BK49</f>
        <v>0</v>
      </c>
      <c r="C32">
        <f>基础信息!BK67</f>
        <v>0</v>
      </c>
      <c r="D32">
        <f>基础信息!AV77</f>
        <v>0</v>
      </c>
      <c r="E32">
        <f>基础信息!AV85</f>
        <v>0</v>
      </c>
      <c r="F32">
        <f>基础信息!AV93</f>
        <v>0</v>
      </c>
      <c r="G32">
        <f>基础信息!BK111</f>
        <v>0</v>
      </c>
    </row>
    <row r="33" spans="1:7">
      <c r="A33" s="143" t="s">
        <v>238</v>
      </c>
      <c r="B33">
        <f>基础信息!BK51</f>
        <v>0</v>
      </c>
      <c r="C33">
        <f>基础信息!BK69</f>
        <v>0</v>
      </c>
      <c r="D33">
        <f>基础信息!AV79</f>
        <v>0</v>
      </c>
      <c r="E33">
        <f>基础信息!AV87</f>
        <v>0</v>
      </c>
      <c r="F33">
        <f>基础信息!AV95</f>
        <v>0</v>
      </c>
      <c r="G33">
        <f>基础信息!BK113</f>
        <v>0</v>
      </c>
    </row>
    <row r="34" spans="1:7">
      <c r="A34" s="143" t="s">
        <v>239</v>
      </c>
      <c r="B34">
        <f>基础信息!BX45</f>
        <v>0</v>
      </c>
      <c r="C34">
        <f>基础信息!BX63</f>
        <v>0</v>
      </c>
      <c r="D34">
        <f>基础信息!BI77</f>
        <v>0</v>
      </c>
      <c r="E34">
        <f>基础信息!BI85</f>
        <v>0</v>
      </c>
      <c r="F34">
        <f>基础信息!BI93</f>
        <v>0</v>
      </c>
      <c r="G34">
        <f>基础信息!BX107</f>
        <v>0</v>
      </c>
    </row>
    <row r="35" spans="1:7">
      <c r="A35" s="143" t="s">
        <v>240</v>
      </c>
      <c r="B35">
        <f>基础信息!BX47</f>
        <v>0</v>
      </c>
      <c r="C35">
        <f>基础信息!BX65</f>
        <v>0</v>
      </c>
      <c r="D35">
        <f>基础信息!BI79</f>
        <v>0</v>
      </c>
      <c r="E35">
        <f>基础信息!BI87</f>
        <v>0</v>
      </c>
      <c r="F35">
        <f>基础信息!BI95</f>
        <v>0</v>
      </c>
      <c r="G35">
        <f>基础信息!BX109</f>
        <v>0</v>
      </c>
    </row>
    <row r="36" spans="1:7">
      <c r="A36" s="143" t="s">
        <v>241</v>
      </c>
      <c r="B36">
        <f>基础信息!BX49</f>
        <v>0</v>
      </c>
      <c r="C36">
        <f>基础信息!BX67</f>
        <v>0</v>
      </c>
      <c r="D36">
        <f>基础信息!BV77</f>
        <v>0</v>
      </c>
      <c r="E36">
        <f>基础信息!BV85</f>
        <v>0</v>
      </c>
      <c r="F36">
        <f>基础信息!BV93</f>
        <v>0</v>
      </c>
      <c r="G36">
        <f>基础信息!BX111</f>
        <v>0</v>
      </c>
    </row>
    <row r="37" spans="1:7">
      <c r="A37" s="143" t="s">
        <v>242</v>
      </c>
      <c r="B37">
        <f>基础信息!BX51</f>
        <v>0</v>
      </c>
      <c r="C37">
        <f>基础信息!BX71</f>
        <v>0</v>
      </c>
      <c r="D37">
        <f>基础信息!BV79</f>
        <v>0</v>
      </c>
      <c r="E37">
        <f>基础信息!BV87</f>
        <v>0</v>
      </c>
      <c r="F37">
        <f>基础信息!BV95</f>
        <v>0</v>
      </c>
      <c r="G37">
        <f>基础信息!BX113</f>
        <v>0</v>
      </c>
    </row>
    <row r="38" spans="1:7">
      <c r="A38" s="143" t="s">
        <v>243</v>
      </c>
      <c r="B38">
        <f>基础信息!CK45</f>
        <v>0</v>
      </c>
      <c r="C38">
        <f>基础信息!CK63</f>
        <v>0</v>
      </c>
      <c r="D38">
        <f>基础信息!CI77</f>
        <v>0</v>
      </c>
      <c r="E38">
        <f>基础信息!CI85</f>
        <v>0</v>
      </c>
      <c r="F38">
        <f>基础信息!CI93</f>
        <v>0</v>
      </c>
      <c r="G38">
        <f>基础信息!CK107</f>
        <v>0</v>
      </c>
    </row>
    <row r="39" spans="1:7">
      <c r="A39" s="143" t="s">
        <v>244</v>
      </c>
      <c r="B39">
        <f>基础信息!CK47</f>
        <v>0</v>
      </c>
      <c r="C39">
        <f>基础信息!CK65</f>
        <v>0</v>
      </c>
      <c r="D39">
        <f>基础信息!CI79</f>
        <v>0</v>
      </c>
      <c r="E39">
        <f>基础信息!CI87</f>
        <v>0</v>
      </c>
      <c r="F39">
        <f>基础信息!CI95</f>
        <v>0</v>
      </c>
      <c r="G39">
        <f>基础信息!CK109</f>
        <v>0</v>
      </c>
    </row>
    <row r="40" spans="1:1">
      <c r="A40" s="143" t="s">
        <v>245</v>
      </c>
    </row>
    <row r="41" spans="1:1">
      <c r="A41" s="143" t="s">
        <v>246</v>
      </c>
    </row>
    <row r="42" spans="1:1">
      <c r="A42" s="143" t="s">
        <v>247</v>
      </c>
    </row>
    <row r="43" spans="1:1">
      <c r="A43" s="143" t="s">
        <v>248</v>
      </c>
    </row>
    <row r="44" spans="1:1">
      <c r="A44" s="143" t="s">
        <v>249</v>
      </c>
    </row>
    <row r="45" spans="1:1">
      <c r="A45" s="143" t="s">
        <v>250</v>
      </c>
    </row>
    <row r="46" spans="1:1">
      <c r="A46" s="143" t="s">
        <v>251</v>
      </c>
    </row>
    <row r="47" spans="1:1">
      <c r="A47" s="143" t="s">
        <v>252</v>
      </c>
    </row>
    <row r="48" spans="1:1">
      <c r="A48" s="143" t="s">
        <v>253</v>
      </c>
    </row>
    <row r="49" spans="1:1">
      <c r="A49" s="143" t="s">
        <v>254</v>
      </c>
    </row>
    <row r="50" spans="1:1">
      <c r="A50" s="143" t="s">
        <v>255</v>
      </c>
    </row>
    <row r="51" spans="1:1">
      <c r="A51" s="143" t="s">
        <v>256</v>
      </c>
    </row>
    <row r="52" spans="1:1">
      <c r="A52" s="143" t="s">
        <v>257</v>
      </c>
    </row>
    <row r="53" spans="1:1">
      <c r="A53" s="143" t="s">
        <v>258</v>
      </c>
    </row>
    <row r="54" spans="1:1">
      <c r="A54" s="143" t="s">
        <v>259</v>
      </c>
    </row>
    <row r="55" spans="1:1">
      <c r="A55" s="143" t="s">
        <v>260</v>
      </c>
    </row>
    <row r="56" spans="1:1">
      <c r="A56" s="143" t="s">
        <v>261</v>
      </c>
    </row>
    <row r="57" spans="1:1">
      <c r="A57" s="143" t="s">
        <v>262</v>
      </c>
    </row>
    <row r="58" spans="1:1">
      <c r="A58" s="143" t="s">
        <v>263</v>
      </c>
    </row>
    <row r="59" spans="1:1">
      <c r="A59" s="143" t="s">
        <v>264</v>
      </c>
    </row>
    <row r="60" spans="1:1">
      <c r="A60" s="144" t="s">
        <v>265</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workbookViewId="0">
      <selection activeCell="X1908" sqref="X1908"/>
    </sheetView>
  </sheetViews>
  <sheetFormatPr defaultColWidth="9" defaultRowHeight="14" outlineLevelCol="6"/>
  <cols>
    <col min="1" max="1" width="31" customWidth="1"/>
    <col min="2" max="2" width="43.25" customWidth="1"/>
    <col min="3" max="3" width="23.5" customWidth="1"/>
    <col min="4" max="4" width="30.8833333333333" customWidth="1"/>
    <col min="6" max="6" width="9" customWidth="1"/>
  </cols>
  <sheetData>
    <row r="1" spans="1:6">
      <c r="A1" t="s">
        <v>266</v>
      </c>
      <c r="B1" t="s">
        <v>267</v>
      </c>
      <c r="C1" t="s">
        <v>268</v>
      </c>
      <c r="D1" t="s">
        <v>269</v>
      </c>
      <c r="E1" t="s">
        <v>270</v>
      </c>
      <c r="F1" t="s">
        <v>271</v>
      </c>
    </row>
    <row r="2" ht="24" customHeight="1" spans="1:7">
      <c r="A2" s="125">
        <v>45884</v>
      </c>
      <c r="B2" s="14" t="s">
        <v>272</v>
      </c>
      <c r="C2" s="14" t="s">
        <v>273</v>
      </c>
      <c r="D2" s="14" t="s">
        <v>274</v>
      </c>
      <c r="E2" s="126">
        <v>0.9</v>
      </c>
      <c r="F2" t="s">
        <v>275</v>
      </c>
      <c r="G2" t="s">
        <v>276</v>
      </c>
    </row>
    <row r="3" spans="2:7">
      <c r="B3" s="14" t="s">
        <v>277</v>
      </c>
      <c r="C3" s="14" t="s">
        <v>278</v>
      </c>
      <c r="D3" s="14" t="s">
        <v>279</v>
      </c>
      <c r="G3" t="s">
        <v>276</v>
      </c>
    </row>
    <row r="4" spans="2:7">
      <c r="B4" s="14" t="s">
        <v>280</v>
      </c>
      <c r="C4" s="14" t="s">
        <v>281</v>
      </c>
      <c r="D4" s="14" t="s">
        <v>282</v>
      </c>
      <c r="G4" t="s">
        <v>276</v>
      </c>
    </row>
    <row r="5" spans="2:7">
      <c r="B5" t="s">
        <v>283</v>
      </c>
      <c r="C5" t="s">
        <v>284</v>
      </c>
      <c r="D5" s="14" t="s">
        <v>282</v>
      </c>
      <c r="G5" t="s">
        <v>276</v>
      </c>
    </row>
    <row r="6" spans="2:7">
      <c r="B6" t="s">
        <v>285</v>
      </c>
      <c r="C6" t="s">
        <v>286</v>
      </c>
      <c r="D6" s="14" t="s">
        <v>282</v>
      </c>
      <c r="G6" t="s">
        <v>276</v>
      </c>
    </row>
    <row r="7" spans="1:7">
      <c r="A7" s="125"/>
      <c r="B7" t="s">
        <v>287</v>
      </c>
      <c r="G7" t="s">
        <v>276</v>
      </c>
    </row>
    <row r="8" spans="1:7">
      <c r="A8" s="125"/>
      <c r="B8" t="s">
        <v>288</v>
      </c>
      <c r="C8" t="s">
        <v>289</v>
      </c>
      <c r="D8" t="s">
        <v>290</v>
      </c>
      <c r="G8" t="s">
        <v>276</v>
      </c>
    </row>
    <row r="9" spans="1:7">
      <c r="A9" s="125">
        <v>45884</v>
      </c>
      <c r="B9" t="s">
        <v>291</v>
      </c>
      <c r="D9" t="s">
        <v>292</v>
      </c>
      <c r="G9" t="s">
        <v>276</v>
      </c>
    </row>
    <row r="10" spans="1:7">
      <c r="A10" s="125">
        <v>45885</v>
      </c>
      <c r="D10" t="s">
        <v>293</v>
      </c>
      <c r="G10" t="s">
        <v>276</v>
      </c>
    </row>
    <row r="11" spans="1:5">
      <c r="A11" s="125">
        <v>45913</v>
      </c>
      <c r="B11" t="s">
        <v>294</v>
      </c>
      <c r="E11">
        <v>0.93</v>
      </c>
    </row>
    <row r="12" spans="1:2">
      <c r="A12" s="125">
        <v>45931</v>
      </c>
      <c r="B12" t="s">
        <v>295</v>
      </c>
    </row>
    <row r="13" spans="1:2">
      <c r="A13" s="125">
        <v>45939</v>
      </c>
      <c r="B13" t="s">
        <v>296</v>
      </c>
    </row>
    <row r="14" spans="2:2">
      <c r="B14" t="s">
        <v>297</v>
      </c>
    </row>
    <row r="15" spans="2:2">
      <c r="B15" t="s">
        <v>298</v>
      </c>
    </row>
    <row r="16" spans="1:2">
      <c r="A16">
        <v>10.13</v>
      </c>
      <c r="B16" t="s">
        <v>299</v>
      </c>
    </row>
    <row r="17" spans="1:2">
      <c r="A17">
        <v>10.19</v>
      </c>
      <c r="B17" t="s">
        <v>300</v>
      </c>
    </row>
    <row r="18" spans="1:5">
      <c r="A18">
        <v>11.1</v>
      </c>
      <c r="B18" t="s">
        <v>301</v>
      </c>
      <c r="E18" s="126">
        <v>1</v>
      </c>
    </row>
    <row r="19" spans="2:2">
      <c r="B19" t="s">
        <v>302</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B2273"/>
  <sheetViews>
    <sheetView topLeftCell="A167" workbookViewId="0">
      <selection activeCell="C183" sqref="C183"/>
    </sheetView>
  </sheetViews>
  <sheetFormatPr defaultColWidth="9" defaultRowHeight="14"/>
  <cols>
    <col min="2" max="2" width="8.63333333333333" customWidth="1"/>
    <col min="3" max="3" width="9.88333333333333" customWidth="1"/>
    <col min="4" max="4" width="12.5" customWidth="1"/>
    <col min="8" max="8" width="6.10833333333333" customWidth="1"/>
    <col min="9" max="9" width="6.38333333333333" customWidth="1"/>
    <col min="10" max="10" width="5" customWidth="1"/>
    <col min="11" max="11" width="4.75" customWidth="1"/>
    <col min="12" max="12" width="5" customWidth="1"/>
    <col min="13" max="15" width="8" customWidth="1"/>
    <col min="18" max="18" width="4.5" customWidth="1"/>
    <col min="19" max="19" width="4.63333333333333" customWidth="1"/>
    <col min="20" max="20" width="4.88333333333333" customWidth="1"/>
    <col min="21" max="21" width="5.38333333333333" customWidth="1"/>
    <col min="22" max="22" width="7.75" customWidth="1"/>
    <col min="24" max="24" width="4.13333333333333" customWidth="1"/>
    <col min="26" max="26" width="4.38333333333333" customWidth="1"/>
    <col min="27" max="27" width="13.25" customWidth="1"/>
    <col min="28" max="28" width="10.5" customWidth="1"/>
    <col min="29" max="29" width="10.1333333333333" customWidth="1"/>
    <col min="30" max="30" width="6.13333333333333" customWidth="1"/>
    <col min="31" max="31" width="14" customWidth="1"/>
    <col min="32" max="32" width="8.38333333333333" customWidth="1"/>
    <col min="33" max="33" width="7.75" customWidth="1"/>
    <col min="34" max="34" width="6" customWidth="1"/>
    <col min="35" max="35" width="7.38333333333333" customWidth="1"/>
    <col min="38" max="39" width="5.5" customWidth="1"/>
    <col min="40" max="40" width="7" customWidth="1"/>
  </cols>
  <sheetData>
    <row r="1" spans="1:61">
      <c r="A1" t="s">
        <v>18</v>
      </c>
      <c r="B1" t="s">
        <v>303</v>
      </c>
      <c r="C1" s="82" t="s">
        <v>304</v>
      </c>
      <c r="D1" s="82" t="s">
        <v>62</v>
      </c>
      <c r="E1" s="82" t="s">
        <v>63</v>
      </c>
      <c r="F1" s="82" t="s">
        <v>64</v>
      </c>
      <c r="G1" s="82" t="s">
        <v>65</v>
      </c>
      <c r="M1" t="s">
        <v>38</v>
      </c>
      <c r="N1">
        <v>0</v>
      </c>
      <c r="O1" t="s">
        <v>305</v>
      </c>
      <c r="Q1" t="s">
        <v>19</v>
      </c>
      <c r="R1" t="s">
        <v>19</v>
      </c>
      <c r="V1" t="s">
        <v>66</v>
      </c>
      <c r="X1" t="s">
        <v>52</v>
      </c>
      <c r="AA1" t="s">
        <v>306</v>
      </c>
      <c r="AB1">
        <v>0</v>
      </c>
      <c r="AF1" t="s">
        <v>143</v>
      </c>
      <c r="AG1" t="s">
        <v>307</v>
      </c>
      <c r="AH1" t="s">
        <v>170</v>
      </c>
      <c r="AI1" t="s">
        <v>173</v>
      </c>
      <c r="AK1" t="s">
        <v>308</v>
      </c>
      <c r="AM1" t="s">
        <v>38</v>
      </c>
      <c r="AO1" t="s">
        <v>309</v>
      </c>
      <c r="AP1" t="s">
        <v>310</v>
      </c>
      <c r="AQ1">
        <f ca="1">COUNTA(OFFSET(神成神器!$A$1,MATCH(基础信息!D39,神成神器!$A:$A,0)-1,1,26))</f>
        <v>1</v>
      </c>
      <c r="AR1" t="s">
        <v>311</v>
      </c>
      <c r="AS1" t="s">
        <v>310</v>
      </c>
      <c r="AT1">
        <f ca="1">COUNTA(OFFSET(神成神器!$A$1,MATCH(基础信息!D57,神成神器!$A:$A,0)-1,1,26))</f>
        <v>1</v>
      </c>
      <c r="AU1" t="s">
        <v>312</v>
      </c>
      <c r="AV1" t="s">
        <v>310</v>
      </c>
      <c r="AW1">
        <f ca="1" t="array" ref="AW1">COUNTA(OFFSET(神成神器!$A$1,MATCH(基础信息!的01,神成神器!$A:$A,0)-1,1,26))</f>
        <v>1</v>
      </c>
      <c r="AX1" t="s">
        <v>313</v>
      </c>
      <c r="AY1" t="s">
        <v>310</v>
      </c>
      <c r="AZ1">
        <f ca="1">COUNTA(OFFSET(神成神器!$A$1,MATCH(基础信息!D75,神成神器!$A:$A,0)-1,1,26))</f>
        <v>1</v>
      </c>
      <c r="BA1" t="s">
        <v>314</v>
      </c>
      <c r="BB1" t="s">
        <v>310</v>
      </c>
      <c r="BC1">
        <f ca="1">COUNTA(OFFSET(神成神器!$A$1,MATCH(基础信息!D83,神成神器!$A:$A,0)-1,1,26))</f>
        <v>1</v>
      </c>
      <c r="BD1" t="s">
        <v>315</v>
      </c>
      <c r="BE1" t="s">
        <v>310</v>
      </c>
      <c r="BF1">
        <f ca="1">COUNTA(OFFSET(神成神器!$A$1,MATCH(基础信息!D91,神成神器!$A:$A,0)-1,1,26))</f>
        <v>1</v>
      </c>
      <c r="BH1" t="str">
        <f>基础信息!E9</f>
        <v>封神</v>
      </c>
      <c r="BI1" t="str">
        <f>BH1</f>
        <v>封神</v>
      </c>
    </row>
    <row r="2" spans="1:61">
      <c r="A2" t="str">
        <f>IF(基础信息!$Z$13="√",基础信息!$AD$13,基础信息!$E$9)</f>
        <v>封神</v>
      </c>
      <c r="B2" t="str">
        <f>IF(基础信息!$Z$13="√",基础信息!$AD$14,基础信息!$I$12)</f>
        <v>魔法</v>
      </c>
      <c r="C2">
        <f>C3-10</f>
        <v>0</v>
      </c>
      <c r="D2">
        <f>D3-10</f>
        <v>0</v>
      </c>
      <c r="E2">
        <f>E3-10</f>
        <v>0</v>
      </c>
      <c r="F2">
        <f>F3-10</f>
        <v>0</v>
      </c>
      <c r="G2">
        <f>G3-10</f>
        <v>1</v>
      </c>
      <c r="M2" t="s">
        <v>316</v>
      </c>
      <c r="N2">
        <v>1</v>
      </c>
      <c r="O2" t="s">
        <v>316</v>
      </c>
      <c r="Q2" t="s">
        <v>317</v>
      </c>
      <c r="R2" t="s">
        <v>317</v>
      </c>
      <c r="V2" t="s">
        <v>318</v>
      </c>
      <c r="X2" t="s">
        <v>67</v>
      </c>
      <c r="AB2">
        <v>1</v>
      </c>
      <c r="AF2" t="s">
        <v>319</v>
      </c>
      <c r="AG2" t="s">
        <v>320</v>
      </c>
      <c r="AH2" t="s">
        <v>313</v>
      </c>
      <c r="AI2" t="s">
        <v>321</v>
      </c>
      <c r="AK2" t="s">
        <v>322</v>
      </c>
      <c r="AM2" t="s">
        <v>316</v>
      </c>
      <c r="AP2" t="s">
        <v>323</v>
      </c>
      <c r="AQ2">
        <f ca="1">COUNTA(OFFSET(神成神器!$A$1,MATCH(基础信息!D39,神成神器!$A:$A,0)-1,2,26))</f>
        <v>1</v>
      </c>
      <c r="AS2" t="s">
        <v>323</v>
      </c>
      <c r="AT2">
        <f ca="1">COUNTA(OFFSET(神成神器!$A$1,MATCH(基础信息!D57,神成神器!$A:$A,0)-1,2,26))</f>
        <v>1</v>
      </c>
      <c r="AV2" t="s">
        <v>323</v>
      </c>
      <c r="AW2">
        <f ca="1">COUNTA(OFFSET(神成神器!$A$1,MATCH(基础信息!D101,神成神器!$A:$A,0)-1,2,26))</f>
        <v>1</v>
      </c>
      <c r="AY2" t="s">
        <v>323</v>
      </c>
      <c r="AZ2">
        <f ca="1">COUNTA(OFFSET(神成神器!$A$1,MATCH(基础信息!D75,神成神器!$A:$A,0)-1,2,26))</f>
        <v>1</v>
      </c>
      <c r="BB2" t="s">
        <v>323</v>
      </c>
      <c r="BC2">
        <f ca="1">COUNTA(OFFSET(神成神器!$A$1,MATCH(基础信息!D83,神成神器!$A:$A,0)-1,2,26))</f>
        <v>1</v>
      </c>
      <c r="BE2" t="s">
        <v>323</v>
      </c>
      <c r="BF2">
        <f ca="1">COUNTA(OFFSET(神成神器!$A$1,MATCH(基础信息!D91,神成神器!$A:$A,0)-1,2,26))</f>
        <v>1</v>
      </c>
      <c r="BH2" t="s">
        <v>191</v>
      </c>
      <c r="BI2" t="str">
        <f>BH2</f>
        <v>共通种族才能</v>
      </c>
    </row>
    <row r="3" spans="3:61">
      <c r="C3">
        <v>10</v>
      </c>
      <c r="D3">
        <v>10</v>
      </c>
      <c r="E3">
        <v>10</v>
      </c>
      <c r="F3">
        <v>10</v>
      </c>
      <c r="G3">
        <v>11</v>
      </c>
      <c r="M3" t="s">
        <v>29</v>
      </c>
      <c r="N3">
        <v>2</v>
      </c>
      <c r="O3" t="s">
        <v>29</v>
      </c>
      <c r="Q3" t="s">
        <v>324</v>
      </c>
      <c r="R3" t="s">
        <v>324</v>
      </c>
      <c r="V3" t="s">
        <v>325</v>
      </c>
      <c r="AB3">
        <v>2</v>
      </c>
      <c r="AG3" t="s">
        <v>319</v>
      </c>
      <c r="AK3" t="s">
        <v>167</v>
      </c>
      <c r="AM3" t="s">
        <v>29</v>
      </c>
      <c r="AP3" t="s">
        <v>326</v>
      </c>
      <c r="AQ3">
        <f ca="1">COUNTA(OFFSET(神成神器!$A$1,MATCH(基础信息!D39,神成神器!$A:$A,0)-1,3,26))</f>
        <v>1</v>
      </c>
      <c r="AS3" t="s">
        <v>326</v>
      </c>
      <c r="AT3">
        <f ca="1">COUNTA(OFFSET(神成神器!$A$1,MATCH(基础信息!D57,神成神器!$A:$A,0)-1,3,26))</f>
        <v>1</v>
      </c>
      <c r="AV3" t="s">
        <v>326</v>
      </c>
      <c r="AW3">
        <f ca="1">COUNTA(OFFSET(神成神器!$A$1,MATCH(基础信息!D101,神成神器!$A:$A,0)-1,3,26))</f>
        <v>1</v>
      </c>
      <c r="AY3" t="s">
        <v>326</v>
      </c>
      <c r="AZ3">
        <f ca="1">COUNTA(OFFSET(神成神器!$A$1,MATCH(基础信息!D75,神成神器!$A:$A,0)-1,3,26))</f>
        <v>1</v>
      </c>
      <c r="BB3" t="s">
        <v>326</v>
      </c>
      <c r="BC3">
        <f ca="1">COUNTA(OFFSET(神成神器!$A$1,MATCH(基础信息!D83,神成神器!$A:$A,0)-1,3,26))</f>
        <v>1</v>
      </c>
      <c r="BE3" t="s">
        <v>326</v>
      </c>
      <c r="BF3">
        <f ca="1">COUNTA(OFFSET(神成神器!$A$1,MATCH(基础信息!D91,神成神器!$A:$A,0)-1,3,26))</f>
        <v>1</v>
      </c>
      <c r="BH3" t="str">
        <f>IF(基础信息!$Z$9="√",基础信息!AD9,"")</f>
        <v/>
      </c>
      <c r="BI3" t="str">
        <f>IF(BH3&lt;&gt;"",BH3,"")</f>
        <v/>
      </c>
    </row>
    <row r="4" spans="1:58">
      <c r="A4" t="s">
        <v>304</v>
      </c>
      <c r="C4" t="s">
        <v>62</v>
      </c>
      <c r="E4" t="s">
        <v>63</v>
      </c>
      <c r="G4" t="s">
        <v>64</v>
      </c>
      <c r="I4" t="s">
        <v>65</v>
      </c>
      <c r="Q4" t="s">
        <v>327</v>
      </c>
      <c r="R4" t="s">
        <v>328</v>
      </c>
      <c r="V4" t="s">
        <v>329</v>
      </c>
      <c r="AB4">
        <v>3</v>
      </c>
      <c r="AG4" t="s">
        <v>330</v>
      </c>
      <c r="AK4" t="s">
        <v>331</v>
      </c>
      <c r="AM4" t="s">
        <v>19</v>
      </c>
      <c r="AP4" t="s">
        <v>332</v>
      </c>
      <c r="AQ4">
        <f ca="1">COUNTA(OFFSET(神成神器!$A$1,MATCH(基础信息!D39,神成神器!$A:$A,0)-1,4,26))</f>
        <v>1</v>
      </c>
      <c r="AS4" t="s">
        <v>332</v>
      </c>
      <c r="AT4">
        <f ca="1">COUNTA(OFFSET(神成神器!$A$1,MATCH(基础信息!D57,神成神器!$A:$A,0)-1,4,26))</f>
        <v>1</v>
      </c>
      <c r="AV4" t="s">
        <v>332</v>
      </c>
      <c r="AW4">
        <f ca="1">COUNTA(OFFSET(神成神器!$A$1,MATCH(基础信息!D101,神成神器!$A:$A,0)-1,4,26))</f>
        <v>1</v>
      </c>
      <c r="AY4" t="s">
        <v>332</v>
      </c>
      <c r="AZ4">
        <f ca="1">COUNTA(OFFSET(神成神器!$A$1,MATCH(基础信息!D75,神成神器!$A:$A,0)-1,4,26))</f>
        <v>1</v>
      </c>
      <c r="BB4" t="s">
        <v>332</v>
      </c>
      <c r="BC4">
        <f ca="1">COUNTA(OFFSET(神成神器!$A$1,MATCH(基础信息!D83,神成神器!$A:$A,0)-1,4,26))</f>
        <v>1</v>
      </c>
      <c r="BE4" t="s">
        <v>332</v>
      </c>
      <c r="BF4">
        <f ca="1">COUNTA(OFFSET(神成神器!$A$1,MATCH(基础信息!D91,神成神器!$A:$A,0)-1,4,26))</f>
        <v>1</v>
      </c>
    </row>
    <row r="5" spans="1:58">
      <c r="A5">
        <f ca="1">IFERROR(IFERROR(OFFSET(备用!A28,备用!A27+VLOOKUP(备用!B2,备用!M1:N3,2,FALSE),2,1,1),"")+备用!C2+数!B15,"")</f>
        <v>2</v>
      </c>
      <c r="C5">
        <f ca="1">IFERROR(IFERROR(OFFSET(备用!A28,备用!A27+VLOOKUP(备用!B2,备用!M1:N3,2,FALSE),3,1,1),"")+备用!D2+数!C15,"")</f>
        <v>3</v>
      </c>
      <c r="E5">
        <f ca="1">IFERROR(IFERROR(OFFSET(备用!A28,备用!A27+VLOOKUP(备用!B2,备用!M1:N3,2,FALSE),4,1,1),"")+备用!E2+数!D15,"")</f>
        <v>5</v>
      </c>
      <c r="G5">
        <f ca="1">IFERROR(IFERROR(OFFSET(备用!A28,备用!A27+VLOOKUP(备用!B2,备用!M1:N3,2,FALSE),5,1,1),"")+备用!F2+数!E15,"")</f>
        <v>4</v>
      </c>
      <c r="I5">
        <f ca="1">IFERROR(IFERROR(OFFSET(备用!$A$28,备用!$A$27+VLOOKUP(备用!B2,备用!M1:N3,2,FALSE),6,1,1),"")+备用!G2+数!F15,"")</f>
        <v>2</v>
      </c>
      <c r="Q5" t="s">
        <v>333</v>
      </c>
      <c r="R5" t="s">
        <v>334</v>
      </c>
      <c r="V5" t="s">
        <v>335</v>
      </c>
      <c r="AB5">
        <v>4</v>
      </c>
      <c r="AK5" t="s">
        <v>336</v>
      </c>
      <c r="AM5" t="s">
        <v>317</v>
      </c>
      <c r="AP5" t="s">
        <v>337</v>
      </c>
      <c r="AQ5">
        <f ca="1">COUNTA(OFFSET(神成神器!$A$1,MATCH(基础信息!D39,神成神器!$A:$A,0)-1,5,26))</f>
        <v>1</v>
      </c>
      <c r="AS5" t="s">
        <v>337</v>
      </c>
      <c r="AT5">
        <f ca="1">COUNTA(OFFSET(神成神器!$A$1,MATCH(基础信息!D57,神成神器!$A:$A,0)-1,5,26))</f>
        <v>1</v>
      </c>
      <c r="AV5" t="s">
        <v>337</v>
      </c>
      <c r="AW5">
        <f ca="1">COUNTA(OFFSET(神成神器!$A$1,MATCH(基础信息!D101,神成神器!$A:$A,0)-1,5,26))</f>
        <v>1</v>
      </c>
      <c r="AY5" t="s">
        <v>337</v>
      </c>
      <c r="AZ5">
        <f ca="1">COUNTA(OFFSET(神成神器!$A$1,MATCH(基础信息!D75,神成神器!$A:$A,0)-1,5,26))</f>
        <v>1</v>
      </c>
      <c r="BB5" t="s">
        <v>337</v>
      </c>
      <c r="BC5">
        <f ca="1">COUNTA(OFFSET(神成神器!$A$1,MATCH(基础信息!D83,神成神器!$A:$A,0)-1,5,26))</f>
        <v>1</v>
      </c>
      <c r="BE5" t="s">
        <v>337</v>
      </c>
      <c r="BF5">
        <f ca="1">COUNTA(OFFSET(神成神器!$A$1,MATCH(基础信息!D91,神成神器!$A:$A,0)-1,5,26))</f>
        <v>1</v>
      </c>
    </row>
    <row r="6" spans="17:58">
      <c r="Q6" t="s">
        <v>328</v>
      </c>
      <c r="R6" t="s">
        <v>36</v>
      </c>
      <c r="V6" t="s">
        <v>51</v>
      </c>
      <c r="AB6">
        <v>5</v>
      </c>
      <c r="AK6" t="s">
        <v>338</v>
      </c>
      <c r="AM6" t="s">
        <v>324</v>
      </c>
      <c r="AP6" t="s">
        <v>339</v>
      </c>
      <c r="AQ6">
        <f ca="1">COUNTA(OFFSET(神成神器!$A$1,MATCH(基础信息!D39,神成神器!$A:$A,0)-1,6,26))</f>
        <v>1</v>
      </c>
      <c r="AS6" t="s">
        <v>339</v>
      </c>
      <c r="AT6">
        <f ca="1">COUNTA(OFFSET(神成神器!$A$1,MATCH(基础信息!D57,神成神器!$A:$A,0)-1,6,26))</f>
        <v>1</v>
      </c>
      <c r="AV6" t="s">
        <v>339</v>
      </c>
      <c r="AW6">
        <f ca="1">COUNTA(OFFSET(神成神器!$A$1,MATCH(基础信息!D101,神成神器!$A:$A,0)-1,6,26))</f>
        <v>1</v>
      </c>
      <c r="AY6" t="s">
        <v>339</v>
      </c>
      <c r="AZ6">
        <f ca="1">COUNTA(OFFSET(神成神器!$A$1,MATCH(基础信息!D75,神成神器!$A:$A,0)-1,6,26))</f>
        <v>1</v>
      </c>
      <c r="BB6" t="s">
        <v>339</v>
      </c>
      <c r="BC6">
        <f ca="1">COUNTA(OFFSET(神成神器!$A$1,MATCH(基础信息!D83,神成神器!$A:$A,0)-1,6,26))</f>
        <v>1</v>
      </c>
      <c r="BE6" t="s">
        <v>339</v>
      </c>
      <c r="BF6">
        <f ca="1">COUNTA(OFFSET(神成神器!$A$1,MATCH(基础信息!D91,神成神器!$A:$A,0)-1,6,26))</f>
        <v>1</v>
      </c>
    </row>
    <row r="7" spans="1:58">
      <c r="A7" t="s">
        <v>340</v>
      </c>
      <c r="B7" s="14">
        <f>IF(COUNTIF(技能栏!D6:D42,"*●适应强化*")&gt;0,3,IF(COUNTIF(技能栏!D6:D42,"*适应能力*")&gt;0,2,0))+IF(基础信息!Z13="√",1,0)+IF(基础信息!Q24="√",2,0)</f>
        <v>0</v>
      </c>
      <c r="Q7" t="s">
        <v>341</v>
      </c>
      <c r="V7" t="s">
        <v>342</v>
      </c>
      <c r="AB7">
        <v>6</v>
      </c>
      <c r="AK7" t="s">
        <v>29</v>
      </c>
      <c r="AM7" t="s">
        <v>327</v>
      </c>
      <c r="AP7" t="s">
        <v>343</v>
      </c>
      <c r="AQ7">
        <f ca="1">COUNTA(OFFSET(神成神器!$A$1,MATCH(基础信息!D39,神成神器!$A:$A,0)-1,7,26))</f>
        <v>1</v>
      </c>
      <c r="AS7" t="s">
        <v>343</v>
      </c>
      <c r="AT7">
        <f ca="1">COUNTA(OFFSET(神成神器!$A$1,MATCH(基础信息!D57,神成神器!$A:$A,0)-1,7,26))</f>
        <v>1</v>
      </c>
      <c r="AV7" t="s">
        <v>343</v>
      </c>
      <c r="AW7">
        <f ca="1">COUNTA(OFFSET(神成神器!$A$1,MATCH(基础信息!D101,神成神器!$A:$A,0)-1,7,26))</f>
        <v>1</v>
      </c>
      <c r="AY7" t="s">
        <v>343</v>
      </c>
      <c r="AZ7">
        <f ca="1">COUNTA(OFFSET(神成神器!$A$1,MATCH(基础信息!D75,神成神器!$A:$A,0)-1,7,26))</f>
        <v>1</v>
      </c>
      <c r="BB7" t="s">
        <v>343</v>
      </c>
      <c r="BC7">
        <f ca="1">COUNTA(OFFSET(神成神器!$A$1,MATCH(基础信息!D83,神成神器!$A:$A,0)-1,7,26))</f>
        <v>1</v>
      </c>
      <c r="BE7" t="s">
        <v>343</v>
      </c>
      <c r="BF7">
        <f ca="1">COUNTA(OFFSET(神成神器!$A$1,MATCH(基础信息!D91,神成神器!$A:$A,0)-1,7,26))</f>
        <v>1</v>
      </c>
    </row>
    <row r="8" spans="17:58">
      <c r="Q8" t="s">
        <v>344</v>
      </c>
      <c r="V8" t="s">
        <v>345</v>
      </c>
      <c r="AB8">
        <v>7</v>
      </c>
      <c r="AK8" t="s">
        <v>320</v>
      </c>
      <c r="AM8" t="s">
        <v>333</v>
      </c>
      <c r="AP8" t="s">
        <v>346</v>
      </c>
      <c r="AQ8">
        <f ca="1">COUNTA(OFFSET(神成神器!$A$1,MATCH(基础信息!D39,神成神器!$A:$A,0)-1,8,26))</f>
        <v>1</v>
      </c>
      <c r="AS8" t="s">
        <v>346</v>
      </c>
      <c r="AT8">
        <f ca="1">COUNTA(OFFSET(神成神器!$A$1,MATCH(基础信息!D57,神成神器!$A:$A,0)-1,8,26))</f>
        <v>1</v>
      </c>
      <c r="AV8" t="s">
        <v>346</v>
      </c>
      <c r="AW8">
        <f ca="1">COUNTA(OFFSET(神成神器!$A$1,MATCH(基础信息!D101,神成神器!$A:$A,0)-1,8,26))</f>
        <v>1</v>
      </c>
      <c r="AY8" t="s">
        <v>346</v>
      </c>
      <c r="AZ8">
        <f ca="1">COUNTA(OFFSET(神成神器!$A$1,MATCH(基础信息!D75,神成神器!$A:$A,0)-1,8,26))</f>
        <v>1</v>
      </c>
      <c r="BB8" t="s">
        <v>346</v>
      </c>
      <c r="BC8">
        <f ca="1">COUNTA(OFFSET(神成神器!$A$1,MATCH(基础信息!D83,神成神器!$A:$A,0)-1,8,26))</f>
        <v>1</v>
      </c>
      <c r="BE8" t="s">
        <v>346</v>
      </c>
      <c r="BF8">
        <f ca="1">COUNTA(OFFSET(神成神器!$A$1,MATCH(基础信息!D91,神成神器!$A:$A,0)-1,8,26))</f>
        <v>1</v>
      </c>
    </row>
    <row r="9" spans="17:58">
      <c r="Q9" t="s">
        <v>347</v>
      </c>
      <c r="V9" t="s">
        <v>348</v>
      </c>
      <c r="AB9">
        <v>8</v>
      </c>
      <c r="AK9" t="s">
        <v>349</v>
      </c>
      <c r="AM9" t="s">
        <v>328</v>
      </c>
      <c r="AP9" t="s">
        <v>350</v>
      </c>
      <c r="AQ9">
        <f ca="1">COUNTA(OFFSET(神成神器!$A$1,MATCH(基础信息!D39,神成神器!$A:$A,0)-1,9,26))</f>
        <v>1</v>
      </c>
      <c r="AS9" t="s">
        <v>350</v>
      </c>
      <c r="AT9">
        <f ca="1">COUNTA(OFFSET(神成神器!$A$1,MATCH(基础信息!D57,神成神器!$A:$A,0)-1,9,26))</f>
        <v>1</v>
      </c>
      <c r="AV9" t="s">
        <v>350</v>
      </c>
      <c r="AW9">
        <f ca="1">COUNTA(OFFSET(神成神器!$A$1,MATCH(基础信息!D101,神成神器!$A:$A,0)-1,9,26))</f>
        <v>1</v>
      </c>
      <c r="AY9" t="s">
        <v>350</v>
      </c>
      <c r="AZ9">
        <f ca="1">COUNTA(OFFSET(神成神器!$A$1,MATCH(基础信息!D75,神成神器!$A:$A,0)-1,9,26))</f>
        <v>1</v>
      </c>
      <c r="BB9" t="s">
        <v>350</v>
      </c>
      <c r="BC9">
        <f ca="1">COUNTA(OFFSET(神成神器!$A$1,MATCH(基础信息!D83,神成神器!$A:$A,0)-1,9,26))</f>
        <v>1</v>
      </c>
      <c r="BE9" t="s">
        <v>350</v>
      </c>
      <c r="BF9">
        <f ca="1">COUNTA(OFFSET(神成神器!$A$1,MATCH(基础信息!D91,神成神器!$A:$A,0)-1,9,26))</f>
        <v>1</v>
      </c>
    </row>
    <row r="10" spans="17:58">
      <c r="Q10" t="s">
        <v>334</v>
      </c>
      <c r="V10" t="s">
        <v>351</v>
      </c>
      <c r="AB10">
        <v>9</v>
      </c>
      <c r="AK10" t="s">
        <v>352</v>
      </c>
      <c r="AM10" t="s">
        <v>341</v>
      </c>
      <c r="AP10" t="s">
        <v>353</v>
      </c>
      <c r="AQ10">
        <f ca="1">COUNTA(OFFSET(神成神器!$A$1,MATCH(基础信息!D39,神成神器!$A:$A,0)-1,10,26))</f>
        <v>1</v>
      </c>
      <c r="AS10" t="s">
        <v>353</v>
      </c>
      <c r="AT10">
        <f ca="1">COUNTA(OFFSET(神成神器!$A$1,MATCH(基础信息!D57,神成神器!$A:$A,0)-1,10,26))</f>
        <v>1</v>
      </c>
      <c r="AV10" t="s">
        <v>353</v>
      </c>
      <c r="AW10">
        <f ca="1">COUNTA(OFFSET(神成神器!$A$1,MATCH(基础信息!D101,神成神器!$A:$A,0)-1,10,26))</f>
        <v>1</v>
      </c>
      <c r="AY10" t="s">
        <v>353</v>
      </c>
      <c r="AZ10">
        <f ca="1">COUNTA(OFFSET(神成神器!$A$1,MATCH(基础信息!D75,神成神器!$A:$A,0)-1,10,26))</f>
        <v>1</v>
      </c>
      <c r="BB10" t="s">
        <v>353</v>
      </c>
      <c r="BC10">
        <f ca="1">COUNTA(OFFSET(神成神器!$A$1,MATCH(基础信息!D83,神成神器!$A:$A,0)-1,10,26))</f>
        <v>1</v>
      </c>
      <c r="BE10" t="s">
        <v>353</v>
      </c>
      <c r="BF10">
        <f ca="1">COUNTA(OFFSET(神成神器!$A$1,MATCH(基础信息!D91,神成神器!$A:$A,0)-1,10,26))</f>
        <v>1</v>
      </c>
    </row>
    <row r="11" spans="6:39">
      <c r="F11" t="s">
        <v>354</v>
      </c>
      <c r="G11" t="s">
        <v>355</v>
      </c>
      <c r="H11" t="s">
        <v>356</v>
      </c>
      <c r="Q11" t="s">
        <v>36</v>
      </c>
      <c r="V11" t="s">
        <v>357</v>
      </c>
      <c r="AB11">
        <v>10</v>
      </c>
      <c r="AK11" t="s">
        <v>358</v>
      </c>
      <c r="AM11" t="s">
        <v>344</v>
      </c>
    </row>
    <row r="12" spans="5:39">
      <c r="E12" t="s">
        <v>359</v>
      </c>
      <c r="F12" s="7" t="str">
        <f>VLOOKUP(基础信息!$D$39,装!$B:$AE,3,FALSE)</f>
        <v>装具魔术师</v>
      </c>
      <c r="G12" s="8">
        <f>IF(基础信息!AF37="关",IF(F12=_xlfn.IFNA(VLOOKUP(F12,备用!O1:O3,1,FALSE),9),5,0)+IF(F12=_xlfn.IFNA(VLOOKUP(F12,备用!Q1:Q16,1,FALSE),9),10,0)+IF(F12=_xlfn.IFNA(VLOOKUP(F12,备用!V1:V18,1,FALSE),9),10,0),0)</f>
        <v>0</v>
      </c>
      <c r="H12" s="9">
        <f>IF(基础信息!AF37="关",IF(F12=_xlfn.IFNA(VLOOKUP(F12,备用!O1:O3,1,FALSE),9),2,0)+IF(F12=_xlfn.IFNA(VLOOKUP(F12,备用!Q1:Q16,1,FALSE),9),3,0)+IF(F12=_xlfn.IFNA(VLOOKUP(F12,备用!V1:V18,1,FALSE),9),3,0),0)</f>
        <v>0</v>
      </c>
      <c r="Q12" t="s">
        <v>360</v>
      </c>
      <c r="V12" t="s">
        <v>361</v>
      </c>
      <c r="AB12">
        <v>11</v>
      </c>
      <c r="AK12" t="s">
        <v>362</v>
      </c>
      <c r="AM12" t="s">
        <v>347</v>
      </c>
    </row>
    <row r="13" spans="5:39">
      <c r="E13" t="s">
        <v>307</v>
      </c>
      <c r="F13" s="3" t="e">
        <f>VLOOKUP(基础信息!$E$57,装!$B:$AE,3,FALSE)</f>
        <v>#N/A</v>
      </c>
      <c r="G13" s="15">
        <f>IF(基础信息!AG55="关",IF(F13=_xlfn.IFNA(VLOOKUP(F13,备用!O1:O3,1,FALSE),9),5,0)+IF(F13=_xlfn.IFNA(VLOOKUP(F13,备用!Q1:Q16,1,FALSE),9),10,0)+IF(F13=_xlfn.IFNA(VLOOKUP(F13,备用!V1:V18,1,FALSE),9),10,0),0)</f>
        <v>0</v>
      </c>
      <c r="H13" s="4">
        <f>IF(基础信息!AG55="关",IF(F13=_xlfn.IFNA(VLOOKUP(F13,备用!O1:O3,1,FALSE),9),2,0)+IF(F13=_xlfn.IFNA(VLOOKUP(F13,备用!Q1:Q16,1,FALSE),9),3,0)+IF(F13=_xlfn.IFNA(VLOOKUP(F13,备用!V1:V18,1,FALSE),9),3,0),0)</f>
        <v>0</v>
      </c>
      <c r="Q13" t="s">
        <v>363</v>
      </c>
      <c r="V13" t="s">
        <v>364</v>
      </c>
      <c r="AB13">
        <v>12</v>
      </c>
      <c r="AK13" t="s">
        <v>365</v>
      </c>
      <c r="AM13" t="s">
        <v>334</v>
      </c>
    </row>
    <row r="14" spans="5:39">
      <c r="E14" t="s">
        <v>170</v>
      </c>
      <c r="F14" s="3" t="e">
        <f>VLOOKUP(基础信息!$D$75,装!$B:$AE,3,FALSE)</f>
        <v>#N/A</v>
      </c>
      <c r="G14" s="15">
        <f>IF(基础信息!E72="关",IF(F14=_xlfn.IFNA(VLOOKUP(F14,备用!O1:O3,1,FALSE),9),5,0)+IF(F14=_xlfn.IFNA(VLOOKUP(F14,备用!Q1:Q16,1,FALSE),9),10,0)+IF(F14=_xlfn.IFNA(VLOOKUP(F14,备用!V1:V18,1,FALSE),9),10,0),0)</f>
        <v>0</v>
      </c>
      <c r="H14" s="4">
        <f>IF(基础信息!E72="关",IF(F14=_xlfn.IFNA(VLOOKUP(F14,备用!O1:O3,1,FALSE),9),2,0)+IF(F14=_xlfn.IFNA(VLOOKUP(F14,备用!Q1:Q16,1,FALSE),9),3,0)+IF(F14=_xlfn.IFNA(VLOOKUP(F14,备用!V1:V18,1,FALSE),9),3,0),0)</f>
        <v>0</v>
      </c>
      <c r="Q14" t="s">
        <v>366</v>
      </c>
      <c r="V14" t="s">
        <v>367</v>
      </c>
      <c r="AB14">
        <v>13</v>
      </c>
      <c r="AK14" t="s">
        <v>368</v>
      </c>
      <c r="AM14" t="s">
        <v>36</v>
      </c>
    </row>
    <row r="15" spans="5:39">
      <c r="E15" t="s">
        <v>234</v>
      </c>
      <c r="F15" s="3"/>
      <c r="G15" s="15"/>
      <c r="H15" s="4"/>
      <c r="Q15" t="s">
        <v>369</v>
      </c>
      <c r="V15" t="s">
        <v>370</v>
      </c>
      <c r="AB15">
        <v>14</v>
      </c>
      <c r="AK15" t="s">
        <v>330</v>
      </c>
      <c r="AM15" t="s">
        <v>360</v>
      </c>
    </row>
    <row r="16" spans="5:39">
      <c r="E16" t="s">
        <v>235</v>
      </c>
      <c r="F16" s="10"/>
      <c r="G16" s="11"/>
      <c r="H16" s="12"/>
      <c r="Q16" t="s">
        <v>371</v>
      </c>
      <c r="V16" t="s">
        <v>372</v>
      </c>
      <c r="AB16">
        <v>15</v>
      </c>
      <c r="AM16" t="s">
        <v>363</v>
      </c>
    </row>
    <row r="17" spans="17:39">
      <c r="Q17" t="s">
        <v>191</v>
      </c>
      <c r="V17" t="s">
        <v>373</v>
      </c>
      <c r="AB17">
        <v>16</v>
      </c>
      <c r="AM17" t="s">
        <v>366</v>
      </c>
    </row>
    <row r="18" spans="17:39">
      <c r="Q18" t="s">
        <v>374</v>
      </c>
      <c r="V18" t="s">
        <v>375</v>
      </c>
      <c r="AB18">
        <v>17</v>
      </c>
      <c r="AM18" t="s">
        <v>369</v>
      </c>
    </row>
    <row r="19" spans="28:39">
      <c r="AB19">
        <v>18</v>
      </c>
      <c r="AM19" t="s">
        <v>371</v>
      </c>
    </row>
    <row r="20" spans="28:39">
      <c r="AB20">
        <v>19</v>
      </c>
      <c r="AM20" t="s">
        <v>66</v>
      </c>
    </row>
    <row r="21" spans="28:39">
      <c r="AB21">
        <v>20</v>
      </c>
      <c r="AM21" t="s">
        <v>318</v>
      </c>
    </row>
    <row r="22" spans="39:39">
      <c r="AM22" t="s">
        <v>325</v>
      </c>
    </row>
    <row r="23" spans="39:39">
      <c r="AM23" t="s">
        <v>329</v>
      </c>
    </row>
    <row r="24" spans="39:39">
      <c r="AM24" t="s">
        <v>335</v>
      </c>
    </row>
    <row r="25" spans="39:39">
      <c r="AM25" t="s">
        <v>51</v>
      </c>
    </row>
    <row r="26" spans="39:39">
      <c r="AM26" t="s">
        <v>342</v>
      </c>
    </row>
    <row r="27" spans="1:39">
      <c r="A27">
        <f>MATCH(A2,A29:A76,0)</f>
        <v>1</v>
      </c>
      <c r="B27">
        <f ca="1">OFFSET(A28,A27+VLOOKUP(B2,M1:N3,2,FALSE),2,1,1)</f>
        <v>2</v>
      </c>
      <c r="AM27" t="s">
        <v>345</v>
      </c>
    </row>
    <row r="28" spans="1:39">
      <c r="A28" t="s">
        <v>18</v>
      </c>
      <c r="B28" t="s">
        <v>303</v>
      </c>
      <c r="C28" s="82" t="s">
        <v>304</v>
      </c>
      <c r="D28" s="82" t="s">
        <v>62</v>
      </c>
      <c r="E28" s="82" t="s">
        <v>63</v>
      </c>
      <c r="F28" s="82" t="s">
        <v>64</v>
      </c>
      <c r="G28" s="82" t="s">
        <v>65</v>
      </c>
      <c r="H28" t="s">
        <v>20</v>
      </c>
      <c r="I28" t="s">
        <v>183</v>
      </c>
      <c r="M28" s="82" t="s">
        <v>376</v>
      </c>
      <c r="N28" s="82" t="s">
        <v>377</v>
      </c>
      <c r="O28" s="82" t="s">
        <v>378</v>
      </c>
      <c r="P28" s="82" t="s">
        <v>379</v>
      </c>
      <c r="Q28" s="82" t="s">
        <v>380</v>
      </c>
      <c r="R28" s="82" t="s">
        <v>381</v>
      </c>
      <c r="S28" s="82" t="s">
        <v>382</v>
      </c>
      <c r="T28" s="82" t="s">
        <v>383</v>
      </c>
      <c r="U28" s="82" t="s">
        <v>384</v>
      </c>
      <c r="V28" s="82" t="s">
        <v>385</v>
      </c>
      <c r="W28" s="82" t="s">
        <v>386</v>
      </c>
      <c r="X28" s="82" t="s">
        <v>387</v>
      </c>
      <c r="Y28" s="82" t="s">
        <v>388</v>
      </c>
      <c r="Z28" s="82" t="s">
        <v>389</v>
      </c>
      <c r="AA28" s="82" t="s">
        <v>390</v>
      </c>
      <c r="AB28" s="82" t="s">
        <v>391</v>
      </c>
      <c r="AC28" s="82" t="s">
        <v>392</v>
      </c>
      <c r="AD28" s="82" t="s">
        <v>393</v>
      </c>
      <c r="AE28" s="82" t="s">
        <v>394</v>
      </c>
      <c r="AF28" s="82" t="s">
        <v>395</v>
      </c>
      <c r="AG28" s="82" t="s">
        <v>396</v>
      </c>
      <c r="AM28" t="s">
        <v>348</v>
      </c>
    </row>
    <row r="29" spans="1:39">
      <c r="A29" t="s">
        <v>19</v>
      </c>
      <c r="B29" t="s">
        <v>38</v>
      </c>
      <c r="C29">
        <v>5</v>
      </c>
      <c r="D29">
        <v>4</v>
      </c>
      <c r="E29">
        <v>2</v>
      </c>
      <c r="F29">
        <v>2</v>
      </c>
      <c r="G29">
        <v>2</v>
      </c>
      <c r="H29" t="s">
        <v>397</v>
      </c>
      <c r="M29" t="s">
        <v>398</v>
      </c>
      <c r="N29" t="s">
        <v>399</v>
      </c>
      <c r="O29" t="s">
        <v>400</v>
      </c>
      <c r="P29" t="s">
        <v>401</v>
      </c>
      <c r="Q29" t="s">
        <v>402</v>
      </c>
      <c r="R29" t="s">
        <v>403</v>
      </c>
      <c r="S29" t="s">
        <v>404</v>
      </c>
      <c r="T29" t="s">
        <v>405</v>
      </c>
      <c r="U29" t="s">
        <v>406</v>
      </c>
      <c r="V29" t="s">
        <v>407</v>
      </c>
      <c r="W29" t="s">
        <v>408</v>
      </c>
      <c r="X29" t="s">
        <v>409</v>
      </c>
      <c r="Y29" t="s">
        <v>410</v>
      </c>
      <c r="Z29" t="s">
        <v>411</v>
      </c>
      <c r="AA29" t="s">
        <v>412</v>
      </c>
      <c r="AB29" t="s">
        <v>413</v>
      </c>
      <c r="AC29" t="s">
        <v>414</v>
      </c>
      <c r="AD29" t="s">
        <v>415</v>
      </c>
      <c r="AE29" t="s">
        <v>416</v>
      </c>
      <c r="AF29" t="s">
        <v>417</v>
      </c>
      <c r="AG29" t="s">
        <v>418</v>
      </c>
      <c r="AM29" t="s">
        <v>351</v>
      </c>
    </row>
    <row r="30" spans="2:39">
      <c r="B30" t="s">
        <v>316</v>
      </c>
      <c r="C30">
        <v>4</v>
      </c>
      <c r="D30">
        <v>4</v>
      </c>
      <c r="E30">
        <v>2</v>
      </c>
      <c r="F30">
        <v>1</v>
      </c>
      <c r="G30">
        <v>4</v>
      </c>
      <c r="AM30" t="s">
        <v>357</v>
      </c>
    </row>
    <row r="31" spans="2:39">
      <c r="B31" t="s">
        <v>29</v>
      </c>
      <c r="C31">
        <v>2</v>
      </c>
      <c r="D31">
        <v>3</v>
      </c>
      <c r="E31">
        <v>5</v>
      </c>
      <c r="F31">
        <v>4</v>
      </c>
      <c r="G31">
        <v>1</v>
      </c>
      <c r="AM31" t="s">
        <v>361</v>
      </c>
    </row>
    <row r="32" spans="1:39">
      <c r="A32" t="s">
        <v>317</v>
      </c>
      <c r="B32" t="s">
        <v>38</v>
      </c>
      <c r="C32">
        <v>5</v>
      </c>
      <c r="D32">
        <v>4</v>
      </c>
      <c r="E32">
        <v>3</v>
      </c>
      <c r="F32">
        <v>2</v>
      </c>
      <c r="G32">
        <v>1</v>
      </c>
      <c r="H32" t="s">
        <v>419</v>
      </c>
      <c r="M32" s="20" t="s">
        <v>420</v>
      </c>
      <c r="N32" s="20" t="s">
        <v>421</v>
      </c>
      <c r="O32" s="20" t="s">
        <v>422</v>
      </c>
      <c r="P32" s="20" t="s">
        <v>423</v>
      </c>
      <c r="Q32" s="20" t="s">
        <v>424</v>
      </c>
      <c r="R32" s="20" t="s">
        <v>425</v>
      </c>
      <c r="S32" s="20" t="s">
        <v>426</v>
      </c>
      <c r="T32" s="20" t="s">
        <v>427</v>
      </c>
      <c r="U32" s="20" t="s">
        <v>428</v>
      </c>
      <c r="V32" s="20" t="s">
        <v>429</v>
      </c>
      <c r="W32" s="20" t="s">
        <v>430</v>
      </c>
      <c r="X32" s="20" t="s">
        <v>431</v>
      </c>
      <c r="Y32" s="20" t="s">
        <v>432</v>
      </c>
      <c r="Z32" s="20" t="s">
        <v>433</v>
      </c>
      <c r="AA32" s="20" t="s">
        <v>434</v>
      </c>
      <c r="AB32" s="20" t="s">
        <v>435</v>
      </c>
      <c r="AC32" s="20" t="s">
        <v>436</v>
      </c>
      <c r="AD32" s="20" t="s">
        <v>437</v>
      </c>
      <c r="AE32" s="20" t="s">
        <v>438</v>
      </c>
      <c r="AF32" s="20" t="s">
        <v>439</v>
      </c>
      <c r="AG32" s="20" t="s">
        <v>440</v>
      </c>
      <c r="AM32" t="s">
        <v>364</v>
      </c>
    </row>
    <row r="33" spans="2:39">
      <c r="B33" t="s">
        <v>316</v>
      </c>
      <c r="C33">
        <v>2</v>
      </c>
      <c r="D33">
        <v>4</v>
      </c>
      <c r="E33">
        <v>4</v>
      </c>
      <c r="F33">
        <v>1</v>
      </c>
      <c r="G33">
        <v>4</v>
      </c>
      <c r="AM33" t="s">
        <v>367</v>
      </c>
    </row>
    <row r="34" spans="2:39">
      <c r="B34" t="s">
        <v>29</v>
      </c>
      <c r="C34">
        <v>1</v>
      </c>
      <c r="D34">
        <v>2</v>
      </c>
      <c r="E34">
        <v>5</v>
      </c>
      <c r="F34">
        <v>6</v>
      </c>
      <c r="G34">
        <v>1</v>
      </c>
      <c r="AM34" t="s">
        <v>370</v>
      </c>
    </row>
    <row r="35" spans="1:39">
      <c r="A35" t="s">
        <v>324</v>
      </c>
      <c r="B35" t="s">
        <v>38</v>
      </c>
      <c r="C35">
        <v>4</v>
      </c>
      <c r="D35">
        <v>4</v>
      </c>
      <c r="E35">
        <v>1</v>
      </c>
      <c r="F35">
        <v>1</v>
      </c>
      <c r="G35">
        <v>5</v>
      </c>
      <c r="H35" t="s">
        <v>441</v>
      </c>
      <c r="M35" t="s">
        <v>442</v>
      </c>
      <c r="N35" t="s">
        <v>443</v>
      </c>
      <c r="O35" t="s">
        <v>444</v>
      </c>
      <c r="P35" t="s">
        <v>445</v>
      </c>
      <c r="Q35" t="s">
        <v>446</v>
      </c>
      <c r="R35" t="s">
        <v>447</v>
      </c>
      <c r="S35" t="s">
        <v>448</v>
      </c>
      <c r="T35" t="s">
        <v>449</v>
      </c>
      <c r="U35" t="s">
        <v>450</v>
      </c>
      <c r="V35" t="s">
        <v>451</v>
      </c>
      <c r="W35" t="s">
        <v>452</v>
      </c>
      <c r="X35" t="s">
        <v>453</v>
      </c>
      <c r="Y35" t="s">
        <v>454</v>
      </c>
      <c r="Z35" t="s">
        <v>455</v>
      </c>
      <c r="AA35" t="s">
        <v>456</v>
      </c>
      <c r="AB35" t="s">
        <v>457</v>
      </c>
      <c r="AC35" t="s">
        <v>458</v>
      </c>
      <c r="AD35" t="s">
        <v>459</v>
      </c>
      <c r="AE35" t="s">
        <v>460</v>
      </c>
      <c r="AF35" t="s">
        <v>461</v>
      </c>
      <c r="AG35" t="s">
        <v>462</v>
      </c>
      <c r="AM35" t="s">
        <v>372</v>
      </c>
    </row>
    <row r="36" spans="2:39">
      <c r="B36" t="s">
        <v>316</v>
      </c>
      <c r="C36">
        <v>3</v>
      </c>
      <c r="D36">
        <v>4</v>
      </c>
      <c r="E36">
        <v>1</v>
      </c>
      <c r="F36">
        <v>1</v>
      </c>
      <c r="G36">
        <v>6</v>
      </c>
      <c r="AM36" t="s">
        <v>373</v>
      </c>
    </row>
    <row r="37" spans="2:39">
      <c r="B37" t="s">
        <v>29</v>
      </c>
      <c r="C37">
        <v>1</v>
      </c>
      <c r="D37">
        <v>3</v>
      </c>
      <c r="E37">
        <v>5</v>
      </c>
      <c r="F37">
        <v>2</v>
      </c>
      <c r="G37">
        <v>4</v>
      </c>
      <c r="AM37" t="s">
        <v>375</v>
      </c>
    </row>
    <row r="38" spans="1:33">
      <c r="A38" t="s">
        <v>327</v>
      </c>
      <c r="B38" t="s">
        <v>38</v>
      </c>
      <c r="C38">
        <v>4</v>
      </c>
      <c r="D38">
        <v>4</v>
      </c>
      <c r="E38">
        <v>4</v>
      </c>
      <c r="F38">
        <v>2</v>
      </c>
      <c r="G38">
        <v>1</v>
      </c>
      <c r="H38" t="s">
        <v>463</v>
      </c>
      <c r="M38" t="s">
        <v>464</v>
      </c>
      <c r="N38" t="s">
        <v>465</v>
      </c>
      <c r="O38" t="s">
        <v>466</v>
      </c>
      <c r="P38" t="s">
        <v>467</v>
      </c>
      <c r="Q38" t="s">
        <v>468</v>
      </c>
      <c r="R38" t="s">
        <v>469</v>
      </c>
      <c r="S38" t="s">
        <v>470</v>
      </c>
      <c r="T38" t="s">
        <v>471</v>
      </c>
      <c r="U38" t="s">
        <v>472</v>
      </c>
      <c r="V38" t="s">
        <v>473</v>
      </c>
      <c r="W38" t="s">
        <v>474</v>
      </c>
      <c r="X38" t="s">
        <v>475</v>
      </c>
      <c r="Y38" t="s">
        <v>476</v>
      </c>
      <c r="Z38" t="s">
        <v>477</v>
      </c>
      <c r="AA38" t="s">
        <v>478</v>
      </c>
      <c r="AB38" t="s">
        <v>479</v>
      </c>
      <c r="AC38" t="s">
        <v>480</v>
      </c>
      <c r="AD38" t="s">
        <v>481</v>
      </c>
      <c r="AE38" t="s">
        <v>482</v>
      </c>
      <c r="AF38" t="s">
        <v>483</v>
      </c>
      <c r="AG38" t="s">
        <v>484</v>
      </c>
    </row>
    <row r="39" spans="2:7">
      <c r="B39" t="s">
        <v>316</v>
      </c>
      <c r="C39">
        <v>3</v>
      </c>
      <c r="D39">
        <v>3</v>
      </c>
      <c r="E39">
        <v>4</v>
      </c>
      <c r="F39">
        <v>1</v>
      </c>
      <c r="G39">
        <v>4</v>
      </c>
    </row>
    <row r="40" spans="2:7">
      <c r="B40" t="s">
        <v>29</v>
      </c>
      <c r="C40">
        <v>1</v>
      </c>
      <c r="D40">
        <v>1</v>
      </c>
      <c r="E40">
        <v>6</v>
      </c>
      <c r="F40">
        <v>4</v>
      </c>
      <c r="G40">
        <v>3</v>
      </c>
    </row>
    <row r="41" spans="1:33">
      <c r="A41" t="s">
        <v>333</v>
      </c>
      <c r="B41" t="s">
        <v>38</v>
      </c>
      <c r="C41">
        <v>4</v>
      </c>
      <c r="D41">
        <v>5</v>
      </c>
      <c r="E41">
        <v>1</v>
      </c>
      <c r="F41">
        <v>3</v>
      </c>
      <c r="G41">
        <v>2</v>
      </c>
      <c r="H41" t="s">
        <v>485</v>
      </c>
      <c r="M41" t="s">
        <v>486</v>
      </c>
      <c r="N41" t="s">
        <v>487</v>
      </c>
      <c r="O41" t="s">
        <v>488</v>
      </c>
      <c r="P41" t="s">
        <v>489</v>
      </c>
      <c r="Q41" t="s">
        <v>490</v>
      </c>
      <c r="R41" t="s">
        <v>491</v>
      </c>
      <c r="S41" t="s">
        <v>492</v>
      </c>
      <c r="T41" t="s">
        <v>493</v>
      </c>
      <c r="U41" t="s">
        <v>494</v>
      </c>
      <c r="V41" t="s">
        <v>495</v>
      </c>
      <c r="W41" t="s">
        <v>496</v>
      </c>
      <c r="X41" t="s">
        <v>497</v>
      </c>
      <c r="Y41" t="s">
        <v>498</v>
      </c>
      <c r="Z41" t="s">
        <v>499</v>
      </c>
      <c r="AA41" t="s">
        <v>500</v>
      </c>
      <c r="AB41" t="s">
        <v>501</v>
      </c>
      <c r="AC41" t="s">
        <v>502</v>
      </c>
      <c r="AD41" t="s">
        <v>503</v>
      </c>
      <c r="AE41" t="s">
        <v>504</v>
      </c>
      <c r="AF41" t="s">
        <v>505</v>
      </c>
      <c r="AG41" t="s">
        <v>506</v>
      </c>
    </row>
    <row r="42" spans="2:7">
      <c r="B42" t="s">
        <v>316</v>
      </c>
      <c r="C42">
        <v>4</v>
      </c>
      <c r="D42">
        <v>3</v>
      </c>
      <c r="E42">
        <v>3</v>
      </c>
      <c r="F42">
        <v>1</v>
      </c>
      <c r="G42">
        <v>4</v>
      </c>
    </row>
    <row r="43" spans="2:7">
      <c r="B43" t="s">
        <v>29</v>
      </c>
      <c r="C43">
        <v>2</v>
      </c>
      <c r="D43">
        <v>1</v>
      </c>
      <c r="E43">
        <v>5</v>
      </c>
      <c r="F43">
        <v>4</v>
      </c>
      <c r="G43">
        <v>3</v>
      </c>
    </row>
    <row r="44" spans="1:33">
      <c r="A44" t="s">
        <v>328</v>
      </c>
      <c r="B44" t="s">
        <v>38</v>
      </c>
      <c r="C44">
        <v>5</v>
      </c>
      <c r="D44">
        <v>4</v>
      </c>
      <c r="E44">
        <v>4</v>
      </c>
      <c r="F44">
        <v>1</v>
      </c>
      <c r="G44">
        <v>1</v>
      </c>
      <c r="H44" t="s">
        <v>507</v>
      </c>
      <c r="M44" t="s">
        <v>508</v>
      </c>
      <c r="N44" t="s">
        <v>509</v>
      </c>
      <c r="O44" t="s">
        <v>510</v>
      </c>
      <c r="P44" t="s">
        <v>511</v>
      </c>
      <c r="Q44" t="s">
        <v>512</v>
      </c>
      <c r="R44" t="s">
        <v>513</v>
      </c>
      <c r="S44" t="s">
        <v>514</v>
      </c>
      <c r="T44" t="s">
        <v>515</v>
      </c>
      <c r="U44" t="s">
        <v>516</v>
      </c>
      <c r="V44" t="s">
        <v>517</v>
      </c>
      <c r="W44" t="s">
        <v>518</v>
      </c>
      <c r="X44" t="s">
        <v>519</v>
      </c>
      <c r="Y44" t="s">
        <v>520</v>
      </c>
      <c r="Z44" t="s">
        <v>521</v>
      </c>
      <c r="AA44" t="s">
        <v>522</v>
      </c>
      <c r="AB44" t="s">
        <v>523</v>
      </c>
      <c r="AC44" t="s">
        <v>524</v>
      </c>
      <c r="AD44" t="s">
        <v>525</v>
      </c>
      <c r="AE44" t="s">
        <v>526</v>
      </c>
      <c r="AF44" t="s">
        <v>527</v>
      </c>
      <c r="AG44" t="s">
        <v>528</v>
      </c>
    </row>
    <row r="45" spans="2:7">
      <c r="B45" t="s">
        <v>316</v>
      </c>
      <c r="C45">
        <v>4</v>
      </c>
      <c r="D45">
        <v>3</v>
      </c>
      <c r="E45">
        <v>3</v>
      </c>
      <c r="F45">
        <v>1</v>
      </c>
      <c r="G45">
        <v>4</v>
      </c>
    </row>
    <row r="46" spans="2:7">
      <c r="B46" t="s">
        <v>29</v>
      </c>
      <c r="C46">
        <v>4</v>
      </c>
      <c r="D46">
        <v>3</v>
      </c>
      <c r="E46">
        <v>4</v>
      </c>
      <c r="F46">
        <v>3</v>
      </c>
      <c r="G46">
        <v>1</v>
      </c>
    </row>
    <row r="47" spans="1:33">
      <c r="A47" t="s">
        <v>341</v>
      </c>
      <c r="B47" t="s">
        <v>38</v>
      </c>
      <c r="C47">
        <v>4</v>
      </c>
      <c r="D47">
        <v>4</v>
      </c>
      <c r="E47">
        <v>3</v>
      </c>
      <c r="F47">
        <v>2</v>
      </c>
      <c r="G47">
        <v>2</v>
      </c>
      <c r="H47" t="s">
        <v>529</v>
      </c>
      <c r="M47" t="s">
        <v>530</v>
      </c>
      <c r="N47" t="s">
        <v>531</v>
      </c>
      <c r="O47" t="s">
        <v>532</v>
      </c>
      <c r="P47" t="s">
        <v>533</v>
      </c>
      <c r="Q47" t="s">
        <v>534</v>
      </c>
      <c r="R47" t="s">
        <v>535</v>
      </c>
      <c r="S47" t="s">
        <v>536</v>
      </c>
      <c r="T47" t="s">
        <v>537</v>
      </c>
      <c r="U47" t="s">
        <v>538</v>
      </c>
      <c r="V47" t="s">
        <v>539</v>
      </c>
      <c r="W47" t="s">
        <v>540</v>
      </c>
      <c r="X47" t="s">
        <v>541</v>
      </c>
      <c r="Y47" t="s">
        <v>542</v>
      </c>
      <c r="Z47" t="s">
        <v>543</v>
      </c>
      <c r="AA47" t="s">
        <v>544</v>
      </c>
      <c r="AB47" t="s">
        <v>545</v>
      </c>
      <c r="AC47" t="s">
        <v>546</v>
      </c>
      <c r="AD47" t="s">
        <v>547</v>
      </c>
      <c r="AE47" t="s">
        <v>548</v>
      </c>
      <c r="AF47" t="s">
        <v>549</v>
      </c>
      <c r="AG47" t="s">
        <v>550</v>
      </c>
    </row>
    <row r="48" spans="2:7">
      <c r="B48" t="s">
        <v>316</v>
      </c>
      <c r="C48">
        <v>3</v>
      </c>
      <c r="D48">
        <v>2</v>
      </c>
      <c r="E48">
        <v>3</v>
      </c>
      <c r="F48">
        <v>1</v>
      </c>
      <c r="G48">
        <v>6</v>
      </c>
    </row>
    <row r="49" spans="2:7">
      <c r="B49" t="s">
        <v>29</v>
      </c>
      <c r="C49">
        <v>1</v>
      </c>
      <c r="D49">
        <v>2</v>
      </c>
      <c r="E49">
        <v>4</v>
      </c>
      <c r="F49">
        <v>5</v>
      </c>
      <c r="G49">
        <v>3</v>
      </c>
    </row>
    <row r="50" spans="1:33">
      <c r="A50" t="s">
        <v>344</v>
      </c>
      <c r="B50" t="s">
        <v>38</v>
      </c>
      <c r="C50">
        <v>5</v>
      </c>
      <c r="D50">
        <v>5</v>
      </c>
      <c r="E50">
        <v>2</v>
      </c>
      <c r="F50">
        <v>2</v>
      </c>
      <c r="G50">
        <v>1</v>
      </c>
      <c r="H50" t="s">
        <v>551</v>
      </c>
      <c r="M50" t="s">
        <v>552</v>
      </c>
      <c r="N50" t="s">
        <v>553</v>
      </c>
      <c r="O50" t="s">
        <v>554</v>
      </c>
      <c r="P50" t="s">
        <v>555</v>
      </c>
      <c r="Q50" t="s">
        <v>556</v>
      </c>
      <c r="R50" t="s">
        <v>557</v>
      </c>
      <c r="S50" t="s">
        <v>558</v>
      </c>
      <c r="T50" t="s">
        <v>559</v>
      </c>
      <c r="U50" t="s">
        <v>560</v>
      </c>
      <c r="V50" t="s">
        <v>561</v>
      </c>
      <c r="W50" t="s">
        <v>562</v>
      </c>
      <c r="X50" t="s">
        <v>563</v>
      </c>
      <c r="Y50" t="s">
        <v>564</v>
      </c>
      <c r="Z50" t="s">
        <v>565</v>
      </c>
      <c r="AA50" t="s">
        <v>566</v>
      </c>
      <c r="AB50" t="s">
        <v>567</v>
      </c>
      <c r="AC50" t="s">
        <v>568</v>
      </c>
      <c r="AD50" t="s">
        <v>569</v>
      </c>
      <c r="AE50" t="s">
        <v>570</v>
      </c>
      <c r="AF50" t="s">
        <v>571</v>
      </c>
      <c r="AG50" t="s">
        <v>572</v>
      </c>
    </row>
    <row r="51" spans="2:7">
      <c r="B51" t="s">
        <v>316</v>
      </c>
      <c r="C51">
        <v>4</v>
      </c>
      <c r="D51">
        <v>3</v>
      </c>
      <c r="E51">
        <v>3</v>
      </c>
      <c r="F51">
        <v>1</v>
      </c>
      <c r="G51">
        <v>4</v>
      </c>
    </row>
    <row r="52" spans="2:7">
      <c r="B52" t="s">
        <v>29</v>
      </c>
      <c r="C52">
        <v>1</v>
      </c>
      <c r="D52">
        <v>1</v>
      </c>
      <c r="E52">
        <v>5</v>
      </c>
      <c r="F52">
        <v>5</v>
      </c>
      <c r="G52">
        <v>3</v>
      </c>
    </row>
    <row r="53" spans="1:33">
      <c r="A53" t="s">
        <v>347</v>
      </c>
      <c r="B53" t="s">
        <v>38</v>
      </c>
      <c r="C53">
        <v>6</v>
      </c>
      <c r="D53">
        <v>6</v>
      </c>
      <c r="E53">
        <v>1</v>
      </c>
      <c r="F53">
        <v>1</v>
      </c>
      <c r="G53">
        <v>1</v>
      </c>
      <c r="H53" t="s">
        <v>573</v>
      </c>
      <c r="M53" t="s">
        <v>574</v>
      </c>
      <c r="N53" t="s">
        <v>575</v>
      </c>
      <c r="O53" t="s">
        <v>576</v>
      </c>
      <c r="P53" t="s">
        <v>577</v>
      </c>
      <c r="Q53" t="s">
        <v>578</v>
      </c>
      <c r="R53" t="s">
        <v>579</v>
      </c>
      <c r="S53" t="s">
        <v>580</v>
      </c>
      <c r="T53" t="s">
        <v>581</v>
      </c>
      <c r="U53" t="s">
        <v>582</v>
      </c>
      <c r="V53" t="s">
        <v>583</v>
      </c>
      <c r="W53" t="s">
        <v>584</v>
      </c>
      <c r="X53" t="s">
        <v>585</v>
      </c>
      <c r="Y53" t="s">
        <v>586</v>
      </c>
      <c r="Z53" t="s">
        <v>587</v>
      </c>
      <c r="AA53" t="s">
        <v>588</v>
      </c>
      <c r="AB53" t="s">
        <v>589</v>
      </c>
      <c r="AC53" t="s">
        <v>590</v>
      </c>
      <c r="AD53" t="s">
        <v>591</v>
      </c>
      <c r="AE53" t="s">
        <v>592</v>
      </c>
      <c r="AF53" t="s">
        <v>593</v>
      </c>
      <c r="AG53" t="s">
        <v>594</v>
      </c>
    </row>
    <row r="54" spans="2:7">
      <c r="B54" t="s">
        <v>316</v>
      </c>
      <c r="C54">
        <v>4</v>
      </c>
      <c r="D54">
        <v>3</v>
      </c>
      <c r="E54">
        <v>4</v>
      </c>
      <c r="F54">
        <v>3</v>
      </c>
      <c r="G54">
        <v>1</v>
      </c>
    </row>
    <row r="55" spans="2:7">
      <c r="B55" t="s">
        <v>29</v>
      </c>
      <c r="C55">
        <v>1</v>
      </c>
      <c r="D55">
        <v>1</v>
      </c>
      <c r="E55">
        <v>6</v>
      </c>
      <c r="F55">
        <v>6</v>
      </c>
      <c r="G55">
        <v>1</v>
      </c>
    </row>
    <row r="56" spans="1:33">
      <c r="A56" t="s">
        <v>334</v>
      </c>
      <c r="B56" t="s">
        <v>38</v>
      </c>
      <c r="C56">
        <v>4</v>
      </c>
      <c r="D56">
        <v>5</v>
      </c>
      <c r="E56">
        <v>2</v>
      </c>
      <c r="F56">
        <v>1</v>
      </c>
      <c r="G56">
        <v>3</v>
      </c>
      <c r="H56" t="s">
        <v>595</v>
      </c>
      <c r="M56" t="s">
        <v>596</v>
      </c>
      <c r="N56" t="s">
        <v>597</v>
      </c>
      <c r="O56" t="s">
        <v>598</v>
      </c>
      <c r="P56" t="s">
        <v>599</v>
      </c>
      <c r="Q56" t="s">
        <v>600</v>
      </c>
      <c r="R56" t="s">
        <v>601</v>
      </c>
      <c r="S56" t="s">
        <v>602</v>
      </c>
      <c r="T56" t="s">
        <v>603</v>
      </c>
      <c r="U56" t="s">
        <v>604</v>
      </c>
      <c r="V56" t="s">
        <v>605</v>
      </c>
      <c r="W56" t="s">
        <v>606</v>
      </c>
      <c r="X56" t="s">
        <v>607</v>
      </c>
      <c r="Y56" t="s">
        <v>608</v>
      </c>
      <c r="Z56" t="s">
        <v>609</v>
      </c>
      <c r="AA56" t="s">
        <v>610</v>
      </c>
      <c r="AB56" t="s">
        <v>611</v>
      </c>
      <c r="AC56" t="s">
        <v>612</v>
      </c>
      <c r="AD56" t="s">
        <v>613</v>
      </c>
      <c r="AE56" t="s">
        <v>614</v>
      </c>
      <c r="AF56" t="s">
        <v>615</v>
      </c>
      <c r="AG56" t="s">
        <v>616</v>
      </c>
    </row>
    <row r="57" spans="2:7">
      <c r="B57" t="s">
        <v>316</v>
      </c>
      <c r="C57">
        <v>3</v>
      </c>
      <c r="D57">
        <v>3</v>
      </c>
      <c r="E57">
        <v>3</v>
      </c>
      <c r="F57">
        <v>1</v>
      </c>
      <c r="G57">
        <v>5</v>
      </c>
    </row>
    <row r="58" spans="2:7">
      <c r="B58" t="s">
        <v>29</v>
      </c>
      <c r="C58">
        <v>1</v>
      </c>
      <c r="D58">
        <v>1</v>
      </c>
      <c r="E58">
        <v>5</v>
      </c>
      <c r="F58">
        <v>4</v>
      </c>
      <c r="G58">
        <v>4</v>
      </c>
    </row>
    <row r="59" spans="1:33">
      <c r="A59" t="s">
        <v>36</v>
      </c>
      <c r="B59" t="s">
        <v>38</v>
      </c>
      <c r="C59">
        <v>5</v>
      </c>
      <c r="D59">
        <v>4</v>
      </c>
      <c r="E59">
        <v>4</v>
      </c>
      <c r="F59">
        <v>1</v>
      </c>
      <c r="G59">
        <v>1</v>
      </c>
      <c r="H59" t="s">
        <v>617</v>
      </c>
      <c r="M59" t="s">
        <v>618</v>
      </c>
      <c r="N59" t="s">
        <v>619</v>
      </c>
      <c r="O59" t="s">
        <v>620</v>
      </c>
      <c r="P59" t="s">
        <v>621</v>
      </c>
      <c r="Q59" t="s">
        <v>622</v>
      </c>
      <c r="R59" t="s">
        <v>623</v>
      </c>
      <c r="S59" t="s">
        <v>624</v>
      </c>
      <c r="T59" t="s">
        <v>625</v>
      </c>
      <c r="U59" t="s">
        <v>626</v>
      </c>
      <c r="V59" t="s">
        <v>627</v>
      </c>
      <c r="W59" t="s">
        <v>628</v>
      </c>
      <c r="X59" t="s">
        <v>629</v>
      </c>
      <c r="Y59" t="s">
        <v>630</v>
      </c>
      <c r="Z59" t="s">
        <v>631</v>
      </c>
      <c r="AA59" t="s">
        <v>632</v>
      </c>
      <c r="AB59" t="s">
        <v>633</v>
      </c>
      <c r="AC59" t="s">
        <v>634</v>
      </c>
      <c r="AD59" t="s">
        <v>635</v>
      </c>
      <c r="AE59" t="s">
        <v>636</v>
      </c>
      <c r="AF59" t="s">
        <v>637</v>
      </c>
      <c r="AG59" t="s">
        <v>638</v>
      </c>
    </row>
    <row r="60" spans="2:7">
      <c r="B60" t="s">
        <v>316</v>
      </c>
      <c r="C60">
        <v>4</v>
      </c>
      <c r="D60">
        <v>2</v>
      </c>
      <c r="E60">
        <v>4</v>
      </c>
      <c r="F60">
        <v>1</v>
      </c>
      <c r="G60">
        <v>4</v>
      </c>
    </row>
    <row r="61" spans="2:7">
      <c r="B61" t="s">
        <v>29</v>
      </c>
      <c r="C61">
        <v>1</v>
      </c>
      <c r="D61">
        <v>3</v>
      </c>
      <c r="E61">
        <v>5</v>
      </c>
      <c r="F61">
        <v>3</v>
      </c>
      <c r="G61">
        <v>3</v>
      </c>
    </row>
    <row r="62" spans="1:26">
      <c r="A62" t="s">
        <v>360</v>
      </c>
      <c r="B62" t="s">
        <v>38</v>
      </c>
      <c r="C62">
        <v>6</v>
      </c>
      <c r="D62">
        <v>5</v>
      </c>
      <c r="E62">
        <v>1</v>
      </c>
      <c r="F62">
        <v>1</v>
      </c>
      <c r="G62">
        <v>2</v>
      </c>
      <c r="H62" t="s">
        <v>639</v>
      </c>
      <c r="M62" t="s">
        <v>640</v>
      </c>
      <c r="N62" t="s">
        <v>641</v>
      </c>
      <c r="O62" t="s">
        <v>642</v>
      </c>
      <c r="P62" t="s">
        <v>643</v>
      </c>
      <c r="Q62" t="s">
        <v>644</v>
      </c>
      <c r="R62" t="s">
        <v>645</v>
      </c>
      <c r="S62" t="s">
        <v>646</v>
      </c>
      <c r="T62" t="s">
        <v>647</v>
      </c>
      <c r="U62" t="s">
        <v>648</v>
      </c>
      <c r="V62" t="s">
        <v>649</v>
      </c>
      <c r="W62" s="20" t="s">
        <v>650</v>
      </c>
      <c r="X62" s="20" t="s">
        <v>651</v>
      </c>
      <c r="Y62" s="20" t="s">
        <v>652</v>
      </c>
      <c r="Z62" s="20" t="s">
        <v>653</v>
      </c>
    </row>
    <row r="63" spans="2:7">
      <c r="B63" t="s">
        <v>316</v>
      </c>
      <c r="C63">
        <v>3</v>
      </c>
      <c r="D63">
        <v>2</v>
      </c>
      <c r="E63">
        <v>4</v>
      </c>
      <c r="F63">
        <v>2</v>
      </c>
      <c r="G63">
        <v>4</v>
      </c>
    </row>
    <row r="64" spans="2:7">
      <c r="B64" t="s">
        <v>29</v>
      </c>
      <c r="C64">
        <v>1</v>
      </c>
      <c r="D64">
        <v>2</v>
      </c>
      <c r="E64">
        <v>6</v>
      </c>
      <c r="F64">
        <v>3</v>
      </c>
      <c r="G64">
        <v>3</v>
      </c>
    </row>
    <row r="65" spans="1:33">
      <c r="A65" t="s">
        <v>363</v>
      </c>
      <c r="B65" t="s">
        <v>38</v>
      </c>
      <c r="C65">
        <v>5</v>
      </c>
      <c r="D65">
        <v>5</v>
      </c>
      <c r="E65">
        <v>1</v>
      </c>
      <c r="F65">
        <v>3</v>
      </c>
      <c r="G65">
        <v>1</v>
      </c>
      <c r="H65" t="s">
        <v>654</v>
      </c>
      <c r="M65" t="s">
        <v>655</v>
      </c>
      <c r="N65" t="s">
        <v>656</v>
      </c>
      <c r="O65" t="s">
        <v>657</v>
      </c>
      <c r="P65" t="s">
        <v>658</v>
      </c>
      <c r="Q65" t="s">
        <v>659</v>
      </c>
      <c r="R65" t="s">
        <v>660</v>
      </c>
      <c r="S65" t="s">
        <v>661</v>
      </c>
      <c r="T65" t="s">
        <v>662</v>
      </c>
      <c r="U65" t="s">
        <v>663</v>
      </c>
      <c r="V65" t="s">
        <v>664</v>
      </c>
      <c r="W65" t="s">
        <v>665</v>
      </c>
      <c r="X65" t="s">
        <v>666</v>
      </c>
      <c r="Y65" t="s">
        <v>667</v>
      </c>
      <c r="Z65" t="s">
        <v>668</v>
      </c>
      <c r="AA65" t="s">
        <v>669</v>
      </c>
      <c r="AB65" t="s">
        <v>670</v>
      </c>
      <c r="AC65" t="s">
        <v>671</v>
      </c>
      <c r="AD65" t="s">
        <v>672</v>
      </c>
      <c r="AE65" t="s">
        <v>673</v>
      </c>
      <c r="AF65" t="s">
        <v>674</v>
      </c>
      <c r="AG65" t="s">
        <v>675</v>
      </c>
    </row>
    <row r="66" spans="2:7">
      <c r="B66" t="s">
        <v>316</v>
      </c>
      <c r="C66">
        <v>4</v>
      </c>
      <c r="D66">
        <v>3</v>
      </c>
      <c r="E66">
        <v>4</v>
      </c>
      <c r="F66">
        <v>3</v>
      </c>
      <c r="G66">
        <v>1</v>
      </c>
    </row>
    <row r="67" spans="2:7">
      <c r="B67" t="s">
        <v>29</v>
      </c>
      <c r="C67">
        <v>2</v>
      </c>
      <c r="D67">
        <v>2</v>
      </c>
      <c r="E67">
        <v>5</v>
      </c>
      <c r="F67">
        <v>5</v>
      </c>
      <c r="G67">
        <v>1</v>
      </c>
    </row>
    <row r="68" spans="1:33">
      <c r="A68" t="s">
        <v>366</v>
      </c>
      <c r="B68" t="s">
        <v>38</v>
      </c>
      <c r="C68">
        <v>5</v>
      </c>
      <c r="D68">
        <v>4</v>
      </c>
      <c r="E68">
        <v>3</v>
      </c>
      <c r="F68">
        <v>2</v>
      </c>
      <c r="G68">
        <v>1</v>
      </c>
      <c r="H68" t="s">
        <v>676</v>
      </c>
      <c r="M68" t="s">
        <v>677</v>
      </c>
      <c r="N68" t="s">
        <v>678</v>
      </c>
      <c r="O68" t="s">
        <v>679</v>
      </c>
      <c r="P68" t="s">
        <v>680</v>
      </c>
      <c r="Q68" t="s">
        <v>681</v>
      </c>
      <c r="R68" t="s">
        <v>682</v>
      </c>
      <c r="S68" t="s">
        <v>683</v>
      </c>
      <c r="T68" t="s">
        <v>684</v>
      </c>
      <c r="U68" t="s">
        <v>685</v>
      </c>
      <c r="V68" t="s">
        <v>686</v>
      </c>
      <c r="W68" t="s">
        <v>687</v>
      </c>
      <c r="X68" t="s">
        <v>688</v>
      </c>
      <c r="Y68" t="s">
        <v>689</v>
      </c>
      <c r="Z68" t="s">
        <v>690</v>
      </c>
      <c r="AA68" t="s">
        <v>691</v>
      </c>
      <c r="AB68" t="s">
        <v>692</v>
      </c>
      <c r="AC68" t="s">
        <v>693</v>
      </c>
      <c r="AD68" t="s">
        <v>694</v>
      </c>
      <c r="AE68" t="s">
        <v>695</v>
      </c>
      <c r="AF68" t="s">
        <v>696</v>
      </c>
      <c r="AG68" t="s">
        <v>697</v>
      </c>
    </row>
    <row r="69" spans="2:7">
      <c r="B69" t="s">
        <v>316</v>
      </c>
      <c r="C69">
        <v>3</v>
      </c>
      <c r="D69">
        <v>3</v>
      </c>
      <c r="E69">
        <v>4</v>
      </c>
      <c r="F69">
        <v>2</v>
      </c>
      <c r="G69">
        <v>3</v>
      </c>
    </row>
    <row r="70" spans="2:7">
      <c r="B70" t="s">
        <v>29</v>
      </c>
      <c r="C70">
        <v>1</v>
      </c>
      <c r="D70">
        <v>3</v>
      </c>
      <c r="E70">
        <v>5</v>
      </c>
      <c r="F70">
        <v>4</v>
      </c>
      <c r="G70">
        <v>2</v>
      </c>
    </row>
    <row r="71" customFormat="1" spans="1:33">
      <c r="A71" t="s">
        <v>369</v>
      </c>
      <c r="B71" t="s">
        <v>38</v>
      </c>
      <c r="C71">
        <v>5</v>
      </c>
      <c r="D71">
        <v>4</v>
      </c>
      <c r="E71">
        <v>1</v>
      </c>
      <c r="F71">
        <v>3</v>
      </c>
      <c r="G71">
        <v>2</v>
      </c>
      <c r="H71" t="s">
        <v>698</v>
      </c>
      <c r="M71" s="43" t="s">
        <v>699</v>
      </c>
      <c r="N71" s="43" t="s">
        <v>700</v>
      </c>
      <c r="O71" s="43" t="s">
        <v>701</v>
      </c>
      <c r="P71" s="43" t="s">
        <v>702</v>
      </c>
      <c r="Q71" s="43" t="s">
        <v>703</v>
      </c>
      <c r="R71" s="43" t="s">
        <v>704</v>
      </c>
      <c r="S71" s="43" t="s">
        <v>705</v>
      </c>
      <c r="T71" s="43" t="s">
        <v>706</v>
      </c>
      <c r="U71" s="43" t="s">
        <v>707</v>
      </c>
      <c r="V71" s="43" t="s">
        <v>708</v>
      </c>
      <c r="W71" s="43" t="s">
        <v>709</v>
      </c>
      <c r="X71" s="43" t="s">
        <v>710</v>
      </c>
      <c r="Y71" s="43" t="s">
        <v>711</v>
      </c>
      <c r="Z71" s="43" t="s">
        <v>712</v>
      </c>
      <c r="AA71" s="43" t="s">
        <v>713</v>
      </c>
      <c r="AB71" s="43" t="s">
        <v>714</v>
      </c>
      <c r="AC71" s="43" t="s">
        <v>715</v>
      </c>
      <c r="AD71" s="43" t="s">
        <v>716</v>
      </c>
      <c r="AE71" s="43" t="s">
        <v>717</v>
      </c>
      <c r="AF71" s="43" t="s">
        <v>718</v>
      </c>
      <c r="AG71" s="43" t="s">
        <v>719</v>
      </c>
    </row>
    <row r="72" customFormat="1" spans="2:7">
      <c r="B72" t="s">
        <v>316</v>
      </c>
      <c r="C72">
        <v>4</v>
      </c>
      <c r="D72">
        <v>3</v>
      </c>
      <c r="E72">
        <v>3</v>
      </c>
      <c r="F72">
        <v>2</v>
      </c>
      <c r="G72">
        <v>3</v>
      </c>
    </row>
    <row r="73" customFormat="1" spans="2:7">
      <c r="B73" t="s">
        <v>29</v>
      </c>
      <c r="C73">
        <v>1</v>
      </c>
      <c r="D73">
        <v>2</v>
      </c>
      <c r="E73">
        <v>4</v>
      </c>
      <c r="F73">
        <v>5</v>
      </c>
      <c r="G73">
        <v>3</v>
      </c>
    </row>
    <row r="74" customFormat="1" spans="1:33">
      <c r="A74" t="s">
        <v>371</v>
      </c>
      <c r="B74" t="s">
        <v>38</v>
      </c>
      <c r="C74">
        <v>6</v>
      </c>
      <c r="D74">
        <v>4</v>
      </c>
      <c r="E74">
        <v>1</v>
      </c>
      <c r="F74">
        <v>2</v>
      </c>
      <c r="G74">
        <v>2</v>
      </c>
      <c r="H74" t="s">
        <v>720</v>
      </c>
      <c r="M74" s="43" t="s">
        <v>721</v>
      </c>
      <c r="N74" s="43" t="s">
        <v>722</v>
      </c>
      <c r="O74" s="43" t="s">
        <v>723</v>
      </c>
      <c r="P74" s="43" t="s">
        <v>724</v>
      </c>
      <c r="Q74" s="43" t="s">
        <v>725</v>
      </c>
      <c r="R74" s="43" t="s">
        <v>726</v>
      </c>
      <c r="S74" s="43" t="s">
        <v>727</v>
      </c>
      <c r="T74" s="43" t="s">
        <v>728</v>
      </c>
      <c r="U74" s="43" t="s">
        <v>729</v>
      </c>
      <c r="V74" s="43" t="s">
        <v>730</v>
      </c>
      <c r="W74" s="43" t="s">
        <v>731</v>
      </c>
      <c r="X74" s="43" t="s">
        <v>732</v>
      </c>
      <c r="Y74" s="43" t="s">
        <v>733</v>
      </c>
      <c r="Z74" s="43" t="s">
        <v>734</v>
      </c>
      <c r="AA74" s="43" t="s">
        <v>735</v>
      </c>
      <c r="AB74" s="43" t="s">
        <v>736</v>
      </c>
      <c r="AC74" s="43" t="s">
        <v>737</v>
      </c>
      <c r="AD74" s="43" t="s">
        <v>738</v>
      </c>
      <c r="AE74" s="43" t="s">
        <v>739</v>
      </c>
      <c r="AF74" t="s">
        <v>740</v>
      </c>
      <c r="AG74" s="43" t="s">
        <v>741</v>
      </c>
    </row>
    <row r="75" customFormat="1" spans="2:7">
      <c r="B75" t="s">
        <v>316</v>
      </c>
      <c r="C75">
        <v>4</v>
      </c>
      <c r="D75">
        <v>3</v>
      </c>
      <c r="E75">
        <v>4</v>
      </c>
      <c r="F75">
        <v>1</v>
      </c>
      <c r="G75">
        <v>3</v>
      </c>
    </row>
    <row r="76" customFormat="1" spans="2:7">
      <c r="B76" t="s">
        <v>29</v>
      </c>
      <c r="C76">
        <v>1</v>
      </c>
      <c r="D76">
        <v>4</v>
      </c>
      <c r="E76">
        <v>6</v>
      </c>
      <c r="F76">
        <v>2</v>
      </c>
      <c r="G76">
        <v>2</v>
      </c>
    </row>
    <row r="79" customFormat="1" spans="1:12">
      <c r="A79" s="92" t="s">
        <v>742</v>
      </c>
      <c r="B79" t="s">
        <v>743</v>
      </c>
      <c r="C79" s="93" t="s">
        <v>192</v>
      </c>
      <c r="D79" s="93"/>
      <c r="E79" s="82" t="s">
        <v>743</v>
      </c>
      <c r="F79" s="82" t="s">
        <v>744</v>
      </c>
      <c r="G79" s="82" t="s">
        <v>187</v>
      </c>
      <c r="H79" s="82" t="s">
        <v>187</v>
      </c>
      <c r="I79" s="82" t="s">
        <v>183</v>
      </c>
      <c r="J79" s="82" t="s">
        <v>745</v>
      </c>
      <c r="K79" s="82" t="s">
        <v>746</v>
      </c>
      <c r="L79" s="82" t="s">
        <v>747</v>
      </c>
    </row>
    <row r="80" customFormat="1" spans="1:12">
      <c r="A80" s="92" t="s">
        <v>742</v>
      </c>
      <c r="B80" t="s">
        <v>748</v>
      </c>
      <c r="C80" s="93" t="s">
        <v>192</v>
      </c>
      <c r="D80" s="93"/>
      <c r="E80" s="82" t="s">
        <v>748</v>
      </c>
      <c r="F80" s="82" t="s">
        <v>744</v>
      </c>
      <c r="G80" s="82" t="s">
        <v>187</v>
      </c>
      <c r="H80" s="82" t="s">
        <v>187</v>
      </c>
      <c r="I80" s="82" t="s">
        <v>183</v>
      </c>
      <c r="J80" s="82" t="s">
        <v>749</v>
      </c>
      <c r="K80" s="82" t="s">
        <v>750</v>
      </c>
      <c r="L80" s="82" t="s">
        <v>747</v>
      </c>
    </row>
    <row r="81" customFormat="1" spans="1:12">
      <c r="A81" s="92" t="s">
        <v>742</v>
      </c>
      <c r="B81" t="s">
        <v>751</v>
      </c>
      <c r="C81" s="93" t="s">
        <v>192</v>
      </c>
      <c r="D81" s="93"/>
      <c r="E81" s="82" t="s">
        <v>751</v>
      </c>
      <c r="F81" s="82" t="s">
        <v>744</v>
      </c>
      <c r="G81" s="82" t="s">
        <v>187</v>
      </c>
      <c r="H81" s="82" t="s">
        <v>187</v>
      </c>
      <c r="I81" s="82" t="s">
        <v>183</v>
      </c>
      <c r="J81" s="82" t="s">
        <v>752</v>
      </c>
      <c r="K81" s="82" t="s">
        <v>753</v>
      </c>
      <c r="L81" s="82" t="s">
        <v>747</v>
      </c>
    </row>
    <row r="91" spans="1:33">
      <c r="A91" t="s">
        <v>754</v>
      </c>
      <c r="B91" t="s">
        <v>44</v>
      </c>
      <c r="C91" t="s">
        <v>303</v>
      </c>
      <c r="D91" t="s">
        <v>87</v>
      </c>
      <c r="E91" t="s">
        <v>88</v>
      </c>
      <c r="F91" t="s">
        <v>89</v>
      </c>
      <c r="G91" t="s">
        <v>90</v>
      </c>
      <c r="H91" t="s">
        <v>91</v>
      </c>
      <c r="I91" t="s">
        <v>97</v>
      </c>
      <c r="J91" t="s">
        <v>98</v>
      </c>
      <c r="K91" t="s">
        <v>99</v>
      </c>
      <c r="L91" t="s">
        <v>100</v>
      </c>
      <c r="M91" t="s">
        <v>755</v>
      </c>
      <c r="N91" t="s">
        <v>756</v>
      </c>
      <c r="O91" t="s">
        <v>757</v>
      </c>
      <c r="P91" t="s">
        <v>758</v>
      </c>
      <c r="Q91" t="s">
        <v>759</v>
      </c>
      <c r="R91" t="s">
        <v>760</v>
      </c>
      <c r="S91" t="s">
        <v>761</v>
      </c>
      <c r="T91" t="s">
        <v>762</v>
      </c>
      <c r="U91" t="s">
        <v>763</v>
      </c>
      <c r="V91" t="s">
        <v>764</v>
      </c>
      <c r="W91" t="s">
        <v>765</v>
      </c>
      <c r="X91" t="s">
        <v>766</v>
      </c>
      <c r="Y91" t="s">
        <v>767</v>
      </c>
      <c r="Z91" t="s">
        <v>768</v>
      </c>
      <c r="AA91" t="s">
        <v>769</v>
      </c>
      <c r="AB91" t="s">
        <v>770</v>
      </c>
      <c r="AC91" t="s">
        <v>771</v>
      </c>
      <c r="AD91" t="s">
        <v>772</v>
      </c>
      <c r="AE91" t="s">
        <v>773</v>
      </c>
      <c r="AF91" t="s">
        <v>774</v>
      </c>
      <c r="AG91" t="s">
        <v>775</v>
      </c>
    </row>
    <row r="93" spans="1:33">
      <c r="A93" t="s">
        <v>66</v>
      </c>
      <c r="B93" t="s">
        <v>776</v>
      </c>
      <c r="C93" t="s">
        <v>305</v>
      </c>
      <c r="D93">
        <v>1</v>
      </c>
      <c r="E93">
        <v>2</v>
      </c>
      <c r="F93">
        <v>0</v>
      </c>
      <c r="G93">
        <v>0</v>
      </c>
      <c r="H93">
        <v>0</v>
      </c>
      <c r="I93">
        <v>4</v>
      </c>
      <c r="J93">
        <v>0</v>
      </c>
      <c r="K93">
        <v>7</v>
      </c>
      <c r="L93">
        <v>35</v>
      </c>
      <c r="M93" t="s">
        <v>290</v>
      </c>
      <c r="N93" t="s">
        <v>777</v>
      </c>
      <c r="O93" t="s">
        <v>778</v>
      </c>
      <c r="P93" t="s">
        <v>779</v>
      </c>
      <c r="Q93" t="s">
        <v>780</v>
      </c>
      <c r="R93" t="s">
        <v>781</v>
      </c>
      <c r="S93" t="s">
        <v>782</v>
      </c>
      <c r="T93" t="s">
        <v>783</v>
      </c>
      <c r="U93" t="s">
        <v>784</v>
      </c>
      <c r="V93" t="s">
        <v>785</v>
      </c>
      <c r="W93" t="s">
        <v>786</v>
      </c>
      <c r="X93" t="s">
        <v>787</v>
      </c>
      <c r="Y93" t="s">
        <v>788</v>
      </c>
      <c r="Z93" t="s">
        <v>789</v>
      </c>
      <c r="AA93" t="s">
        <v>790</v>
      </c>
      <c r="AB93" t="s">
        <v>791</v>
      </c>
      <c r="AC93" t="s">
        <v>792</v>
      </c>
      <c r="AD93" t="s">
        <v>793</v>
      </c>
      <c r="AE93" t="s">
        <v>794</v>
      </c>
      <c r="AF93" t="s">
        <v>795</v>
      </c>
      <c r="AG93" t="s">
        <v>796</v>
      </c>
    </row>
    <row r="94" spans="2:33">
      <c r="B94" t="s">
        <v>797</v>
      </c>
      <c r="M94" t="s">
        <v>798</v>
      </c>
      <c r="N94" t="s">
        <v>289</v>
      </c>
      <c r="O94" t="s">
        <v>799</v>
      </c>
      <c r="P94" t="s">
        <v>800</v>
      </c>
      <c r="Q94" t="s">
        <v>801</v>
      </c>
      <c r="R94" t="s">
        <v>802</v>
      </c>
      <c r="S94" t="s">
        <v>803</v>
      </c>
      <c r="T94" t="s">
        <v>804</v>
      </c>
      <c r="U94" t="s">
        <v>805</v>
      </c>
      <c r="V94" t="s">
        <v>806</v>
      </c>
      <c r="W94" t="s">
        <v>807</v>
      </c>
      <c r="X94" t="s">
        <v>808</v>
      </c>
      <c r="Y94" t="s">
        <v>809</v>
      </c>
      <c r="Z94" t="s">
        <v>810</v>
      </c>
      <c r="AA94" t="s">
        <v>811</v>
      </c>
      <c r="AB94" t="s">
        <v>812</v>
      </c>
      <c r="AC94" t="s">
        <v>813</v>
      </c>
      <c r="AD94" t="s">
        <v>814</v>
      </c>
      <c r="AE94" t="s">
        <v>815</v>
      </c>
      <c r="AF94" t="s">
        <v>816</v>
      </c>
      <c r="AG94" t="s">
        <v>817</v>
      </c>
    </row>
    <row r="95" spans="1:33">
      <c r="A95" t="s">
        <v>318</v>
      </c>
      <c r="B95" t="s">
        <v>818</v>
      </c>
      <c r="C95" t="s">
        <v>305</v>
      </c>
      <c r="D95">
        <v>1</v>
      </c>
      <c r="E95">
        <v>1</v>
      </c>
      <c r="F95">
        <v>1</v>
      </c>
      <c r="G95">
        <v>0</v>
      </c>
      <c r="H95">
        <v>0</v>
      </c>
      <c r="I95">
        <v>2</v>
      </c>
      <c r="J95">
        <v>2</v>
      </c>
      <c r="K95">
        <v>5</v>
      </c>
      <c r="L95">
        <v>41</v>
      </c>
      <c r="M95" t="s">
        <v>819</v>
      </c>
      <c r="N95" t="s">
        <v>820</v>
      </c>
      <c r="O95" t="s">
        <v>821</v>
      </c>
      <c r="P95" t="s">
        <v>822</v>
      </c>
      <c r="Q95" t="s">
        <v>823</v>
      </c>
      <c r="R95" t="s">
        <v>824</v>
      </c>
      <c r="S95" t="s">
        <v>825</v>
      </c>
      <c r="T95" t="s">
        <v>826</v>
      </c>
      <c r="U95" t="s">
        <v>827</v>
      </c>
      <c r="V95" t="s">
        <v>828</v>
      </c>
      <c r="W95" t="s">
        <v>829</v>
      </c>
      <c r="X95" t="s">
        <v>830</v>
      </c>
      <c r="Y95" t="s">
        <v>831</v>
      </c>
      <c r="Z95" t="s">
        <v>832</v>
      </c>
      <c r="AA95" t="s">
        <v>833</v>
      </c>
      <c r="AB95" t="s">
        <v>834</v>
      </c>
      <c r="AC95" t="s">
        <v>835</v>
      </c>
      <c r="AD95" t="s">
        <v>836</v>
      </c>
      <c r="AE95" t="s">
        <v>837</v>
      </c>
      <c r="AF95" t="s">
        <v>838</v>
      </c>
      <c r="AG95" t="s">
        <v>839</v>
      </c>
    </row>
    <row r="96" spans="2:33">
      <c r="B96" t="s">
        <v>840</v>
      </c>
      <c r="M96" t="s">
        <v>841</v>
      </c>
      <c r="N96" t="s">
        <v>842</v>
      </c>
      <c r="O96" t="s">
        <v>843</v>
      </c>
      <c r="P96" t="s">
        <v>844</v>
      </c>
      <c r="Q96" t="s">
        <v>845</v>
      </c>
      <c r="R96" t="s">
        <v>846</v>
      </c>
      <c r="S96" t="s">
        <v>847</v>
      </c>
      <c r="T96" t="s">
        <v>848</v>
      </c>
      <c r="U96" t="s">
        <v>849</v>
      </c>
      <c r="V96" t="s">
        <v>850</v>
      </c>
      <c r="W96" t="s">
        <v>851</v>
      </c>
      <c r="X96" t="s">
        <v>852</v>
      </c>
      <c r="Y96" t="s">
        <v>853</v>
      </c>
      <c r="Z96" t="s">
        <v>854</v>
      </c>
      <c r="AA96" t="s">
        <v>855</v>
      </c>
      <c r="AB96" t="s">
        <v>856</v>
      </c>
      <c r="AC96" t="s">
        <v>857</v>
      </c>
      <c r="AD96" t="s">
        <v>858</v>
      </c>
      <c r="AE96" t="s">
        <v>859</v>
      </c>
      <c r="AF96" t="s">
        <v>860</v>
      </c>
      <c r="AG96" t="s">
        <v>861</v>
      </c>
    </row>
    <row r="97" spans="1:33">
      <c r="A97" t="s">
        <v>325</v>
      </c>
      <c r="B97" t="s">
        <v>862</v>
      </c>
      <c r="C97" t="s">
        <v>316</v>
      </c>
      <c r="D97">
        <v>1</v>
      </c>
      <c r="E97">
        <v>1</v>
      </c>
      <c r="F97">
        <v>1</v>
      </c>
      <c r="G97">
        <v>0</v>
      </c>
      <c r="H97">
        <v>0</v>
      </c>
      <c r="I97">
        <v>1</v>
      </c>
      <c r="J97">
        <v>1</v>
      </c>
      <c r="K97">
        <v>10</v>
      </c>
      <c r="L97">
        <v>32</v>
      </c>
      <c r="M97" t="s">
        <v>863</v>
      </c>
      <c r="N97" t="s">
        <v>864</v>
      </c>
      <c r="O97" t="s">
        <v>865</v>
      </c>
      <c r="P97" t="s">
        <v>866</v>
      </c>
      <c r="Q97" t="s">
        <v>867</v>
      </c>
      <c r="R97" t="s">
        <v>868</v>
      </c>
      <c r="S97" t="s">
        <v>869</v>
      </c>
      <c r="T97" t="s">
        <v>870</v>
      </c>
      <c r="U97" t="s">
        <v>871</v>
      </c>
      <c r="V97" t="s">
        <v>872</v>
      </c>
      <c r="W97" t="s">
        <v>873</v>
      </c>
      <c r="X97" t="s">
        <v>874</v>
      </c>
      <c r="Y97" t="s">
        <v>875</v>
      </c>
      <c r="Z97" t="s">
        <v>876</v>
      </c>
      <c r="AA97" t="s">
        <v>877</v>
      </c>
      <c r="AB97" t="s">
        <v>878</v>
      </c>
      <c r="AC97" t="s">
        <v>879</v>
      </c>
      <c r="AD97" t="s">
        <v>880</v>
      </c>
      <c r="AE97" t="s">
        <v>881</v>
      </c>
      <c r="AF97" t="s">
        <v>882</v>
      </c>
      <c r="AG97" t="s">
        <v>883</v>
      </c>
    </row>
    <row r="98" spans="2:33">
      <c r="B98" t="s">
        <v>884</v>
      </c>
      <c r="M98" t="s">
        <v>885</v>
      </c>
      <c r="N98" t="s">
        <v>886</v>
      </c>
      <c r="O98" t="s">
        <v>887</v>
      </c>
      <c r="P98" t="s">
        <v>888</v>
      </c>
      <c r="Q98" t="s">
        <v>889</v>
      </c>
      <c r="R98" t="s">
        <v>890</v>
      </c>
      <c r="S98" t="s">
        <v>891</v>
      </c>
      <c r="T98" t="s">
        <v>892</v>
      </c>
      <c r="U98" t="s">
        <v>893</v>
      </c>
      <c r="V98" t="s">
        <v>894</v>
      </c>
      <c r="W98" t="s">
        <v>895</v>
      </c>
      <c r="X98" t="s">
        <v>896</v>
      </c>
      <c r="Y98" t="s">
        <v>897</v>
      </c>
      <c r="Z98" t="s">
        <v>898</v>
      </c>
      <c r="AA98" t="s">
        <v>899</v>
      </c>
      <c r="AB98" t="s">
        <v>900</v>
      </c>
      <c r="AC98" t="s">
        <v>901</v>
      </c>
      <c r="AD98" t="s">
        <v>902</v>
      </c>
      <c r="AE98" t="s">
        <v>903</v>
      </c>
      <c r="AF98" t="s">
        <v>904</v>
      </c>
      <c r="AG98" t="s">
        <v>905</v>
      </c>
    </row>
    <row r="99" spans="1:33">
      <c r="A99" t="s">
        <v>329</v>
      </c>
      <c r="B99" t="s">
        <v>906</v>
      </c>
      <c r="C99" t="s">
        <v>316</v>
      </c>
      <c r="D99">
        <v>1</v>
      </c>
      <c r="E99">
        <v>0</v>
      </c>
      <c r="F99">
        <v>1</v>
      </c>
      <c r="G99">
        <v>0</v>
      </c>
      <c r="H99">
        <v>0</v>
      </c>
      <c r="I99">
        <v>2</v>
      </c>
      <c r="J99">
        <v>2</v>
      </c>
      <c r="K99">
        <v>8</v>
      </c>
      <c r="L99">
        <v>35</v>
      </c>
      <c r="M99" t="s">
        <v>907</v>
      </c>
      <c r="N99" t="s">
        <v>908</v>
      </c>
      <c r="O99" t="s">
        <v>909</v>
      </c>
      <c r="P99" t="s">
        <v>910</v>
      </c>
      <c r="Q99" t="s">
        <v>911</v>
      </c>
      <c r="R99" t="s">
        <v>912</v>
      </c>
      <c r="S99" t="s">
        <v>913</v>
      </c>
      <c r="T99" t="s">
        <v>914</v>
      </c>
      <c r="U99" t="s">
        <v>915</v>
      </c>
      <c r="V99" t="s">
        <v>916</v>
      </c>
      <c r="W99" t="s">
        <v>917</v>
      </c>
      <c r="X99" t="s">
        <v>918</v>
      </c>
      <c r="Y99" t="s">
        <v>919</v>
      </c>
      <c r="Z99" t="s">
        <v>920</v>
      </c>
      <c r="AA99" t="s">
        <v>921</v>
      </c>
      <c r="AB99" t="s">
        <v>922</v>
      </c>
      <c r="AC99" t="s">
        <v>923</v>
      </c>
      <c r="AD99" t="s">
        <v>924</v>
      </c>
      <c r="AE99" t="s">
        <v>925</v>
      </c>
      <c r="AF99" t="s">
        <v>926</v>
      </c>
      <c r="AG99" t="s">
        <v>927</v>
      </c>
    </row>
    <row r="100" spans="2:33">
      <c r="B100" t="s">
        <v>928</v>
      </c>
      <c r="M100" t="s">
        <v>929</v>
      </c>
      <c r="N100" t="s">
        <v>930</v>
      </c>
      <c r="O100" t="s">
        <v>931</v>
      </c>
      <c r="P100" t="s">
        <v>932</v>
      </c>
      <c r="Q100" t="s">
        <v>933</v>
      </c>
      <c r="R100" t="s">
        <v>934</v>
      </c>
      <c r="S100" t="s">
        <v>935</v>
      </c>
      <c r="T100" t="s">
        <v>936</v>
      </c>
      <c r="U100" t="s">
        <v>937</v>
      </c>
      <c r="V100" t="s">
        <v>938</v>
      </c>
      <c r="W100" t="s">
        <v>939</v>
      </c>
      <c r="X100" t="s">
        <v>940</v>
      </c>
      <c r="Y100" t="s">
        <v>941</v>
      </c>
      <c r="Z100" t="s">
        <v>942</v>
      </c>
      <c r="AA100" t="s">
        <v>943</v>
      </c>
      <c r="AB100" t="s">
        <v>944</v>
      </c>
      <c r="AC100" t="s">
        <v>945</v>
      </c>
      <c r="AD100" t="s">
        <v>946</v>
      </c>
      <c r="AE100" t="s">
        <v>947</v>
      </c>
      <c r="AF100" t="s">
        <v>948</v>
      </c>
      <c r="AG100" t="s">
        <v>949</v>
      </c>
    </row>
    <row r="101" spans="1:33">
      <c r="A101" t="s">
        <v>335</v>
      </c>
      <c r="B101" t="s">
        <v>950</v>
      </c>
      <c r="C101" t="s">
        <v>951</v>
      </c>
      <c r="D101">
        <v>0</v>
      </c>
      <c r="E101">
        <v>1</v>
      </c>
      <c r="F101">
        <v>1</v>
      </c>
      <c r="G101">
        <v>2</v>
      </c>
      <c r="H101">
        <v>1</v>
      </c>
      <c r="I101">
        <v>0</v>
      </c>
      <c r="J101">
        <v>4</v>
      </c>
      <c r="K101">
        <v>7</v>
      </c>
      <c r="L101">
        <v>29</v>
      </c>
      <c r="M101" t="s">
        <v>952</v>
      </c>
      <c r="N101" t="s">
        <v>953</v>
      </c>
      <c r="O101" t="s">
        <v>954</v>
      </c>
      <c r="P101" t="s">
        <v>955</v>
      </c>
      <c r="Q101" t="s">
        <v>956</v>
      </c>
      <c r="R101" t="s">
        <v>957</v>
      </c>
      <c r="S101" t="s">
        <v>958</v>
      </c>
      <c r="T101" t="s">
        <v>959</v>
      </c>
      <c r="U101" t="s">
        <v>960</v>
      </c>
      <c r="V101" t="s">
        <v>961</v>
      </c>
      <c r="W101" t="s">
        <v>962</v>
      </c>
      <c r="X101" t="s">
        <v>963</v>
      </c>
      <c r="Y101" t="s">
        <v>964</v>
      </c>
      <c r="Z101" t="s">
        <v>965</v>
      </c>
      <c r="AA101" t="s">
        <v>966</v>
      </c>
      <c r="AB101" t="s">
        <v>967</v>
      </c>
      <c r="AC101" t="s">
        <v>968</v>
      </c>
      <c r="AD101" t="s">
        <v>969</v>
      </c>
      <c r="AE101" t="s">
        <v>970</v>
      </c>
      <c r="AF101" t="s">
        <v>971</v>
      </c>
      <c r="AG101" t="s">
        <v>972</v>
      </c>
    </row>
    <row r="102" spans="2:33">
      <c r="B102" t="s">
        <v>973</v>
      </c>
      <c r="M102" t="s">
        <v>974</v>
      </c>
      <c r="N102" t="s">
        <v>975</v>
      </c>
      <c r="O102" t="s">
        <v>976</v>
      </c>
      <c r="P102" t="s">
        <v>977</v>
      </c>
      <c r="Q102" t="s">
        <v>978</v>
      </c>
      <c r="R102" t="s">
        <v>979</v>
      </c>
      <c r="S102" t="s">
        <v>980</v>
      </c>
      <c r="T102" t="s">
        <v>981</v>
      </c>
      <c r="U102" t="s">
        <v>982</v>
      </c>
      <c r="V102" t="s">
        <v>983</v>
      </c>
      <c r="W102" t="s">
        <v>984</v>
      </c>
      <c r="X102" t="s">
        <v>985</v>
      </c>
      <c r="Y102" t="s">
        <v>986</v>
      </c>
      <c r="Z102" t="s">
        <v>987</v>
      </c>
      <c r="AA102" t="s">
        <v>988</v>
      </c>
      <c r="AB102" t="s">
        <v>989</v>
      </c>
      <c r="AC102" t="s">
        <v>990</v>
      </c>
      <c r="AD102" t="s">
        <v>991</v>
      </c>
      <c r="AE102" t="s">
        <v>992</v>
      </c>
      <c r="AF102" t="s">
        <v>993</v>
      </c>
      <c r="AG102" t="s">
        <v>994</v>
      </c>
    </row>
    <row r="103" spans="1:33">
      <c r="A103" t="s">
        <v>51</v>
      </c>
      <c r="B103" t="s">
        <v>995</v>
      </c>
      <c r="C103" t="s">
        <v>951</v>
      </c>
      <c r="D103">
        <v>0</v>
      </c>
      <c r="E103">
        <v>1</v>
      </c>
      <c r="F103">
        <v>2</v>
      </c>
      <c r="G103">
        <v>1</v>
      </c>
      <c r="H103">
        <v>0</v>
      </c>
      <c r="I103">
        <v>1</v>
      </c>
      <c r="J103">
        <v>3</v>
      </c>
      <c r="K103">
        <v>8</v>
      </c>
      <c r="L103">
        <v>29</v>
      </c>
      <c r="M103" t="s">
        <v>996</v>
      </c>
      <c r="N103" t="s">
        <v>997</v>
      </c>
      <c r="O103" t="s">
        <v>998</v>
      </c>
      <c r="P103" t="s">
        <v>999</v>
      </c>
      <c r="Q103" t="s">
        <v>1000</v>
      </c>
      <c r="R103" t="s">
        <v>1001</v>
      </c>
      <c r="S103" t="s">
        <v>1002</v>
      </c>
      <c r="T103" t="s">
        <v>1003</v>
      </c>
      <c r="U103" t="s">
        <v>1004</v>
      </c>
      <c r="V103" t="s">
        <v>1005</v>
      </c>
      <c r="W103" t="s">
        <v>1006</v>
      </c>
      <c r="X103" t="s">
        <v>1007</v>
      </c>
      <c r="Y103" t="s">
        <v>1008</v>
      </c>
      <c r="Z103" t="s">
        <v>1009</v>
      </c>
      <c r="AA103" t="s">
        <v>1010</v>
      </c>
      <c r="AB103" t="s">
        <v>1011</v>
      </c>
      <c r="AC103" t="s">
        <v>1012</v>
      </c>
      <c r="AD103" t="s">
        <v>1013</v>
      </c>
      <c r="AE103" t="s">
        <v>1014</v>
      </c>
      <c r="AF103" t="s">
        <v>1015</v>
      </c>
      <c r="AG103" t="s">
        <v>1016</v>
      </c>
    </row>
    <row r="104" spans="2:33">
      <c r="B104" t="s">
        <v>1017</v>
      </c>
      <c r="M104" t="s">
        <v>1018</v>
      </c>
      <c r="N104" t="s">
        <v>1019</v>
      </c>
      <c r="O104" t="s">
        <v>1020</v>
      </c>
      <c r="P104" t="s">
        <v>1021</v>
      </c>
      <c r="Q104" t="s">
        <v>1022</v>
      </c>
      <c r="R104" t="s">
        <v>1023</v>
      </c>
      <c r="S104" t="s">
        <v>1024</v>
      </c>
      <c r="T104" t="s">
        <v>1025</v>
      </c>
      <c r="U104" t="s">
        <v>1026</v>
      </c>
      <c r="V104" t="s">
        <v>1027</v>
      </c>
      <c r="W104" t="s">
        <v>1028</v>
      </c>
      <c r="X104" t="s">
        <v>1029</v>
      </c>
      <c r="Y104" t="s">
        <v>1030</v>
      </c>
      <c r="Z104" t="s">
        <v>1031</v>
      </c>
      <c r="AA104" t="s">
        <v>1032</v>
      </c>
      <c r="AB104" t="s">
        <v>1033</v>
      </c>
      <c r="AC104" t="s">
        <v>1034</v>
      </c>
      <c r="AD104" t="s">
        <v>1035</v>
      </c>
      <c r="AE104" t="s">
        <v>1036</v>
      </c>
      <c r="AF104" t="s">
        <v>1037</v>
      </c>
      <c r="AG104" t="s">
        <v>1038</v>
      </c>
    </row>
    <row r="105" spans="1:33">
      <c r="A105" t="s">
        <v>342</v>
      </c>
      <c r="B105" t="s">
        <v>1039</v>
      </c>
      <c r="C105" t="s">
        <v>305</v>
      </c>
      <c r="D105">
        <v>2</v>
      </c>
      <c r="E105">
        <v>1</v>
      </c>
      <c r="F105">
        <v>0</v>
      </c>
      <c r="G105">
        <v>0</v>
      </c>
      <c r="H105">
        <v>0</v>
      </c>
      <c r="I105">
        <v>4</v>
      </c>
      <c r="J105">
        <v>0</v>
      </c>
      <c r="K105">
        <v>6</v>
      </c>
      <c r="L105">
        <v>38</v>
      </c>
      <c r="M105" t="s">
        <v>1040</v>
      </c>
      <c r="N105" t="s">
        <v>1041</v>
      </c>
      <c r="O105" t="s">
        <v>1042</v>
      </c>
      <c r="P105" t="s">
        <v>1043</v>
      </c>
      <c r="Q105" t="s">
        <v>1044</v>
      </c>
      <c r="R105" t="s">
        <v>1045</v>
      </c>
      <c r="S105" t="s">
        <v>1046</v>
      </c>
      <c r="T105" t="s">
        <v>1047</v>
      </c>
      <c r="U105" t="s">
        <v>1048</v>
      </c>
      <c r="V105" t="s">
        <v>1049</v>
      </c>
      <c r="W105" t="s">
        <v>1050</v>
      </c>
      <c r="X105" t="s">
        <v>1051</v>
      </c>
      <c r="Y105" t="s">
        <v>1052</v>
      </c>
      <c r="Z105" t="s">
        <v>1053</v>
      </c>
      <c r="AA105" t="s">
        <v>1054</v>
      </c>
      <c r="AB105" t="s">
        <v>1055</v>
      </c>
      <c r="AC105" t="s">
        <v>1056</v>
      </c>
      <c r="AD105" t="s">
        <v>1057</v>
      </c>
      <c r="AE105" t="s">
        <v>1058</v>
      </c>
      <c r="AF105" t="s">
        <v>1059</v>
      </c>
      <c r="AG105" t="s">
        <v>1060</v>
      </c>
    </row>
    <row r="106" spans="2:33">
      <c r="B106" t="s">
        <v>1061</v>
      </c>
      <c r="M106" t="s">
        <v>1062</v>
      </c>
      <c r="N106" t="s">
        <v>1063</v>
      </c>
      <c r="O106" t="s">
        <v>1064</v>
      </c>
      <c r="P106" t="s">
        <v>1065</v>
      </c>
      <c r="Q106" t="s">
        <v>1066</v>
      </c>
      <c r="R106" t="s">
        <v>1067</v>
      </c>
      <c r="S106" t="s">
        <v>1068</v>
      </c>
      <c r="T106" t="s">
        <v>1069</v>
      </c>
      <c r="U106" t="s">
        <v>1070</v>
      </c>
      <c r="V106" t="s">
        <v>1071</v>
      </c>
      <c r="W106" t="s">
        <v>1072</v>
      </c>
      <c r="X106" t="s">
        <v>1073</v>
      </c>
      <c r="Y106" t="s">
        <v>1074</v>
      </c>
      <c r="Z106" t="s">
        <v>1075</v>
      </c>
      <c r="AA106" t="s">
        <v>1076</v>
      </c>
      <c r="AB106" t="s">
        <v>1077</v>
      </c>
      <c r="AC106" t="s">
        <v>1078</v>
      </c>
      <c r="AD106" t="s">
        <v>1079</v>
      </c>
      <c r="AE106" t="s">
        <v>1080</v>
      </c>
      <c r="AF106" t="s">
        <v>1081</v>
      </c>
      <c r="AG106" t="s">
        <v>1082</v>
      </c>
    </row>
    <row r="107" spans="1:26">
      <c r="A107" t="s">
        <v>345</v>
      </c>
      <c r="B107" t="s">
        <v>1083</v>
      </c>
      <c r="C107" t="s">
        <v>316</v>
      </c>
      <c r="D107">
        <v>1</v>
      </c>
      <c r="E107">
        <v>1</v>
      </c>
      <c r="F107">
        <v>1</v>
      </c>
      <c r="G107">
        <v>1</v>
      </c>
      <c r="H107">
        <v>1</v>
      </c>
      <c r="I107">
        <v>2</v>
      </c>
      <c r="J107">
        <v>2</v>
      </c>
      <c r="K107">
        <v>6</v>
      </c>
      <c r="L107">
        <v>32</v>
      </c>
      <c r="M107" t="s">
        <v>1084</v>
      </c>
      <c r="N107" t="s">
        <v>1085</v>
      </c>
      <c r="O107" t="s">
        <v>1086</v>
      </c>
      <c r="P107" t="s">
        <v>1087</v>
      </c>
      <c r="Q107" t="s">
        <v>1088</v>
      </c>
      <c r="R107" t="s">
        <v>1089</v>
      </c>
      <c r="S107" t="s">
        <v>1090</v>
      </c>
      <c r="T107" t="s">
        <v>1091</v>
      </c>
      <c r="U107" t="s">
        <v>1092</v>
      </c>
      <c r="V107" t="s">
        <v>1093</v>
      </c>
      <c r="W107" t="s">
        <v>1094</v>
      </c>
      <c r="X107" t="s">
        <v>1095</v>
      </c>
      <c r="Y107" t="s">
        <v>1096</v>
      </c>
      <c r="Z107" t="s">
        <v>1097</v>
      </c>
    </row>
    <row r="108" spans="2:26">
      <c r="B108" t="s">
        <v>1098</v>
      </c>
      <c r="M108" t="s">
        <v>1099</v>
      </c>
      <c r="N108" t="s">
        <v>1100</v>
      </c>
      <c r="O108" t="s">
        <v>1101</v>
      </c>
      <c r="P108" t="s">
        <v>1102</v>
      </c>
      <c r="Q108" t="s">
        <v>1103</v>
      </c>
      <c r="R108" t="s">
        <v>1104</v>
      </c>
      <c r="S108" t="s">
        <v>1105</v>
      </c>
      <c r="T108" t="s">
        <v>1106</v>
      </c>
      <c r="U108" t="s">
        <v>1107</v>
      </c>
      <c r="V108" t="s">
        <v>1108</v>
      </c>
      <c r="W108" t="s">
        <v>1109</v>
      </c>
      <c r="X108" t="s">
        <v>1110</v>
      </c>
      <c r="Y108" t="s">
        <v>1111</v>
      </c>
      <c r="Z108" t="s">
        <v>1112</v>
      </c>
    </row>
    <row r="109" spans="1:26">
      <c r="A109" t="s">
        <v>348</v>
      </c>
      <c r="B109" t="s">
        <v>1113</v>
      </c>
      <c r="C109" t="s">
        <v>951</v>
      </c>
      <c r="D109">
        <v>0</v>
      </c>
      <c r="E109">
        <v>0</v>
      </c>
      <c r="F109">
        <v>2</v>
      </c>
      <c r="G109">
        <v>2</v>
      </c>
      <c r="H109">
        <v>1</v>
      </c>
      <c r="I109">
        <v>2</v>
      </c>
      <c r="J109">
        <v>3</v>
      </c>
      <c r="K109">
        <v>6</v>
      </c>
      <c r="L109">
        <v>29</v>
      </c>
      <c r="M109" t="s">
        <v>1114</v>
      </c>
      <c r="N109" t="s">
        <v>1115</v>
      </c>
      <c r="O109" t="s">
        <v>1116</v>
      </c>
      <c r="P109" t="s">
        <v>1117</v>
      </c>
      <c r="Q109" t="s">
        <v>1118</v>
      </c>
      <c r="R109" t="s">
        <v>1119</v>
      </c>
      <c r="S109" t="s">
        <v>1120</v>
      </c>
      <c r="T109" t="s">
        <v>1121</v>
      </c>
      <c r="U109" t="s">
        <v>1122</v>
      </c>
      <c r="V109" t="s">
        <v>1123</v>
      </c>
      <c r="W109" t="s">
        <v>1124</v>
      </c>
      <c r="X109" t="s">
        <v>1125</v>
      </c>
      <c r="Y109" t="s">
        <v>1126</v>
      </c>
      <c r="Z109" t="s">
        <v>1127</v>
      </c>
    </row>
    <row r="110" spans="2:26">
      <c r="B110" t="s">
        <v>1128</v>
      </c>
      <c r="M110" t="s">
        <v>1129</v>
      </c>
      <c r="N110" t="s">
        <v>1130</v>
      </c>
      <c r="O110" t="s">
        <v>1131</v>
      </c>
      <c r="P110" t="s">
        <v>1132</v>
      </c>
      <c r="Q110" t="s">
        <v>1133</v>
      </c>
      <c r="R110" t="s">
        <v>1134</v>
      </c>
      <c r="S110" t="s">
        <v>1135</v>
      </c>
      <c r="T110" t="s">
        <v>1136</v>
      </c>
      <c r="U110" t="s">
        <v>1137</v>
      </c>
      <c r="V110" t="s">
        <v>1138</v>
      </c>
      <c r="W110" t="s">
        <v>1139</v>
      </c>
      <c r="X110" t="s">
        <v>1140</v>
      </c>
      <c r="Y110" t="s">
        <v>1141</v>
      </c>
      <c r="Z110" t="s">
        <v>1142</v>
      </c>
    </row>
    <row r="111" spans="1:26">
      <c r="A111" t="s">
        <v>351</v>
      </c>
      <c r="B111" t="s">
        <v>1143</v>
      </c>
      <c r="C111" t="s">
        <v>305</v>
      </c>
      <c r="D111">
        <v>1</v>
      </c>
      <c r="E111">
        <v>1</v>
      </c>
      <c r="F111">
        <v>1</v>
      </c>
      <c r="G111">
        <v>0</v>
      </c>
      <c r="H111">
        <v>1</v>
      </c>
      <c r="I111">
        <v>3</v>
      </c>
      <c r="J111">
        <v>3</v>
      </c>
      <c r="K111">
        <v>5</v>
      </c>
      <c r="L111">
        <v>32</v>
      </c>
      <c r="M111" t="s">
        <v>1144</v>
      </c>
      <c r="N111" t="s">
        <v>1145</v>
      </c>
      <c r="O111" t="s">
        <v>1146</v>
      </c>
      <c r="P111" t="s">
        <v>1147</v>
      </c>
      <c r="Q111" t="s">
        <v>1148</v>
      </c>
      <c r="R111" t="s">
        <v>1149</v>
      </c>
      <c r="S111" t="s">
        <v>1150</v>
      </c>
      <c r="T111" t="s">
        <v>1151</v>
      </c>
      <c r="U111" t="s">
        <v>1152</v>
      </c>
      <c r="V111" t="s">
        <v>1153</v>
      </c>
      <c r="W111" t="s">
        <v>1154</v>
      </c>
      <c r="X111" t="s">
        <v>1155</v>
      </c>
      <c r="Y111" t="s">
        <v>1156</v>
      </c>
      <c r="Z111" t="s">
        <v>1157</v>
      </c>
    </row>
    <row r="112" spans="2:26">
      <c r="B112" t="s">
        <v>1158</v>
      </c>
      <c r="M112" t="s">
        <v>1159</v>
      </c>
      <c r="N112" t="s">
        <v>1160</v>
      </c>
      <c r="O112" t="s">
        <v>1161</v>
      </c>
      <c r="P112" t="s">
        <v>1162</v>
      </c>
      <c r="Q112" t="s">
        <v>1163</v>
      </c>
      <c r="R112" t="s">
        <v>1164</v>
      </c>
      <c r="S112" t="s">
        <v>1165</v>
      </c>
      <c r="T112" t="s">
        <v>1166</v>
      </c>
      <c r="U112" t="s">
        <v>1167</v>
      </c>
      <c r="V112" t="s">
        <v>1168</v>
      </c>
      <c r="W112" t="s">
        <v>1169</v>
      </c>
      <c r="X112" t="s">
        <v>1170</v>
      </c>
      <c r="Y112" t="s">
        <v>1171</v>
      </c>
      <c r="Z112" t="s">
        <v>1172</v>
      </c>
    </row>
    <row r="113" spans="1:26">
      <c r="A113" t="s">
        <v>357</v>
      </c>
      <c r="B113" t="s">
        <v>1173</v>
      </c>
      <c r="C113" t="s">
        <v>316</v>
      </c>
      <c r="D113">
        <v>1</v>
      </c>
      <c r="E113">
        <v>1</v>
      </c>
      <c r="F113">
        <v>1</v>
      </c>
      <c r="G113">
        <v>1</v>
      </c>
      <c r="H113">
        <v>0</v>
      </c>
      <c r="I113">
        <v>2</v>
      </c>
      <c r="J113">
        <v>2</v>
      </c>
      <c r="K113">
        <v>5</v>
      </c>
      <c r="L113">
        <v>38</v>
      </c>
      <c r="M113" t="s">
        <v>1174</v>
      </c>
      <c r="N113" t="s">
        <v>1175</v>
      </c>
      <c r="O113" t="s">
        <v>1176</v>
      </c>
      <c r="P113" t="s">
        <v>1177</v>
      </c>
      <c r="Q113" t="s">
        <v>1178</v>
      </c>
      <c r="R113" t="s">
        <v>1179</v>
      </c>
      <c r="S113" t="s">
        <v>1180</v>
      </c>
      <c r="T113" t="s">
        <v>1181</v>
      </c>
      <c r="U113" t="s">
        <v>1182</v>
      </c>
      <c r="V113" t="s">
        <v>1183</v>
      </c>
      <c r="W113" t="s">
        <v>1184</v>
      </c>
      <c r="X113" t="s">
        <v>1185</v>
      </c>
      <c r="Y113" t="s">
        <v>1186</v>
      </c>
      <c r="Z113" t="s">
        <v>1187</v>
      </c>
    </row>
    <row r="114" spans="2:26">
      <c r="B114" t="s">
        <v>1188</v>
      </c>
      <c r="M114" t="s">
        <v>1189</v>
      </c>
      <c r="N114" t="s">
        <v>1190</v>
      </c>
      <c r="O114" t="s">
        <v>1191</v>
      </c>
      <c r="P114" t="s">
        <v>1192</v>
      </c>
      <c r="Q114" t="s">
        <v>1193</v>
      </c>
      <c r="R114" t="s">
        <v>1194</v>
      </c>
      <c r="S114" t="s">
        <v>1195</v>
      </c>
      <c r="T114" t="s">
        <v>1196</v>
      </c>
      <c r="U114" t="s">
        <v>1197</v>
      </c>
      <c r="V114" t="s">
        <v>1198</v>
      </c>
      <c r="W114" t="s">
        <v>1199</v>
      </c>
      <c r="X114" t="s">
        <v>1200</v>
      </c>
      <c r="Y114" t="s">
        <v>1201</v>
      </c>
      <c r="Z114" t="s">
        <v>1202</v>
      </c>
    </row>
    <row r="115" spans="1:33">
      <c r="A115" t="s">
        <v>361</v>
      </c>
      <c r="B115" t="s">
        <v>1203</v>
      </c>
      <c r="C115" t="s">
        <v>951</v>
      </c>
      <c r="D115">
        <v>1</v>
      </c>
      <c r="E115">
        <v>0</v>
      </c>
      <c r="F115">
        <v>1</v>
      </c>
      <c r="G115">
        <v>2</v>
      </c>
      <c r="H115">
        <v>0</v>
      </c>
      <c r="I115">
        <v>2</v>
      </c>
      <c r="J115">
        <v>2</v>
      </c>
      <c r="K115">
        <v>8</v>
      </c>
      <c r="L115">
        <v>29</v>
      </c>
      <c r="M115" t="s">
        <v>1204</v>
      </c>
      <c r="N115" t="s">
        <v>702</v>
      </c>
      <c r="O115" t="s">
        <v>1205</v>
      </c>
      <c r="P115" t="s">
        <v>1206</v>
      </c>
      <c r="Q115" t="s">
        <v>1207</v>
      </c>
      <c r="R115" t="s">
        <v>1208</v>
      </c>
      <c r="S115" t="s">
        <v>1209</v>
      </c>
      <c r="T115" t="s">
        <v>1210</v>
      </c>
      <c r="U115" t="s">
        <v>1211</v>
      </c>
      <c r="V115" t="s">
        <v>1212</v>
      </c>
      <c r="W115" t="s">
        <v>1213</v>
      </c>
      <c r="X115" t="s">
        <v>1214</v>
      </c>
      <c r="Y115" t="s">
        <v>1215</v>
      </c>
      <c r="Z115" t="s">
        <v>1216</v>
      </c>
      <c r="AA115" t="s">
        <v>1217</v>
      </c>
      <c r="AB115" t="s">
        <v>1218</v>
      </c>
      <c r="AC115" t="s">
        <v>1219</v>
      </c>
      <c r="AD115" t="s">
        <v>1220</v>
      </c>
      <c r="AE115" t="s">
        <v>1221</v>
      </c>
      <c r="AF115" t="s">
        <v>1222</v>
      </c>
      <c r="AG115" t="s">
        <v>1223</v>
      </c>
    </row>
    <row r="116" spans="2:33">
      <c r="B116" t="s">
        <v>1224</v>
      </c>
      <c r="M116" t="s">
        <v>1225</v>
      </c>
      <c r="N116" t="s">
        <v>1226</v>
      </c>
      <c r="O116" t="s">
        <v>1227</v>
      </c>
      <c r="P116" t="s">
        <v>1228</v>
      </c>
      <c r="Q116" t="s">
        <v>1229</v>
      </c>
      <c r="R116" t="s">
        <v>1230</v>
      </c>
      <c r="S116" t="s">
        <v>1231</v>
      </c>
      <c r="T116" t="s">
        <v>1232</v>
      </c>
      <c r="U116" t="s">
        <v>1233</v>
      </c>
      <c r="V116" t="s">
        <v>1234</v>
      </c>
      <c r="W116" t="s">
        <v>1235</v>
      </c>
      <c r="X116" t="s">
        <v>1236</v>
      </c>
      <c r="Y116" t="s">
        <v>1237</v>
      </c>
      <c r="Z116" t="s">
        <v>1238</v>
      </c>
      <c r="AA116" t="s">
        <v>1239</v>
      </c>
      <c r="AB116" t="s">
        <v>1240</v>
      </c>
      <c r="AC116" t="s">
        <v>1241</v>
      </c>
      <c r="AD116" t="s">
        <v>1242</v>
      </c>
      <c r="AE116" t="s">
        <v>1243</v>
      </c>
      <c r="AF116" t="s">
        <v>1244</v>
      </c>
      <c r="AG116" t="s">
        <v>1245</v>
      </c>
    </row>
    <row r="117" spans="1:33">
      <c r="A117" t="s">
        <v>364</v>
      </c>
      <c r="B117" t="s">
        <v>1246</v>
      </c>
      <c r="C117" t="s">
        <v>305</v>
      </c>
      <c r="D117">
        <v>1</v>
      </c>
      <c r="E117">
        <v>0</v>
      </c>
      <c r="F117">
        <v>1</v>
      </c>
      <c r="G117">
        <v>0</v>
      </c>
      <c r="H117">
        <v>0</v>
      </c>
      <c r="I117">
        <v>2</v>
      </c>
      <c r="J117">
        <v>2</v>
      </c>
      <c r="K117">
        <v>8</v>
      </c>
      <c r="L117">
        <v>35</v>
      </c>
      <c r="M117" t="s">
        <v>1247</v>
      </c>
      <c r="N117" t="s">
        <v>1248</v>
      </c>
      <c r="O117" t="s">
        <v>1249</v>
      </c>
      <c r="P117" t="s">
        <v>1250</v>
      </c>
      <c r="Q117" t="s">
        <v>1251</v>
      </c>
      <c r="R117" t="s">
        <v>1252</v>
      </c>
      <c r="S117" t="s">
        <v>1253</v>
      </c>
      <c r="T117" t="s">
        <v>1254</v>
      </c>
      <c r="U117" t="s">
        <v>1255</v>
      </c>
      <c r="V117" t="s">
        <v>1256</v>
      </c>
      <c r="W117" t="s">
        <v>1257</v>
      </c>
      <c r="X117" t="s">
        <v>1258</v>
      </c>
      <c r="Y117" t="s">
        <v>1259</v>
      </c>
      <c r="Z117" t="s">
        <v>1260</v>
      </c>
      <c r="AA117" t="s">
        <v>1261</v>
      </c>
      <c r="AB117" t="s">
        <v>1262</v>
      </c>
      <c r="AC117" t="s">
        <v>1263</v>
      </c>
      <c r="AD117" t="s">
        <v>1264</v>
      </c>
      <c r="AE117" t="s">
        <v>1265</v>
      </c>
      <c r="AF117" t="s">
        <v>1266</v>
      </c>
      <c r="AG117" t="s">
        <v>1267</v>
      </c>
    </row>
    <row r="118" spans="2:33">
      <c r="B118" t="s">
        <v>1268</v>
      </c>
      <c r="M118" t="s">
        <v>1269</v>
      </c>
      <c r="N118" t="s">
        <v>1270</v>
      </c>
      <c r="O118" t="s">
        <v>1271</v>
      </c>
      <c r="P118" t="s">
        <v>1272</v>
      </c>
      <c r="Q118" t="s">
        <v>1273</v>
      </c>
      <c r="R118" t="s">
        <v>1274</v>
      </c>
      <c r="S118" t="s">
        <v>1275</v>
      </c>
      <c r="T118" t="s">
        <v>1276</v>
      </c>
      <c r="U118" t="s">
        <v>1277</v>
      </c>
      <c r="V118" t="s">
        <v>1278</v>
      </c>
      <c r="W118" t="s">
        <v>1279</v>
      </c>
      <c r="X118" t="s">
        <v>1280</v>
      </c>
      <c r="Y118" t="s">
        <v>1281</v>
      </c>
      <c r="Z118" t="s">
        <v>1282</v>
      </c>
      <c r="AA118" t="s">
        <v>1283</v>
      </c>
      <c r="AB118" t="s">
        <v>1284</v>
      </c>
      <c r="AC118" t="s">
        <v>1285</v>
      </c>
      <c r="AD118" t="s">
        <v>1286</v>
      </c>
      <c r="AE118" t="s">
        <v>1287</v>
      </c>
      <c r="AF118" t="s">
        <v>1288</v>
      </c>
      <c r="AG118" t="s">
        <v>1289</v>
      </c>
    </row>
    <row r="119" spans="1:33">
      <c r="A119" t="s">
        <v>367</v>
      </c>
      <c r="B119" t="s">
        <v>1290</v>
      </c>
      <c r="C119" t="s">
        <v>316</v>
      </c>
      <c r="D119">
        <v>0</v>
      </c>
      <c r="E119">
        <v>0</v>
      </c>
      <c r="F119">
        <v>0</v>
      </c>
      <c r="G119">
        <v>0</v>
      </c>
      <c r="H119">
        <v>0</v>
      </c>
      <c r="I119">
        <v>3</v>
      </c>
      <c r="J119">
        <v>3</v>
      </c>
      <c r="K119">
        <v>6</v>
      </c>
      <c r="L119">
        <v>41</v>
      </c>
      <c r="M119" t="s">
        <v>1291</v>
      </c>
      <c r="N119" t="s">
        <v>1292</v>
      </c>
      <c r="O119" t="s">
        <v>1293</v>
      </c>
      <c r="P119" t="s">
        <v>1294</v>
      </c>
      <c r="Q119" t="s">
        <v>1295</v>
      </c>
      <c r="R119" t="s">
        <v>1296</v>
      </c>
      <c r="S119" t="s">
        <v>1297</v>
      </c>
      <c r="T119" t="s">
        <v>1298</v>
      </c>
      <c r="U119" t="s">
        <v>1299</v>
      </c>
      <c r="V119" t="s">
        <v>1300</v>
      </c>
      <c r="W119" t="s">
        <v>1301</v>
      </c>
      <c r="X119" t="s">
        <v>1302</v>
      </c>
      <c r="Y119" t="s">
        <v>1303</v>
      </c>
      <c r="Z119" t="s">
        <v>1304</v>
      </c>
      <c r="AA119" t="s">
        <v>1305</v>
      </c>
      <c r="AB119" t="s">
        <v>1306</v>
      </c>
      <c r="AC119" t="s">
        <v>1307</v>
      </c>
      <c r="AD119" t="s">
        <v>1308</v>
      </c>
      <c r="AE119" t="s">
        <v>1309</v>
      </c>
      <c r="AF119" t="s">
        <v>1310</v>
      </c>
      <c r="AG119" t="s">
        <v>1311</v>
      </c>
    </row>
    <row r="120" spans="2:33">
      <c r="B120" t="s">
        <v>1312</v>
      </c>
      <c r="M120" t="s">
        <v>1313</v>
      </c>
      <c r="N120" t="s">
        <v>1314</v>
      </c>
      <c r="O120" t="s">
        <v>1315</v>
      </c>
      <c r="P120" t="s">
        <v>1316</v>
      </c>
      <c r="Q120" t="s">
        <v>1317</v>
      </c>
      <c r="R120" t="s">
        <v>1318</v>
      </c>
      <c r="S120" t="s">
        <v>1319</v>
      </c>
      <c r="T120" t="s">
        <v>1320</v>
      </c>
      <c r="U120" t="s">
        <v>1321</v>
      </c>
      <c r="V120" t="s">
        <v>1322</v>
      </c>
      <c r="W120" t="s">
        <v>1322</v>
      </c>
      <c r="X120" t="s">
        <v>1323</v>
      </c>
      <c r="Y120" t="s">
        <v>1324</v>
      </c>
      <c r="Z120" t="s">
        <v>1325</v>
      </c>
      <c r="AA120" t="s">
        <v>1326</v>
      </c>
      <c r="AB120" t="s">
        <v>1327</v>
      </c>
      <c r="AC120" t="s">
        <v>1328</v>
      </c>
      <c r="AD120" t="s">
        <v>1329</v>
      </c>
      <c r="AE120" t="s">
        <v>1330</v>
      </c>
      <c r="AF120" t="s">
        <v>1331</v>
      </c>
      <c r="AG120" t="s">
        <v>1332</v>
      </c>
    </row>
    <row r="121" spans="1:33">
      <c r="A121" t="s">
        <v>370</v>
      </c>
      <c r="B121" t="s">
        <v>1333</v>
      </c>
      <c r="C121" t="s">
        <v>951</v>
      </c>
      <c r="D121">
        <v>2</v>
      </c>
      <c r="E121">
        <v>0</v>
      </c>
      <c r="F121">
        <v>2</v>
      </c>
      <c r="G121">
        <v>0</v>
      </c>
      <c r="H121">
        <v>0</v>
      </c>
      <c r="I121">
        <v>2</v>
      </c>
      <c r="J121">
        <v>2</v>
      </c>
      <c r="K121">
        <v>4</v>
      </c>
      <c r="L121">
        <v>41</v>
      </c>
      <c r="M121" t="s">
        <v>1334</v>
      </c>
      <c r="N121" t="s">
        <v>1335</v>
      </c>
      <c r="O121" t="s">
        <v>1336</v>
      </c>
      <c r="P121" t="s">
        <v>1337</v>
      </c>
      <c r="Q121" t="s">
        <v>1338</v>
      </c>
      <c r="R121" t="s">
        <v>1339</v>
      </c>
      <c r="S121" t="s">
        <v>1340</v>
      </c>
      <c r="T121" t="s">
        <v>1341</v>
      </c>
      <c r="U121" t="s">
        <v>1342</v>
      </c>
      <c r="V121" t="s">
        <v>1343</v>
      </c>
      <c r="W121" t="s">
        <v>1344</v>
      </c>
      <c r="X121" t="s">
        <v>1345</v>
      </c>
      <c r="Y121" t="s">
        <v>1346</v>
      </c>
      <c r="Z121" t="s">
        <v>1347</v>
      </c>
      <c r="AA121" t="s">
        <v>1348</v>
      </c>
      <c r="AB121" t="s">
        <v>1349</v>
      </c>
      <c r="AC121" t="s">
        <v>1350</v>
      </c>
      <c r="AD121" t="s">
        <v>1351</v>
      </c>
      <c r="AE121" t="s">
        <v>1352</v>
      </c>
      <c r="AF121" t="s">
        <v>1353</v>
      </c>
      <c r="AG121" t="s">
        <v>1354</v>
      </c>
    </row>
    <row r="122" spans="2:33">
      <c r="B122" t="s">
        <v>1355</v>
      </c>
      <c r="M122" t="s">
        <v>1356</v>
      </c>
      <c r="N122" t="s">
        <v>1357</v>
      </c>
      <c r="O122" t="s">
        <v>1358</v>
      </c>
      <c r="P122" t="s">
        <v>1359</v>
      </c>
      <c r="Q122" t="s">
        <v>1360</v>
      </c>
      <c r="R122" t="s">
        <v>1361</v>
      </c>
      <c r="S122" t="s">
        <v>1362</v>
      </c>
      <c r="T122" t="s">
        <v>1363</v>
      </c>
      <c r="U122" t="s">
        <v>1364</v>
      </c>
      <c r="V122" t="s">
        <v>1365</v>
      </c>
      <c r="W122" t="s">
        <v>1366</v>
      </c>
      <c r="X122" t="s">
        <v>1367</v>
      </c>
      <c r="Y122" t="s">
        <v>1368</v>
      </c>
      <c r="Z122" t="s">
        <v>1369</v>
      </c>
      <c r="AA122" t="s">
        <v>1370</v>
      </c>
      <c r="AB122" t="s">
        <v>1371</v>
      </c>
      <c r="AC122" t="s">
        <v>1372</v>
      </c>
      <c r="AD122" t="s">
        <v>1373</v>
      </c>
      <c r="AE122" t="s">
        <v>1374</v>
      </c>
      <c r="AF122" t="s">
        <v>1375</v>
      </c>
      <c r="AG122" t="s">
        <v>1376</v>
      </c>
    </row>
    <row r="123" spans="1:33">
      <c r="A123" t="s">
        <v>372</v>
      </c>
      <c r="B123" t="s">
        <v>1377</v>
      </c>
      <c r="C123" t="s">
        <v>305</v>
      </c>
      <c r="D123">
        <v>1</v>
      </c>
      <c r="E123">
        <v>0</v>
      </c>
      <c r="F123">
        <v>1</v>
      </c>
      <c r="G123">
        <v>0</v>
      </c>
      <c r="H123">
        <v>0</v>
      </c>
      <c r="I123">
        <v>3</v>
      </c>
      <c r="J123">
        <v>2</v>
      </c>
      <c r="K123">
        <v>6</v>
      </c>
      <c r="L123">
        <v>38</v>
      </c>
      <c r="M123" s="43" t="s">
        <v>1378</v>
      </c>
      <c r="N123" s="43" t="s">
        <v>1379</v>
      </c>
      <c r="O123" s="43" t="s">
        <v>1380</v>
      </c>
      <c r="P123" s="43" t="s">
        <v>1381</v>
      </c>
      <c r="Q123" s="43" t="s">
        <v>1382</v>
      </c>
      <c r="R123" s="43" t="s">
        <v>1383</v>
      </c>
      <c r="S123" s="43" t="s">
        <v>1384</v>
      </c>
      <c r="T123" s="43" t="s">
        <v>1385</v>
      </c>
      <c r="U123" s="43" t="s">
        <v>1386</v>
      </c>
      <c r="V123" s="43" t="s">
        <v>1387</v>
      </c>
      <c r="W123" s="43" t="s">
        <v>1388</v>
      </c>
      <c r="X123" s="43" t="s">
        <v>1389</v>
      </c>
      <c r="Y123" s="43" t="s">
        <v>1390</v>
      </c>
      <c r="Z123" s="43" t="s">
        <v>1391</v>
      </c>
      <c r="AA123" s="43" t="s">
        <v>1392</v>
      </c>
      <c r="AB123" s="43" t="s">
        <v>1393</v>
      </c>
      <c r="AC123" s="43" t="s">
        <v>1394</v>
      </c>
      <c r="AD123" s="43" t="s">
        <v>1395</v>
      </c>
      <c r="AE123" s="43" t="s">
        <v>1396</v>
      </c>
      <c r="AF123" s="43" t="s">
        <v>1397</v>
      </c>
      <c r="AG123" s="43" t="s">
        <v>1398</v>
      </c>
    </row>
    <row r="124" spans="2:33">
      <c r="B124" t="s">
        <v>1399</v>
      </c>
      <c r="M124" s="43" t="s">
        <v>1400</v>
      </c>
      <c r="N124" s="43" t="s">
        <v>1401</v>
      </c>
      <c r="O124" s="43" t="s">
        <v>1402</v>
      </c>
      <c r="P124" s="43" t="s">
        <v>1403</v>
      </c>
      <c r="Q124" s="43" t="s">
        <v>1404</v>
      </c>
      <c r="R124" s="43" t="s">
        <v>1405</v>
      </c>
      <c r="S124" s="43" t="s">
        <v>1406</v>
      </c>
      <c r="T124" s="43" t="s">
        <v>1407</v>
      </c>
      <c r="U124" s="43" t="s">
        <v>1408</v>
      </c>
      <c r="V124" s="43" t="s">
        <v>1409</v>
      </c>
      <c r="W124" s="43" t="s">
        <v>1410</v>
      </c>
      <c r="X124" s="43" t="s">
        <v>1411</v>
      </c>
      <c r="Y124" s="43" t="s">
        <v>1412</v>
      </c>
      <c r="Z124" s="43" t="s">
        <v>1413</v>
      </c>
      <c r="AA124" s="43" t="s">
        <v>1414</v>
      </c>
      <c r="AB124" s="43" t="s">
        <v>1415</v>
      </c>
      <c r="AC124" s="43" t="s">
        <v>1416</v>
      </c>
      <c r="AD124" s="43" t="s">
        <v>1417</v>
      </c>
      <c r="AE124" s="43" t="s">
        <v>1418</v>
      </c>
      <c r="AF124" s="43" t="s">
        <v>1419</v>
      </c>
      <c r="AG124" s="43" t="s">
        <v>1420</v>
      </c>
    </row>
    <row r="125" spans="1:33">
      <c r="A125" t="s">
        <v>373</v>
      </c>
      <c r="B125" t="s">
        <v>1421</v>
      </c>
      <c r="C125" t="s">
        <v>316</v>
      </c>
      <c r="D125">
        <v>0</v>
      </c>
      <c r="E125">
        <v>1</v>
      </c>
      <c r="F125">
        <v>0</v>
      </c>
      <c r="G125">
        <v>1</v>
      </c>
      <c r="H125">
        <v>1</v>
      </c>
      <c r="I125">
        <v>2</v>
      </c>
      <c r="J125">
        <v>2</v>
      </c>
      <c r="K125">
        <v>7</v>
      </c>
      <c r="L125">
        <v>35</v>
      </c>
      <c r="M125" s="43" t="s">
        <v>1422</v>
      </c>
      <c r="N125" s="43" t="s">
        <v>1423</v>
      </c>
      <c r="O125" s="43" t="s">
        <v>1424</v>
      </c>
      <c r="P125" s="43" t="s">
        <v>1425</v>
      </c>
      <c r="Q125" s="43" t="s">
        <v>1426</v>
      </c>
      <c r="R125" s="43" t="s">
        <v>1427</v>
      </c>
      <c r="S125" s="43" t="s">
        <v>1428</v>
      </c>
      <c r="T125" s="43" t="s">
        <v>1429</v>
      </c>
      <c r="U125" s="43" t="s">
        <v>1430</v>
      </c>
      <c r="V125" s="43" t="s">
        <v>1431</v>
      </c>
      <c r="W125" s="43" t="s">
        <v>1432</v>
      </c>
      <c r="X125" s="43" t="s">
        <v>1433</v>
      </c>
      <c r="Y125" s="43" t="s">
        <v>1434</v>
      </c>
      <c r="Z125" s="43" t="s">
        <v>1435</v>
      </c>
      <c r="AA125" s="43" t="s">
        <v>1436</v>
      </c>
      <c r="AB125" s="43" t="s">
        <v>1437</v>
      </c>
      <c r="AC125" s="43" t="s">
        <v>1438</v>
      </c>
      <c r="AD125" s="43" t="s">
        <v>1439</v>
      </c>
      <c r="AE125" s="43" t="s">
        <v>1440</v>
      </c>
      <c r="AF125" s="43" t="s">
        <v>1441</v>
      </c>
      <c r="AG125" s="43" t="s">
        <v>1442</v>
      </c>
    </row>
    <row r="126" spans="2:33">
      <c r="B126" t="s">
        <v>1443</v>
      </c>
      <c r="M126" s="43" t="s">
        <v>1444</v>
      </c>
      <c r="N126" s="43" t="s">
        <v>1445</v>
      </c>
      <c r="O126" s="43" t="s">
        <v>1446</v>
      </c>
      <c r="P126" s="43" t="s">
        <v>1447</v>
      </c>
      <c r="Q126" s="43" t="s">
        <v>1448</v>
      </c>
      <c r="R126" s="43" t="s">
        <v>1449</v>
      </c>
      <c r="S126" s="43" t="s">
        <v>1450</v>
      </c>
      <c r="T126" s="43" t="s">
        <v>1451</v>
      </c>
      <c r="U126" s="43" t="s">
        <v>1452</v>
      </c>
      <c r="V126" s="43" t="s">
        <v>1453</v>
      </c>
      <c r="W126" s="43" t="s">
        <v>1454</v>
      </c>
      <c r="X126" s="43" t="s">
        <v>1455</v>
      </c>
      <c r="Y126" s="43" t="s">
        <v>1456</v>
      </c>
      <c r="Z126" s="43" t="s">
        <v>1457</v>
      </c>
      <c r="AA126" s="43" t="s">
        <v>1458</v>
      </c>
      <c r="AB126" s="43" t="s">
        <v>1459</v>
      </c>
      <c r="AC126" s="43" t="s">
        <v>1460</v>
      </c>
      <c r="AD126" s="43" t="s">
        <v>1461</v>
      </c>
      <c r="AE126" s="43" t="s">
        <v>1462</v>
      </c>
      <c r="AF126" s="43" t="s">
        <v>1463</v>
      </c>
      <c r="AG126" s="43" t="s">
        <v>1464</v>
      </c>
    </row>
    <row r="127" spans="1:33">
      <c r="A127" t="s">
        <v>375</v>
      </c>
      <c r="B127" t="s">
        <v>1465</v>
      </c>
      <c r="C127" t="s">
        <v>951</v>
      </c>
      <c r="D127">
        <v>0</v>
      </c>
      <c r="E127">
        <v>1</v>
      </c>
      <c r="F127">
        <v>0</v>
      </c>
      <c r="G127">
        <v>1</v>
      </c>
      <c r="H127">
        <v>0</v>
      </c>
      <c r="I127">
        <v>3</v>
      </c>
      <c r="J127">
        <v>3</v>
      </c>
      <c r="K127">
        <v>4</v>
      </c>
      <c r="L127">
        <v>41</v>
      </c>
      <c r="M127" s="43" t="s">
        <v>1466</v>
      </c>
      <c r="N127" s="43" t="s">
        <v>1467</v>
      </c>
      <c r="O127" s="43" t="s">
        <v>1468</v>
      </c>
      <c r="P127" s="43" t="s">
        <v>1469</v>
      </c>
      <c r="Q127" s="43" t="s">
        <v>1470</v>
      </c>
      <c r="R127" s="43" t="s">
        <v>1471</v>
      </c>
      <c r="S127" s="43" t="s">
        <v>1472</v>
      </c>
      <c r="T127" s="43" t="s">
        <v>1473</v>
      </c>
      <c r="U127" s="43" t="s">
        <v>1474</v>
      </c>
      <c r="V127" s="43" t="s">
        <v>1475</v>
      </c>
      <c r="W127" s="43" t="s">
        <v>1476</v>
      </c>
      <c r="X127" s="43" t="s">
        <v>1477</v>
      </c>
      <c r="Y127" s="43" t="s">
        <v>1478</v>
      </c>
      <c r="Z127" s="43" t="s">
        <v>1479</v>
      </c>
      <c r="AA127" s="43" t="s">
        <v>1480</v>
      </c>
      <c r="AB127" s="43" t="s">
        <v>1481</v>
      </c>
      <c r="AC127" s="43" t="s">
        <v>1482</v>
      </c>
      <c r="AD127" s="43" t="s">
        <v>1483</v>
      </c>
      <c r="AE127" s="43" t="s">
        <v>1484</v>
      </c>
      <c r="AF127" s="43" t="s">
        <v>1485</v>
      </c>
      <c r="AG127" s="43" t="s">
        <v>1486</v>
      </c>
    </row>
    <row r="128" spans="2:33">
      <c r="B128" t="s">
        <v>1487</v>
      </c>
      <c r="M128" s="43" t="s">
        <v>1488</v>
      </c>
      <c r="N128" s="43" t="s">
        <v>1489</v>
      </c>
      <c r="O128" s="43" t="s">
        <v>1490</v>
      </c>
      <c r="P128" s="43" t="s">
        <v>1491</v>
      </c>
      <c r="Q128" s="43" t="s">
        <v>1492</v>
      </c>
      <c r="R128" s="43" t="s">
        <v>1493</v>
      </c>
      <c r="S128" s="43" t="s">
        <v>1494</v>
      </c>
      <c r="T128" s="43" t="s">
        <v>1495</v>
      </c>
      <c r="U128" s="43" t="s">
        <v>1496</v>
      </c>
      <c r="V128" s="43" t="s">
        <v>1497</v>
      </c>
      <c r="W128" s="43" t="s">
        <v>1498</v>
      </c>
      <c r="X128" s="43" t="s">
        <v>1499</v>
      </c>
      <c r="Y128" s="43" t="s">
        <v>1500</v>
      </c>
      <c r="Z128" s="43" t="s">
        <v>1501</v>
      </c>
      <c r="AA128" s="43" t="s">
        <v>1502</v>
      </c>
      <c r="AB128" s="43" t="s">
        <v>1503</v>
      </c>
      <c r="AC128" s="43" t="s">
        <v>1504</v>
      </c>
      <c r="AD128" s="43" t="s">
        <v>1505</v>
      </c>
      <c r="AE128" s="43" t="s">
        <v>1506</v>
      </c>
      <c r="AF128" s="43" t="s">
        <v>1507</v>
      </c>
      <c r="AG128" s="43" t="s">
        <v>1508</v>
      </c>
    </row>
    <row r="134" spans="2:42">
      <c r="B134" t="s">
        <v>1509</v>
      </c>
      <c r="M134" t="s">
        <v>1510</v>
      </c>
      <c r="N134" t="s">
        <v>1511</v>
      </c>
      <c r="O134" t="s">
        <v>1512</v>
      </c>
      <c r="P134" t="s">
        <v>1513</v>
      </c>
      <c r="Q134" t="s">
        <v>1514</v>
      </c>
      <c r="R134" t="s">
        <v>1515</v>
      </c>
      <c r="S134" t="s">
        <v>1516</v>
      </c>
      <c r="T134" t="s">
        <v>1517</v>
      </c>
      <c r="U134" t="s">
        <v>1518</v>
      </c>
      <c r="V134" t="s">
        <v>1519</v>
      </c>
      <c r="W134" t="s">
        <v>1520</v>
      </c>
      <c r="X134" t="s">
        <v>1521</v>
      </c>
      <c r="Y134" t="s">
        <v>1522</v>
      </c>
      <c r="Z134" t="s">
        <v>1523</v>
      </c>
      <c r="AA134" t="s">
        <v>34</v>
      </c>
      <c r="AB134" t="s">
        <v>1524</v>
      </c>
      <c r="AC134" t="s">
        <v>1525</v>
      </c>
      <c r="AD134" t="s">
        <v>1526</v>
      </c>
      <c r="AE134" t="s">
        <v>1527</v>
      </c>
      <c r="AF134" t="s">
        <v>1528</v>
      </c>
      <c r="AG134" t="s">
        <v>1529</v>
      </c>
      <c r="AH134" t="s">
        <v>1530</v>
      </c>
      <c r="AI134" t="s">
        <v>1531</v>
      </c>
      <c r="AJ134" t="s">
        <v>1532</v>
      </c>
      <c r="AK134" t="s">
        <v>1533</v>
      </c>
      <c r="AL134" t="s">
        <v>1534</v>
      </c>
      <c r="AM134" t="s">
        <v>1535</v>
      </c>
      <c r="AN134" t="s">
        <v>1536</v>
      </c>
      <c r="AO134" t="s">
        <v>1537</v>
      </c>
      <c r="AP134" t="s">
        <v>1538</v>
      </c>
    </row>
    <row r="135" spans="2:41">
      <c r="B135" t="s">
        <v>1539</v>
      </c>
      <c r="M135" t="s">
        <v>1540</v>
      </c>
      <c r="N135" t="s">
        <v>1541</v>
      </c>
      <c r="O135" t="s">
        <v>1542</v>
      </c>
      <c r="P135" t="s">
        <v>1543</v>
      </c>
      <c r="Q135" t="s">
        <v>1544</v>
      </c>
      <c r="R135" t="s">
        <v>1545</v>
      </c>
      <c r="S135" t="s">
        <v>1546</v>
      </c>
      <c r="T135" t="s">
        <v>1547</v>
      </c>
      <c r="U135" t="s">
        <v>1548</v>
      </c>
      <c r="V135" t="s">
        <v>1549</v>
      </c>
      <c r="W135" t="s">
        <v>1550</v>
      </c>
      <c r="X135" t="s">
        <v>1551</v>
      </c>
      <c r="Y135" t="s">
        <v>1552</v>
      </c>
      <c r="Z135" t="s">
        <v>1553</v>
      </c>
      <c r="AA135" t="s">
        <v>1554</v>
      </c>
      <c r="AB135" t="s">
        <v>1555</v>
      </c>
      <c r="AC135" t="s">
        <v>1556</v>
      </c>
      <c r="AD135" t="s">
        <v>1557</v>
      </c>
      <c r="AE135" t="s">
        <v>1558</v>
      </c>
      <c r="AF135" t="s">
        <v>1559</v>
      </c>
      <c r="AG135" t="s">
        <v>1560</v>
      </c>
      <c r="AH135" t="s">
        <v>1561</v>
      </c>
      <c r="AI135" t="s">
        <v>1562</v>
      </c>
      <c r="AJ135" t="s">
        <v>1563</v>
      </c>
      <c r="AK135" t="s">
        <v>1564</v>
      </c>
      <c r="AL135" t="s">
        <v>1565</v>
      </c>
      <c r="AM135" t="s">
        <v>1566</v>
      </c>
      <c r="AN135" t="s">
        <v>1567</v>
      </c>
      <c r="AO135" t="s">
        <v>1568</v>
      </c>
    </row>
    <row r="136" spans="2:29">
      <c r="B136" t="s">
        <v>1569</v>
      </c>
      <c r="M136" t="s">
        <v>1570</v>
      </c>
      <c r="N136" t="s">
        <v>1571</v>
      </c>
      <c r="O136" t="s">
        <v>1572</v>
      </c>
      <c r="P136" t="s">
        <v>1573</v>
      </c>
      <c r="Q136" t="s">
        <v>1574</v>
      </c>
      <c r="R136" t="s">
        <v>1575</v>
      </c>
      <c r="S136" t="s">
        <v>1576</v>
      </c>
      <c r="T136" t="s">
        <v>1577</v>
      </c>
      <c r="U136" t="s">
        <v>1578</v>
      </c>
      <c r="V136" t="s">
        <v>1579</v>
      </c>
      <c r="W136" t="s">
        <v>1580</v>
      </c>
      <c r="X136" t="s">
        <v>1581</v>
      </c>
      <c r="Y136" t="s">
        <v>1582</v>
      </c>
      <c r="Z136" t="s">
        <v>1583</v>
      </c>
      <c r="AA136" t="s">
        <v>1584</v>
      </c>
      <c r="AB136" t="s">
        <v>1585</v>
      </c>
      <c r="AC136" t="s">
        <v>1586</v>
      </c>
    </row>
    <row r="144" spans="1:42">
      <c r="A144" t="s">
        <v>1587</v>
      </c>
      <c r="M144" t="str">
        <f>IFERROR(VLOOKUP(技能栏!I2,B29:AO143,12,FALSE),"")</f>
        <v/>
      </c>
      <c r="N144" t="str">
        <f>IFERROR(VLOOKUP(技能栏!I2,B29:AO143,13,FALSE),"")</f>
        <v/>
      </c>
      <c r="O144" t="str">
        <f>IFERROR(VLOOKUP(技能栏!I2,B29:AO143,14,FALSE),"")</f>
        <v/>
      </c>
      <c r="P144" t="str">
        <f>IFERROR(VLOOKUP(技能栏!I2,B29:AO143,15,FALSE),"")</f>
        <v/>
      </c>
      <c r="Q144" t="str">
        <f>IFERROR(VLOOKUP(技能栏!I2,B29:AO143,16,FALSE),"")</f>
        <v/>
      </c>
      <c r="R144" t="str">
        <f>IFERROR(VLOOKUP(技能栏!I2,B29:AO143,17,FALSE),"")</f>
        <v/>
      </c>
      <c r="S144" t="str">
        <f>IFERROR(VLOOKUP(技能栏!I2,B29:AO143,18,FALSE),"")</f>
        <v/>
      </c>
      <c r="T144" t="str">
        <f>IFERROR(VLOOKUP(技能栏!I2,B29:AO143,19,FALSE),"")</f>
        <v/>
      </c>
      <c r="U144" t="str">
        <f>IFERROR(VLOOKUP(技能栏!I2,B29:AO143,20,FALSE),"")</f>
        <v/>
      </c>
      <c r="V144" t="str">
        <f>IFERROR(VLOOKUP(技能栏!I2,B29:AO143,21,FALSE),"")</f>
        <v/>
      </c>
      <c r="W144" t="str">
        <f>IFERROR(VLOOKUP(技能栏!I2,B29:AO143,22,FALSE),"")</f>
        <v/>
      </c>
      <c r="X144" t="str">
        <f>IFERROR(VLOOKUP(技能栏!I2,B29:AO143,23,FALSE),"")</f>
        <v/>
      </c>
      <c r="Y144" t="str">
        <f>IFERROR(VLOOKUP(技能栏!I2,B29:AO143,24,FALSE),"")</f>
        <v/>
      </c>
      <c r="Z144" t="str">
        <f>IFERROR(VLOOKUP(技能栏!I2,B29:AO143,25,FALSE),"")</f>
        <v/>
      </c>
      <c r="AA144" t="str">
        <f>IFERROR(VLOOKUP(技能栏!I2,B29:AO143,26,FALSE),"")</f>
        <v/>
      </c>
      <c r="AB144" t="str">
        <f>IFERROR(VLOOKUP(技能栏!I2,B29:AO143,27,FALSE),"")</f>
        <v/>
      </c>
      <c r="AC144" t="str">
        <f>IFERROR(VLOOKUP(技能栏!I2,B29:AO143,28,FALSE),"")</f>
        <v/>
      </c>
      <c r="AD144" t="str">
        <f>IFERROR(VLOOKUP(技能栏!I2,B29:AO143,29,FALSE),"")</f>
        <v/>
      </c>
      <c r="AE144" t="str">
        <f>IFERROR(VLOOKUP(技能栏!I2,B29:AO143,30,FALSE),"")</f>
        <v/>
      </c>
      <c r="AF144" t="str">
        <f>IFERROR(VLOOKUP(技能栏!I2,B29:AO143,31,FALSE),"")</f>
        <v/>
      </c>
      <c r="AG144" t="str">
        <f>IFERROR(VLOOKUP(技能栏!I2,B29:AO143,32,FALSE),"")</f>
        <v/>
      </c>
      <c r="AH144" t="str">
        <f>IFERROR(VLOOKUP(技能栏!I2,B29:AO143,33,FALSE),"")</f>
        <v/>
      </c>
      <c r="AI144" t="str">
        <f>IFERROR(VLOOKUP(技能栏!I2,B29:AO143,34,FALSE),"")</f>
        <v/>
      </c>
      <c r="AJ144" t="str">
        <f>IFERROR(VLOOKUP(技能栏!I2,B29:AO143,35,FALSE),"")</f>
        <v/>
      </c>
      <c r="AK144" t="str">
        <f>IFERROR(VLOOKUP(技能栏!I2,B29:AO143,36,FALSE),"")</f>
        <v/>
      </c>
      <c r="AL144" t="str">
        <f>IFERROR(VLOOKUP(技能栏!I2,B29:AO143,37,FALSE),"")</f>
        <v/>
      </c>
      <c r="AM144" t="str">
        <f>IFERROR(VLOOKUP(技能栏!I2,B29:AO143,38,FALSE),"")</f>
        <v/>
      </c>
      <c r="AN144" t="str">
        <f>IFERROR(VLOOKUP(技能栏!I2,B29:AO143,39,FALSE),"")</f>
        <v/>
      </c>
      <c r="AO144" t="str">
        <f>IFERROR(VLOOKUP(技能栏!I2,B29:AO143,40,FALSE),"")</f>
        <v/>
      </c>
      <c r="AP144" t="str">
        <f>IFERROR(VLOOKUP(技能栏!I2,B29:AP143,41,FALSE),"")</f>
        <v/>
      </c>
    </row>
    <row r="146" spans="1:12">
      <c r="A146" t="s">
        <v>206</v>
      </c>
      <c r="B146" t="s">
        <v>183</v>
      </c>
      <c r="C146">
        <v>1</v>
      </c>
      <c r="D146">
        <v>2</v>
      </c>
      <c r="E146">
        <v>3</v>
      </c>
      <c r="F146">
        <v>4</v>
      </c>
      <c r="G146">
        <v>5</v>
      </c>
      <c r="H146">
        <v>6</v>
      </c>
      <c r="I146">
        <v>7</v>
      </c>
      <c r="J146">
        <v>8</v>
      </c>
      <c r="K146">
        <v>9</v>
      </c>
      <c r="L146">
        <v>10</v>
      </c>
    </row>
    <row r="147" spans="1:3">
      <c r="A147" t="s">
        <v>1588</v>
      </c>
      <c r="B147" t="s">
        <v>1589</v>
      </c>
      <c r="C147" t="s">
        <v>1590</v>
      </c>
    </row>
    <row r="149" spans="1:2">
      <c r="A149" t="s">
        <v>206</v>
      </c>
      <c r="B149" t="s">
        <v>218</v>
      </c>
    </row>
    <row r="150" spans="1:27">
      <c r="A150" t="s">
        <v>206</v>
      </c>
      <c r="B150" t="s">
        <v>219</v>
      </c>
      <c r="Q150" t="s">
        <v>68</v>
      </c>
      <c r="R150" t="s">
        <v>1591</v>
      </c>
      <c r="V150" t="s">
        <v>1592</v>
      </c>
      <c r="AA150" t="s">
        <v>194</v>
      </c>
    </row>
    <row r="151" ht="15" customHeight="1" spans="1:37">
      <c r="A151" t="s">
        <v>206</v>
      </c>
      <c r="B151" t="s">
        <v>220</v>
      </c>
      <c r="Q151" t="s">
        <v>69</v>
      </c>
      <c r="R151" t="s">
        <v>1593</v>
      </c>
      <c r="S151" s="121" t="s">
        <v>1594</v>
      </c>
      <c r="V151" t="s">
        <v>137</v>
      </c>
      <c r="AA151" t="s">
        <v>1595</v>
      </c>
      <c r="AB151" t="s">
        <v>1596</v>
      </c>
      <c r="AC151" t="s">
        <v>1597</v>
      </c>
      <c r="AD151" t="s">
        <v>1598</v>
      </c>
      <c r="AE151" t="s">
        <v>1599</v>
      </c>
      <c r="AF151" t="s">
        <v>1600</v>
      </c>
      <c r="AG151" t="s">
        <v>1601</v>
      </c>
      <c r="AH151" t="s">
        <v>1602</v>
      </c>
      <c r="AI151" t="s">
        <v>1603</v>
      </c>
      <c r="AJ151" t="s">
        <v>1604</v>
      </c>
      <c r="AK151">
        <v>2305</v>
      </c>
    </row>
    <row r="152" spans="1:37">
      <c r="A152" t="s">
        <v>206</v>
      </c>
      <c r="B152" t="s">
        <v>221</v>
      </c>
      <c r="Q152" t="s">
        <v>1605</v>
      </c>
      <c r="R152" t="s">
        <v>1606</v>
      </c>
      <c r="S152" t="s">
        <v>1607</v>
      </c>
      <c r="V152" t="s">
        <v>747</v>
      </c>
      <c r="AA152" t="s">
        <v>1608</v>
      </c>
      <c r="AB152" t="s">
        <v>1596</v>
      </c>
      <c r="AC152" t="s">
        <v>1609</v>
      </c>
      <c r="AD152" t="s">
        <v>1598</v>
      </c>
      <c r="AE152" t="s">
        <v>1599</v>
      </c>
      <c r="AF152" t="s">
        <v>1600</v>
      </c>
      <c r="AG152" t="s">
        <v>1601</v>
      </c>
      <c r="AH152" t="s">
        <v>1610</v>
      </c>
      <c r="AI152" t="s">
        <v>1603</v>
      </c>
      <c r="AJ152" t="s">
        <v>1604</v>
      </c>
      <c r="AK152">
        <v>2305</v>
      </c>
    </row>
    <row r="153" spans="1:37">
      <c r="A153" t="s">
        <v>206</v>
      </c>
      <c r="B153" t="s">
        <v>222</v>
      </c>
      <c r="Q153" t="s">
        <v>1611</v>
      </c>
      <c r="R153" t="s">
        <v>1612</v>
      </c>
      <c r="S153" t="s">
        <v>1613</v>
      </c>
      <c r="V153" t="s">
        <v>1614</v>
      </c>
      <c r="AA153" t="s">
        <v>1615</v>
      </c>
      <c r="AB153" t="s">
        <v>1596</v>
      </c>
      <c r="AC153" t="s">
        <v>1616</v>
      </c>
      <c r="AD153" t="s">
        <v>1598</v>
      </c>
      <c r="AE153" t="s">
        <v>1599</v>
      </c>
      <c r="AF153" t="s">
        <v>1617</v>
      </c>
      <c r="AG153" t="s">
        <v>1601</v>
      </c>
      <c r="AH153" t="s">
        <v>1618</v>
      </c>
      <c r="AI153" t="s">
        <v>1603</v>
      </c>
      <c r="AJ153" t="s">
        <v>1604</v>
      </c>
      <c r="AK153">
        <v>2305</v>
      </c>
    </row>
    <row r="154" spans="1:37">
      <c r="A154" t="s">
        <v>206</v>
      </c>
      <c r="B154" t="s">
        <v>1619</v>
      </c>
      <c r="Q154" t="s">
        <v>1620</v>
      </c>
      <c r="R154" t="s">
        <v>1621</v>
      </c>
      <c r="S154" t="s">
        <v>1622</v>
      </c>
      <c r="V154" t="s">
        <v>1623</v>
      </c>
      <c r="AA154" t="s">
        <v>1624</v>
      </c>
      <c r="AB154" t="s">
        <v>1596</v>
      </c>
      <c r="AC154" t="s">
        <v>1625</v>
      </c>
      <c r="AD154" t="s">
        <v>1598</v>
      </c>
      <c r="AE154" t="s">
        <v>1599</v>
      </c>
      <c r="AF154" t="s">
        <v>1617</v>
      </c>
      <c r="AG154" t="s">
        <v>1601</v>
      </c>
      <c r="AH154" t="s">
        <v>1626</v>
      </c>
      <c r="AI154" t="s">
        <v>1603</v>
      </c>
      <c r="AJ154" t="s">
        <v>1604</v>
      </c>
      <c r="AK154">
        <v>2305</v>
      </c>
    </row>
    <row r="155" spans="1:37">
      <c r="A155" t="s">
        <v>206</v>
      </c>
      <c r="B155" t="s">
        <v>1627</v>
      </c>
      <c r="Q155" t="s">
        <v>1628</v>
      </c>
      <c r="R155" t="s">
        <v>1629</v>
      </c>
      <c r="S155" t="s">
        <v>1630</v>
      </c>
      <c r="V155" t="s">
        <v>1631</v>
      </c>
      <c r="AA155" t="s">
        <v>15</v>
      </c>
      <c r="AB155" t="s">
        <v>1596</v>
      </c>
      <c r="AC155" t="s">
        <v>1632</v>
      </c>
      <c r="AD155" t="s">
        <v>1598</v>
      </c>
      <c r="AE155" t="s">
        <v>1599</v>
      </c>
      <c r="AF155" t="s">
        <v>1601</v>
      </c>
      <c r="AG155" t="s">
        <v>1601</v>
      </c>
      <c r="AH155" t="s">
        <v>1633</v>
      </c>
      <c r="AI155" t="s">
        <v>1603</v>
      </c>
      <c r="AJ155" t="s">
        <v>1604</v>
      </c>
      <c r="AK155">
        <v>2305</v>
      </c>
    </row>
    <row r="156" ht="15" customHeight="1" spans="1:22">
      <c r="A156" t="s">
        <v>206</v>
      </c>
      <c r="B156" t="s">
        <v>1634</v>
      </c>
      <c r="Q156" t="s">
        <v>1635</v>
      </c>
      <c r="R156" t="s">
        <v>1636</v>
      </c>
      <c r="S156" s="121" t="s">
        <v>1637</v>
      </c>
      <c r="V156" t="s">
        <v>1638</v>
      </c>
    </row>
    <row r="157" ht="12" customHeight="1" spans="1:22">
      <c r="A157" t="s">
        <v>206</v>
      </c>
      <c r="B157" t="s">
        <v>1639</v>
      </c>
      <c r="Q157" t="s">
        <v>1640</v>
      </c>
      <c r="R157" t="s">
        <v>1641</v>
      </c>
      <c r="S157" s="121" t="s">
        <v>1642</v>
      </c>
      <c r="V157" t="s">
        <v>1643</v>
      </c>
    </row>
    <row r="158" spans="1:22">
      <c r="A158" t="s">
        <v>206</v>
      </c>
      <c r="B158" t="s">
        <v>1644</v>
      </c>
      <c r="Q158" t="s">
        <v>1645</v>
      </c>
      <c r="R158" t="s">
        <v>1646</v>
      </c>
      <c r="S158" t="s">
        <v>1647</v>
      </c>
      <c r="V158" t="s">
        <v>1648</v>
      </c>
    </row>
    <row r="159" spans="1:22">
      <c r="A159" t="s">
        <v>206</v>
      </c>
      <c r="B159" t="s">
        <v>1649</v>
      </c>
      <c r="Q159" t="s">
        <v>1650</v>
      </c>
      <c r="R159" t="s">
        <v>1651</v>
      </c>
      <c r="S159" t="s">
        <v>1652</v>
      </c>
      <c r="V159" t="s">
        <v>1653</v>
      </c>
    </row>
    <row r="160" spans="1:22">
      <c r="A160" t="s">
        <v>206</v>
      </c>
      <c r="B160" t="s">
        <v>223</v>
      </c>
      <c r="Q160" t="s">
        <v>1654</v>
      </c>
      <c r="R160" t="s">
        <v>1655</v>
      </c>
      <c r="S160" t="s">
        <v>1656</v>
      </c>
      <c r="V160" t="s">
        <v>1657</v>
      </c>
    </row>
    <row r="161" spans="1:22">
      <c r="A161" t="s">
        <v>206</v>
      </c>
      <c r="B161" t="s">
        <v>1658</v>
      </c>
      <c r="Q161" t="s">
        <v>1659</v>
      </c>
      <c r="R161" t="s">
        <v>1660</v>
      </c>
      <c r="S161" t="s">
        <v>1661</v>
      </c>
      <c r="V161" t="s">
        <v>1662</v>
      </c>
    </row>
    <row r="162" spans="1:22">
      <c r="A162" t="s">
        <v>1588</v>
      </c>
      <c r="B162" t="s">
        <v>1663</v>
      </c>
      <c r="Q162" t="s">
        <v>1664</v>
      </c>
      <c r="R162" t="s">
        <v>1665</v>
      </c>
      <c r="S162" t="s">
        <v>1666</v>
      </c>
      <c r="V162" t="s">
        <v>1667</v>
      </c>
    </row>
    <row r="163" spans="1:19">
      <c r="A163" t="s">
        <v>1588</v>
      </c>
      <c r="B163" t="s">
        <v>1668</v>
      </c>
      <c r="Q163" t="s">
        <v>1669</v>
      </c>
      <c r="R163" t="s">
        <v>1670</v>
      </c>
      <c r="S163" t="s">
        <v>1671</v>
      </c>
    </row>
    <row r="164" spans="1:19">
      <c r="A164" t="s">
        <v>1588</v>
      </c>
      <c r="B164" t="s">
        <v>1672</v>
      </c>
      <c r="Q164" t="s">
        <v>1673</v>
      </c>
      <c r="R164" t="s">
        <v>1673</v>
      </c>
      <c r="S164" t="s">
        <v>1674</v>
      </c>
    </row>
    <row r="165" spans="1:19">
      <c r="A165" t="s">
        <v>1588</v>
      </c>
      <c r="B165" t="s">
        <v>1675</v>
      </c>
      <c r="Q165" t="s">
        <v>1676</v>
      </c>
      <c r="R165" t="s">
        <v>1677</v>
      </c>
      <c r="S165" t="s">
        <v>1678</v>
      </c>
    </row>
    <row r="166" spans="1:19">
      <c r="A166" t="s">
        <v>1588</v>
      </c>
      <c r="B166" t="s">
        <v>1679</v>
      </c>
      <c r="Q166" t="s">
        <v>1680</v>
      </c>
      <c r="R166" t="s">
        <v>1681</v>
      </c>
      <c r="S166" t="s">
        <v>1682</v>
      </c>
    </row>
    <row r="167" spans="1:19">
      <c r="A167" t="s">
        <v>1588</v>
      </c>
      <c r="B167" t="s">
        <v>1683</v>
      </c>
      <c r="Q167" t="s">
        <v>1684</v>
      </c>
      <c r="R167" t="s">
        <v>1685</v>
      </c>
      <c r="S167" t="s">
        <v>1686</v>
      </c>
    </row>
    <row r="168" spans="1:19">
      <c r="A168" t="s">
        <v>1588</v>
      </c>
      <c r="B168" t="s">
        <v>1687</v>
      </c>
      <c r="Q168" t="s">
        <v>1688</v>
      </c>
      <c r="R168" t="s">
        <v>1689</v>
      </c>
      <c r="S168" t="s">
        <v>1690</v>
      </c>
    </row>
    <row r="169" spans="1:19">
      <c r="A169" t="s">
        <v>1588</v>
      </c>
      <c r="B169" t="s">
        <v>1691</v>
      </c>
      <c r="Q169" t="s">
        <v>1692</v>
      </c>
      <c r="R169" t="s">
        <v>1693</v>
      </c>
      <c r="S169" t="s">
        <v>1694</v>
      </c>
    </row>
    <row r="170" spans="1:19">
      <c r="A170" t="s">
        <v>1588</v>
      </c>
      <c r="B170" t="s">
        <v>1695</v>
      </c>
      <c r="Q170" t="s">
        <v>1696</v>
      </c>
      <c r="R170" t="s">
        <v>1697</v>
      </c>
      <c r="S170" t="s">
        <v>1698</v>
      </c>
    </row>
    <row r="171" spans="17:19">
      <c r="Q171" t="s">
        <v>1699</v>
      </c>
      <c r="R171" t="s">
        <v>1700</v>
      </c>
      <c r="S171" t="s">
        <v>1701</v>
      </c>
    </row>
    <row r="172" spans="1:19">
      <c r="A172" t="s">
        <v>30</v>
      </c>
      <c r="Q172" t="s">
        <v>1702</v>
      </c>
      <c r="R172" t="s">
        <v>1703</v>
      </c>
      <c r="S172" t="s">
        <v>1704</v>
      </c>
    </row>
    <row r="173" spans="1:19">
      <c r="A173" t="s">
        <v>1705</v>
      </c>
      <c r="Q173" t="s">
        <v>1706</v>
      </c>
      <c r="R173" t="s">
        <v>1707</v>
      </c>
      <c r="S173" t="s">
        <v>1708</v>
      </c>
    </row>
    <row r="174" spans="1:19">
      <c r="A174" t="s">
        <v>1709</v>
      </c>
      <c r="Q174" t="s">
        <v>1710</v>
      </c>
      <c r="R174" t="s">
        <v>1710</v>
      </c>
      <c r="S174" t="s">
        <v>1711</v>
      </c>
    </row>
    <row r="175" spans="1:19">
      <c r="A175" t="s">
        <v>1712</v>
      </c>
      <c r="Q175" t="s">
        <v>1713</v>
      </c>
      <c r="R175" t="s">
        <v>1714</v>
      </c>
      <c r="S175" t="s">
        <v>1715</v>
      </c>
    </row>
    <row r="176" spans="1:19">
      <c r="A176" t="s">
        <v>1716</v>
      </c>
      <c r="Q176" t="s">
        <v>1717</v>
      </c>
      <c r="R176" t="s">
        <v>1717</v>
      </c>
      <c r="S176" t="s">
        <v>1718</v>
      </c>
    </row>
    <row r="177" spans="1:19">
      <c r="A177" t="s">
        <v>1719</v>
      </c>
      <c r="Q177" t="s">
        <v>1720</v>
      </c>
      <c r="R177" t="s">
        <v>1720</v>
      </c>
      <c r="S177" t="s">
        <v>1721</v>
      </c>
    </row>
    <row r="178" spans="1:5">
      <c r="A178" t="s">
        <v>1722</v>
      </c>
      <c r="E178" t="str">
        <f ca="1">IFERROR(OFFSET(装!$A$1,MATCH(道具栏!C1,装!$A:$A,0),1,IF(道具栏!AB1="全扩",COUNTIF(装!$A:$A,道具栏!C1),COUNTIF(OFFSET(装!$A$1,MATCH(道具栏!C1,装!$A:$A,0),26,COUNTIF(装!$A:$A,道具栏!C1),),道具栏!AB1)),),"")</f>
        <v/>
      </c>
    </row>
    <row r="179" ht="14.75"/>
    <row r="180" ht="14.75" spans="2:3">
      <c r="B180" s="118">
        <f ca="1">MATCH(基础信息!D13,OFFSET(A181,1,MATCH(基础信息!B13,181:181,0)-1,COUNTA(OFFSET(A181,,MATCH(基础信息!B13,181:181,0)-1,43,1))-1,1),0)</f>
        <v>2</v>
      </c>
      <c r="C180" s="119" t="s">
        <v>1723</v>
      </c>
    </row>
    <row r="181" spans="1:74">
      <c r="A181" t="s">
        <v>30</v>
      </c>
      <c r="O181" t="s">
        <v>1705</v>
      </c>
      <c r="Z181" t="s">
        <v>1709</v>
      </c>
      <c r="AK181" t="s">
        <v>1712</v>
      </c>
      <c r="AY181" t="s">
        <v>1716</v>
      </c>
      <c r="BK181" t="s">
        <v>1719</v>
      </c>
      <c r="BV181" t="s">
        <v>1722</v>
      </c>
    </row>
    <row r="182" spans="1:74">
      <c r="A182" s="120" t="s">
        <v>183</v>
      </c>
      <c r="O182" t="s">
        <v>183</v>
      </c>
      <c r="Z182" t="s">
        <v>183</v>
      </c>
      <c r="AK182" t="s">
        <v>183</v>
      </c>
      <c r="AY182" t="s">
        <v>183</v>
      </c>
      <c r="BK182" t="s">
        <v>183</v>
      </c>
      <c r="BV182" t="s">
        <v>183</v>
      </c>
    </row>
    <row r="183" spans="1:80">
      <c r="A183" t="s">
        <v>31</v>
      </c>
      <c r="B183" t="s">
        <v>1724</v>
      </c>
      <c r="C183" t="s">
        <v>1725</v>
      </c>
      <c r="D183" t="s">
        <v>1726</v>
      </c>
      <c r="E183" t="s">
        <v>1727</v>
      </c>
      <c r="F183" t="s">
        <v>1728</v>
      </c>
      <c r="G183" t="s">
        <v>1729</v>
      </c>
      <c r="H183" t="s">
        <v>1730</v>
      </c>
      <c r="I183" t="s">
        <v>1731</v>
      </c>
      <c r="L183">
        <v>205</v>
      </c>
      <c r="O183" t="s">
        <v>1732</v>
      </c>
      <c r="P183" t="s">
        <v>1733</v>
      </c>
      <c r="Q183" t="s">
        <v>1734</v>
      </c>
      <c r="R183" t="s">
        <v>1735</v>
      </c>
      <c r="S183" t="s">
        <v>1736</v>
      </c>
      <c r="T183" t="s">
        <v>1737</v>
      </c>
      <c r="U183" t="s">
        <v>1738</v>
      </c>
      <c r="Z183" t="s">
        <v>1739</v>
      </c>
      <c r="AA183" t="s">
        <v>1740</v>
      </c>
      <c r="AB183" t="s">
        <v>1741</v>
      </c>
      <c r="AC183" t="s">
        <v>1742</v>
      </c>
      <c r="AD183" t="s">
        <v>1736</v>
      </c>
      <c r="AE183" t="s">
        <v>1737</v>
      </c>
      <c r="AF183" t="s">
        <v>1743</v>
      </c>
      <c r="AK183" t="s">
        <v>1744</v>
      </c>
      <c r="AL183" t="s">
        <v>1745</v>
      </c>
      <c r="AM183" t="s">
        <v>1746</v>
      </c>
      <c r="AN183" t="s">
        <v>1747</v>
      </c>
      <c r="AO183" t="s">
        <v>1748</v>
      </c>
      <c r="AP183" t="s">
        <v>1749</v>
      </c>
      <c r="AQ183" t="s">
        <v>1750</v>
      </c>
      <c r="AY183" t="s">
        <v>1751</v>
      </c>
      <c r="AZ183" t="s">
        <v>1752</v>
      </c>
      <c r="BA183" t="s">
        <v>1753</v>
      </c>
      <c r="BB183" t="s">
        <v>1754</v>
      </c>
      <c r="BK183" t="s">
        <v>1755</v>
      </c>
      <c r="BL183" t="s">
        <v>1756</v>
      </c>
      <c r="BM183" t="s">
        <v>1757</v>
      </c>
      <c r="BN183" t="s">
        <v>1758</v>
      </c>
      <c r="BO183" t="s">
        <v>1759</v>
      </c>
      <c r="BP183" t="s">
        <v>1760</v>
      </c>
      <c r="BQ183" t="s">
        <v>1761</v>
      </c>
      <c r="BV183" t="s">
        <v>1762</v>
      </c>
      <c r="BW183" t="s">
        <v>1763</v>
      </c>
      <c r="BX183" t="s">
        <v>1764</v>
      </c>
      <c r="BY183" t="s">
        <v>1765</v>
      </c>
      <c r="BZ183" t="s">
        <v>1766</v>
      </c>
      <c r="CA183" t="s">
        <v>1767</v>
      </c>
      <c r="CB183" t="s">
        <v>1761</v>
      </c>
    </row>
    <row r="184" spans="1:80">
      <c r="A184" t="s">
        <v>1768</v>
      </c>
      <c r="B184" t="s">
        <v>1769</v>
      </c>
      <c r="C184" t="s">
        <v>1770</v>
      </c>
      <c r="D184" t="s">
        <v>1771</v>
      </c>
      <c r="E184" t="s">
        <v>1727</v>
      </c>
      <c r="F184" t="s">
        <v>1728</v>
      </c>
      <c r="G184" t="s">
        <v>1729</v>
      </c>
      <c r="H184" t="s">
        <v>1772</v>
      </c>
      <c r="I184" t="s">
        <v>1731</v>
      </c>
      <c r="J184" t="s">
        <v>1773</v>
      </c>
      <c r="L184">
        <v>200</v>
      </c>
      <c r="O184" t="s">
        <v>1774</v>
      </c>
      <c r="P184" t="s">
        <v>1775</v>
      </c>
      <c r="Q184" t="s">
        <v>1776</v>
      </c>
      <c r="R184" t="s">
        <v>1777</v>
      </c>
      <c r="S184" t="s">
        <v>1736</v>
      </c>
      <c r="T184" t="s">
        <v>1737</v>
      </c>
      <c r="U184" t="s">
        <v>1778</v>
      </c>
      <c r="Z184" t="s">
        <v>1779</v>
      </c>
      <c r="AA184" t="s">
        <v>1780</v>
      </c>
      <c r="AB184" t="s">
        <v>1781</v>
      </c>
      <c r="AC184" t="s">
        <v>1782</v>
      </c>
      <c r="AD184" t="s">
        <v>1736</v>
      </c>
      <c r="AE184" t="s">
        <v>1737</v>
      </c>
      <c r="AF184" t="s">
        <v>1738</v>
      </c>
      <c r="AK184" t="s">
        <v>1783</v>
      </c>
      <c r="AL184" t="s">
        <v>1784</v>
      </c>
      <c r="AM184" t="s">
        <v>1785</v>
      </c>
      <c r="AN184" t="s">
        <v>1786</v>
      </c>
      <c r="AO184" t="s">
        <v>1748</v>
      </c>
      <c r="AP184" t="s">
        <v>1787</v>
      </c>
      <c r="AQ184" t="s">
        <v>1750</v>
      </c>
      <c r="AY184" t="s">
        <v>1788</v>
      </c>
      <c r="AZ184" t="s">
        <v>1789</v>
      </c>
      <c r="BA184" t="s">
        <v>1790</v>
      </c>
      <c r="BB184" t="s">
        <v>1791</v>
      </c>
      <c r="BK184" t="s">
        <v>1792</v>
      </c>
      <c r="BL184" t="s">
        <v>1793</v>
      </c>
      <c r="BM184" t="s">
        <v>1794</v>
      </c>
      <c r="BN184" t="s">
        <v>1795</v>
      </c>
      <c r="BO184" t="s">
        <v>1759</v>
      </c>
      <c r="BP184" t="s">
        <v>1760</v>
      </c>
      <c r="BQ184" t="s">
        <v>1796</v>
      </c>
      <c r="BV184" t="s">
        <v>1797</v>
      </c>
      <c r="BW184" t="s">
        <v>1798</v>
      </c>
      <c r="BX184" t="s">
        <v>1799</v>
      </c>
      <c r="BY184" t="s">
        <v>1800</v>
      </c>
      <c r="BZ184" t="s">
        <v>1766</v>
      </c>
      <c r="CA184" t="s">
        <v>1767</v>
      </c>
      <c r="CB184" t="s">
        <v>1796</v>
      </c>
    </row>
    <row r="185" spans="1:80">
      <c r="A185" t="s">
        <v>1801</v>
      </c>
      <c r="B185" t="s">
        <v>1802</v>
      </c>
      <c r="C185" t="s">
        <v>1803</v>
      </c>
      <c r="D185" t="s">
        <v>1804</v>
      </c>
      <c r="E185" t="s">
        <v>1727</v>
      </c>
      <c r="F185" t="s">
        <v>1728</v>
      </c>
      <c r="G185" t="s">
        <v>1729</v>
      </c>
      <c r="H185" t="s">
        <v>1730</v>
      </c>
      <c r="I185" t="s">
        <v>1731</v>
      </c>
      <c r="L185">
        <v>205</v>
      </c>
      <c r="O185" t="s">
        <v>1805</v>
      </c>
      <c r="P185" t="s">
        <v>1806</v>
      </c>
      <c r="Q185" t="s">
        <v>1807</v>
      </c>
      <c r="R185" t="s">
        <v>1808</v>
      </c>
      <c r="S185" t="s">
        <v>1736</v>
      </c>
      <c r="T185" t="s">
        <v>1737</v>
      </c>
      <c r="U185" t="s">
        <v>1743</v>
      </c>
      <c r="Z185" t="s">
        <v>1809</v>
      </c>
      <c r="AA185" t="s">
        <v>1810</v>
      </c>
      <c r="AB185" t="s">
        <v>1811</v>
      </c>
      <c r="AC185" t="s">
        <v>1812</v>
      </c>
      <c r="AD185" t="s">
        <v>1736</v>
      </c>
      <c r="AE185" t="s">
        <v>1737</v>
      </c>
      <c r="AF185" t="s">
        <v>1778</v>
      </c>
      <c r="AK185" t="s">
        <v>1813</v>
      </c>
      <c r="AL185" t="s">
        <v>1814</v>
      </c>
      <c r="AM185" t="s">
        <v>1815</v>
      </c>
      <c r="AN185" t="s">
        <v>1816</v>
      </c>
      <c r="AO185" t="s">
        <v>1748</v>
      </c>
      <c r="AP185" t="s">
        <v>1787</v>
      </c>
      <c r="AQ185" t="s">
        <v>1750</v>
      </c>
      <c r="AY185" t="s">
        <v>1817</v>
      </c>
      <c r="AZ185" t="s">
        <v>1818</v>
      </c>
      <c r="BA185" t="s">
        <v>1819</v>
      </c>
      <c r="BB185" t="s">
        <v>1820</v>
      </c>
      <c r="BK185" t="s">
        <v>1821</v>
      </c>
      <c r="BL185" t="s">
        <v>1822</v>
      </c>
      <c r="BM185" t="s">
        <v>1823</v>
      </c>
      <c r="BN185" t="s">
        <v>1824</v>
      </c>
      <c r="BO185" t="s">
        <v>1759</v>
      </c>
      <c r="BP185" t="s">
        <v>1760</v>
      </c>
      <c r="BQ185" t="s">
        <v>1825</v>
      </c>
      <c r="BV185" t="s">
        <v>1826</v>
      </c>
      <c r="BW185" t="s">
        <v>1827</v>
      </c>
      <c r="BX185" t="s">
        <v>1828</v>
      </c>
      <c r="BY185" t="s">
        <v>1829</v>
      </c>
      <c r="BZ185" t="s">
        <v>1766</v>
      </c>
      <c r="CA185" t="s">
        <v>1767</v>
      </c>
      <c r="CB185" t="s">
        <v>1830</v>
      </c>
    </row>
    <row r="186" spans="1:80">
      <c r="A186" t="s">
        <v>1831</v>
      </c>
      <c r="B186" t="s">
        <v>1832</v>
      </c>
      <c r="C186" t="s">
        <v>1833</v>
      </c>
      <c r="D186" t="s">
        <v>1834</v>
      </c>
      <c r="E186" t="s">
        <v>1727</v>
      </c>
      <c r="F186" t="s">
        <v>1728</v>
      </c>
      <c r="G186" t="s">
        <v>1729</v>
      </c>
      <c r="H186" t="s">
        <v>1835</v>
      </c>
      <c r="I186" t="s">
        <v>1730</v>
      </c>
      <c r="L186">
        <v>215</v>
      </c>
      <c r="O186" t="s">
        <v>1836</v>
      </c>
      <c r="P186" t="s">
        <v>1837</v>
      </c>
      <c r="Q186" t="s">
        <v>1838</v>
      </c>
      <c r="R186" t="s">
        <v>1839</v>
      </c>
      <c r="S186" t="s">
        <v>1736</v>
      </c>
      <c r="T186" t="s">
        <v>1737</v>
      </c>
      <c r="U186" t="s">
        <v>1778</v>
      </c>
      <c r="Z186" t="s">
        <v>1840</v>
      </c>
      <c r="AA186" t="s">
        <v>1841</v>
      </c>
      <c r="AB186" t="s">
        <v>1842</v>
      </c>
      <c r="AC186" t="s">
        <v>1843</v>
      </c>
      <c r="AD186" t="s">
        <v>1736</v>
      </c>
      <c r="AE186" t="s">
        <v>1737</v>
      </c>
      <c r="AF186" t="s">
        <v>1738</v>
      </c>
      <c r="AK186" t="s">
        <v>1844</v>
      </c>
      <c r="AL186" t="s">
        <v>1845</v>
      </c>
      <c r="AM186" t="s">
        <v>1846</v>
      </c>
      <c r="AN186" t="s">
        <v>1847</v>
      </c>
      <c r="AO186" t="s">
        <v>1748</v>
      </c>
      <c r="AP186" t="s">
        <v>1787</v>
      </c>
      <c r="AQ186" t="s">
        <v>1750</v>
      </c>
      <c r="AY186" t="s">
        <v>1848</v>
      </c>
      <c r="AZ186" t="s">
        <v>1849</v>
      </c>
      <c r="BA186" t="s">
        <v>1850</v>
      </c>
      <c r="BB186" t="s">
        <v>1851</v>
      </c>
      <c r="BK186" t="s">
        <v>1852</v>
      </c>
      <c r="BL186" t="s">
        <v>1853</v>
      </c>
      <c r="BM186" t="s">
        <v>1854</v>
      </c>
      <c r="BN186" t="s">
        <v>1829</v>
      </c>
      <c r="BO186" t="s">
        <v>1759</v>
      </c>
      <c r="BP186" t="s">
        <v>1760</v>
      </c>
      <c r="BQ186" t="s">
        <v>1855</v>
      </c>
      <c r="BV186" t="s">
        <v>1856</v>
      </c>
      <c r="BW186" t="s">
        <v>1857</v>
      </c>
      <c r="BX186" t="s">
        <v>1858</v>
      </c>
      <c r="BY186" t="s">
        <v>1859</v>
      </c>
      <c r="BZ186" t="s">
        <v>1766</v>
      </c>
      <c r="CA186" t="s">
        <v>1767</v>
      </c>
      <c r="CB186" t="s">
        <v>1855</v>
      </c>
    </row>
    <row r="187" spans="1:77">
      <c r="A187" t="s">
        <v>1860</v>
      </c>
      <c r="B187" t="s">
        <v>1861</v>
      </c>
      <c r="C187" t="s">
        <v>1862</v>
      </c>
      <c r="D187" t="s">
        <v>1863</v>
      </c>
      <c r="E187" t="s">
        <v>1727</v>
      </c>
      <c r="F187" t="s">
        <v>1728</v>
      </c>
      <c r="G187" t="s">
        <v>1729</v>
      </c>
      <c r="H187" t="s">
        <v>1835</v>
      </c>
      <c r="I187" t="s">
        <v>1864</v>
      </c>
      <c r="L187">
        <v>210</v>
      </c>
      <c r="O187" t="s">
        <v>1865</v>
      </c>
      <c r="P187" t="s">
        <v>1866</v>
      </c>
      <c r="Q187" t="s">
        <v>1867</v>
      </c>
      <c r="R187" t="s">
        <v>1868</v>
      </c>
      <c r="S187" t="s">
        <v>1736</v>
      </c>
      <c r="T187" t="s">
        <v>1737</v>
      </c>
      <c r="U187" t="s">
        <v>1743</v>
      </c>
      <c r="Z187" t="s">
        <v>1869</v>
      </c>
      <c r="AA187" t="s">
        <v>1870</v>
      </c>
      <c r="AB187" t="s">
        <v>1871</v>
      </c>
      <c r="AC187" t="s">
        <v>1872</v>
      </c>
      <c r="AD187" t="s">
        <v>1736</v>
      </c>
      <c r="AE187" t="s">
        <v>1737</v>
      </c>
      <c r="AF187" t="s">
        <v>1743</v>
      </c>
      <c r="AK187" t="s">
        <v>1873</v>
      </c>
      <c r="AL187" t="s">
        <v>1874</v>
      </c>
      <c r="AM187" t="s">
        <v>1875</v>
      </c>
      <c r="AN187" t="s">
        <v>1876</v>
      </c>
      <c r="AO187" t="s">
        <v>1748</v>
      </c>
      <c r="AP187" t="s">
        <v>1749</v>
      </c>
      <c r="AQ187" t="s">
        <v>1750</v>
      </c>
      <c r="AY187" t="s">
        <v>1877</v>
      </c>
      <c r="AZ187" t="s">
        <v>1878</v>
      </c>
      <c r="BA187" t="s">
        <v>1879</v>
      </c>
      <c r="BB187" t="s">
        <v>1880</v>
      </c>
      <c r="BK187" t="s">
        <v>1881</v>
      </c>
      <c r="BL187" t="s">
        <v>1882</v>
      </c>
      <c r="BM187" t="s">
        <v>1883</v>
      </c>
      <c r="BN187" t="s">
        <v>1884</v>
      </c>
      <c r="BV187" t="s">
        <v>1885</v>
      </c>
      <c r="BW187" t="s">
        <v>1886</v>
      </c>
      <c r="BX187" t="s">
        <v>1887</v>
      </c>
      <c r="BY187" t="s">
        <v>1884</v>
      </c>
    </row>
    <row r="188" spans="1:74">
      <c r="A188" t="s">
        <v>1888</v>
      </c>
      <c r="B188" t="s">
        <v>1889</v>
      </c>
      <c r="C188" t="s">
        <v>1890</v>
      </c>
      <c r="D188" t="s">
        <v>1891</v>
      </c>
      <c r="E188" t="s">
        <v>1727</v>
      </c>
      <c r="F188" t="s">
        <v>1728</v>
      </c>
      <c r="G188" t="s">
        <v>1729</v>
      </c>
      <c r="H188" t="s">
        <v>1835</v>
      </c>
      <c r="L188">
        <v>210</v>
      </c>
      <c r="O188" t="s">
        <v>1892</v>
      </c>
      <c r="P188" t="s">
        <v>1893</v>
      </c>
      <c r="Z188" t="s">
        <v>1892</v>
      </c>
      <c r="AK188" t="s">
        <v>1892</v>
      </c>
      <c r="AY188" t="s">
        <v>1892</v>
      </c>
      <c r="BK188" t="s">
        <v>1892</v>
      </c>
      <c r="BV188" t="s">
        <v>1892</v>
      </c>
    </row>
    <row r="189" spans="1:12">
      <c r="A189" t="s">
        <v>1894</v>
      </c>
      <c r="B189" t="s">
        <v>1895</v>
      </c>
      <c r="C189" t="s">
        <v>1896</v>
      </c>
      <c r="D189" t="s">
        <v>1897</v>
      </c>
      <c r="E189" t="s">
        <v>1727</v>
      </c>
      <c r="F189" t="s">
        <v>1898</v>
      </c>
      <c r="G189" t="s">
        <v>1729</v>
      </c>
      <c r="H189" t="s">
        <v>1864</v>
      </c>
      <c r="I189" t="s">
        <v>1835</v>
      </c>
      <c r="L189">
        <v>210</v>
      </c>
    </row>
    <row r="190" spans="1:12">
      <c r="A190" t="s">
        <v>1899</v>
      </c>
      <c r="B190" t="s">
        <v>1900</v>
      </c>
      <c r="C190" t="s">
        <v>1901</v>
      </c>
      <c r="D190" t="s">
        <v>1902</v>
      </c>
      <c r="E190" t="s">
        <v>1727</v>
      </c>
      <c r="F190" t="s">
        <v>1898</v>
      </c>
      <c r="G190" t="s">
        <v>1729</v>
      </c>
      <c r="H190" t="s">
        <v>1835</v>
      </c>
      <c r="L190">
        <v>210</v>
      </c>
    </row>
    <row r="191" spans="1:12">
      <c r="A191" t="s">
        <v>1903</v>
      </c>
      <c r="B191" t="s">
        <v>1904</v>
      </c>
      <c r="C191" t="s">
        <v>1905</v>
      </c>
      <c r="D191" t="s">
        <v>1906</v>
      </c>
      <c r="E191" t="s">
        <v>1727</v>
      </c>
      <c r="F191" t="s">
        <v>1728</v>
      </c>
      <c r="G191" t="s">
        <v>1729</v>
      </c>
      <c r="H191" t="s">
        <v>1835</v>
      </c>
      <c r="L191">
        <v>210</v>
      </c>
    </row>
    <row r="192" spans="1:55">
      <c r="A192" t="s">
        <v>1907</v>
      </c>
      <c r="B192" t="s">
        <v>1908</v>
      </c>
      <c r="C192" t="s">
        <v>1909</v>
      </c>
      <c r="D192" t="s">
        <v>1910</v>
      </c>
      <c r="E192" t="s">
        <v>1727</v>
      </c>
      <c r="F192" t="s">
        <v>1728</v>
      </c>
      <c r="G192" t="s">
        <v>1729</v>
      </c>
      <c r="H192" t="s">
        <v>1835</v>
      </c>
      <c r="L192">
        <v>210</v>
      </c>
      <c r="BC192" s="1"/>
    </row>
    <row r="193" spans="1:55">
      <c r="A193" t="s">
        <v>1911</v>
      </c>
      <c r="B193" t="s">
        <v>1912</v>
      </c>
      <c r="C193" t="s">
        <v>1913</v>
      </c>
      <c r="D193" t="s">
        <v>1914</v>
      </c>
      <c r="E193" t="s">
        <v>1727</v>
      </c>
      <c r="F193" t="s">
        <v>1898</v>
      </c>
      <c r="G193" t="s">
        <v>1729</v>
      </c>
      <c r="H193" t="s">
        <v>1835</v>
      </c>
      <c r="I193" t="s">
        <v>1864</v>
      </c>
      <c r="L193">
        <v>210</v>
      </c>
      <c r="BC193" s="1"/>
    </row>
    <row r="194" spans="1:55">
      <c r="A194" t="s">
        <v>1915</v>
      </c>
      <c r="B194" t="s">
        <v>1916</v>
      </c>
      <c r="C194" t="s">
        <v>1917</v>
      </c>
      <c r="D194" t="s">
        <v>1918</v>
      </c>
      <c r="E194" t="s">
        <v>1727</v>
      </c>
      <c r="F194" t="s">
        <v>1728</v>
      </c>
      <c r="G194" t="s">
        <v>1729</v>
      </c>
      <c r="H194" t="s">
        <v>1835</v>
      </c>
      <c r="L194">
        <v>210</v>
      </c>
      <c r="BC194" s="1"/>
    </row>
    <row r="195" spans="1:55">
      <c r="A195" t="s">
        <v>1919</v>
      </c>
      <c r="B195" t="s">
        <v>1920</v>
      </c>
      <c r="C195" t="s">
        <v>1921</v>
      </c>
      <c r="D195" t="s">
        <v>1922</v>
      </c>
      <c r="E195" t="s">
        <v>1727</v>
      </c>
      <c r="F195" t="s">
        <v>1923</v>
      </c>
      <c r="G195" t="s">
        <v>1924</v>
      </c>
      <c r="H195" t="s">
        <v>1772</v>
      </c>
      <c r="I195" t="s">
        <v>1835</v>
      </c>
      <c r="L195">
        <v>320</v>
      </c>
      <c r="BC195" s="1"/>
    </row>
    <row r="196" spans="1:55">
      <c r="A196" t="s">
        <v>1925</v>
      </c>
      <c r="B196" t="s">
        <v>1926</v>
      </c>
      <c r="C196" t="s">
        <v>1927</v>
      </c>
      <c r="D196" t="s">
        <v>1928</v>
      </c>
      <c r="E196" t="s">
        <v>1727</v>
      </c>
      <c r="F196" t="s">
        <v>1923</v>
      </c>
      <c r="G196" t="s">
        <v>1924</v>
      </c>
      <c r="H196" t="s">
        <v>1772</v>
      </c>
      <c r="I196" t="s">
        <v>1835</v>
      </c>
      <c r="L196">
        <v>320</v>
      </c>
      <c r="BC196" s="1"/>
    </row>
    <row r="197" spans="1:12">
      <c r="A197" t="s">
        <v>1929</v>
      </c>
      <c r="B197" t="s">
        <v>1930</v>
      </c>
      <c r="C197" t="s">
        <v>1931</v>
      </c>
      <c r="D197" t="s">
        <v>1932</v>
      </c>
      <c r="E197" t="s">
        <v>1727</v>
      </c>
      <c r="F197" t="s">
        <v>1923</v>
      </c>
      <c r="G197" t="s">
        <v>1924</v>
      </c>
      <c r="H197" t="s">
        <v>1772</v>
      </c>
      <c r="I197" t="s">
        <v>1835</v>
      </c>
      <c r="L197">
        <v>320</v>
      </c>
    </row>
    <row r="198" spans="1:12">
      <c r="A198" t="s">
        <v>1933</v>
      </c>
      <c r="B198" t="s">
        <v>1934</v>
      </c>
      <c r="C198" t="s">
        <v>1935</v>
      </c>
      <c r="D198" t="s">
        <v>1936</v>
      </c>
      <c r="E198" t="s">
        <v>1727</v>
      </c>
      <c r="F198" t="s">
        <v>1923</v>
      </c>
      <c r="G198" t="s">
        <v>1924</v>
      </c>
      <c r="H198" t="s">
        <v>1772</v>
      </c>
      <c r="I198" t="s">
        <v>1835</v>
      </c>
      <c r="L198">
        <v>320</v>
      </c>
    </row>
    <row r="199" spans="1:12">
      <c r="A199" t="s">
        <v>1937</v>
      </c>
      <c r="B199" t="s">
        <v>1938</v>
      </c>
      <c r="C199" t="s">
        <v>1939</v>
      </c>
      <c r="D199" t="s">
        <v>1940</v>
      </c>
      <c r="E199" t="s">
        <v>1727</v>
      </c>
      <c r="F199" t="s">
        <v>1728</v>
      </c>
      <c r="G199" t="s">
        <v>1729</v>
      </c>
      <c r="H199" t="s">
        <v>1835</v>
      </c>
      <c r="L199">
        <v>210</v>
      </c>
    </row>
    <row r="200" spans="1:12">
      <c r="A200" t="s">
        <v>1941</v>
      </c>
      <c r="B200" t="s">
        <v>1942</v>
      </c>
      <c r="C200" t="s">
        <v>1943</v>
      </c>
      <c r="D200" t="s">
        <v>1944</v>
      </c>
      <c r="E200" t="s">
        <v>1727</v>
      </c>
      <c r="F200" t="s">
        <v>1898</v>
      </c>
      <c r="G200" t="s">
        <v>1729</v>
      </c>
      <c r="H200" t="s">
        <v>1835</v>
      </c>
      <c r="L200">
        <v>210</v>
      </c>
    </row>
    <row r="201" spans="1:12">
      <c r="A201" t="s">
        <v>1945</v>
      </c>
      <c r="B201" t="s">
        <v>1946</v>
      </c>
      <c r="C201" t="s">
        <v>1947</v>
      </c>
      <c r="D201" t="s">
        <v>1948</v>
      </c>
      <c r="E201" t="s">
        <v>1727</v>
      </c>
      <c r="F201" t="s">
        <v>1728</v>
      </c>
      <c r="G201" t="s">
        <v>1729</v>
      </c>
      <c r="H201" t="s">
        <v>1835</v>
      </c>
      <c r="L201">
        <v>210</v>
      </c>
    </row>
    <row r="202" spans="1:12">
      <c r="A202" t="s">
        <v>1949</v>
      </c>
      <c r="B202" t="s">
        <v>1950</v>
      </c>
      <c r="C202" t="s">
        <v>1951</v>
      </c>
      <c r="D202" t="s">
        <v>1952</v>
      </c>
      <c r="E202" t="s">
        <v>1727</v>
      </c>
      <c r="F202" t="s">
        <v>1898</v>
      </c>
      <c r="G202" t="s">
        <v>1729</v>
      </c>
      <c r="H202" t="s">
        <v>1835</v>
      </c>
      <c r="L202">
        <v>210</v>
      </c>
    </row>
    <row r="203" spans="1:12">
      <c r="A203" t="s">
        <v>1953</v>
      </c>
      <c r="B203" t="s">
        <v>1954</v>
      </c>
      <c r="C203" t="s">
        <v>1955</v>
      </c>
      <c r="D203" t="s">
        <v>1956</v>
      </c>
      <c r="E203" t="s">
        <v>1727</v>
      </c>
      <c r="F203" t="s">
        <v>1923</v>
      </c>
      <c r="G203" t="s">
        <v>1924</v>
      </c>
      <c r="H203" t="s">
        <v>1772</v>
      </c>
      <c r="I203" t="s">
        <v>1835</v>
      </c>
      <c r="J203" t="s">
        <v>1731</v>
      </c>
      <c r="K203" t="s">
        <v>1773</v>
      </c>
      <c r="L203">
        <v>320</v>
      </c>
    </row>
    <row r="204" spans="1:12">
      <c r="A204" t="s">
        <v>1957</v>
      </c>
      <c r="B204" t="s">
        <v>1958</v>
      </c>
      <c r="C204" t="s">
        <v>1959</v>
      </c>
      <c r="D204" t="s">
        <v>1960</v>
      </c>
      <c r="E204" t="s">
        <v>1727</v>
      </c>
      <c r="F204" t="s">
        <v>1923</v>
      </c>
      <c r="G204" t="s">
        <v>1924</v>
      </c>
      <c r="H204" t="s">
        <v>1772</v>
      </c>
      <c r="I204" t="s">
        <v>1835</v>
      </c>
      <c r="L204">
        <v>320</v>
      </c>
    </row>
    <row r="205" spans="1:8">
      <c r="A205" t="s">
        <v>1961</v>
      </c>
      <c r="B205" t="s">
        <v>1962</v>
      </c>
      <c r="C205" t="s">
        <v>1963</v>
      </c>
      <c r="D205" t="s">
        <v>1964</v>
      </c>
      <c r="E205" t="s">
        <v>1727</v>
      </c>
      <c r="F205" t="s">
        <v>1923</v>
      </c>
      <c r="G205" t="s">
        <v>1924</v>
      </c>
      <c r="H205" t="s">
        <v>1835</v>
      </c>
    </row>
    <row r="206" spans="1:8">
      <c r="A206" t="s">
        <v>1965</v>
      </c>
      <c r="B206" t="s">
        <v>1966</v>
      </c>
      <c r="C206" t="s">
        <v>1967</v>
      </c>
      <c r="D206" t="s">
        <v>1968</v>
      </c>
      <c r="E206" t="s">
        <v>1727</v>
      </c>
      <c r="F206" t="s">
        <v>1728</v>
      </c>
      <c r="G206" t="s">
        <v>1729</v>
      </c>
      <c r="H206" t="s">
        <v>1835</v>
      </c>
    </row>
    <row r="207" spans="1:8">
      <c r="A207" t="s">
        <v>1969</v>
      </c>
      <c r="B207" t="s">
        <v>1970</v>
      </c>
      <c r="C207" t="s">
        <v>1971</v>
      </c>
      <c r="D207" t="s">
        <v>1972</v>
      </c>
      <c r="E207" t="s">
        <v>1727</v>
      </c>
      <c r="F207" t="s">
        <v>1728</v>
      </c>
      <c r="G207" t="s">
        <v>1729</v>
      </c>
      <c r="H207" t="s">
        <v>1835</v>
      </c>
    </row>
    <row r="208" spans="1:9">
      <c r="A208" t="s">
        <v>1973</v>
      </c>
      <c r="B208" t="s">
        <v>1974</v>
      </c>
      <c r="C208" t="s">
        <v>1975</v>
      </c>
      <c r="D208" t="s">
        <v>1976</v>
      </c>
      <c r="E208" t="s">
        <v>1727</v>
      </c>
      <c r="F208" t="s">
        <v>1728</v>
      </c>
      <c r="G208" t="s">
        <v>1729</v>
      </c>
      <c r="H208" t="s">
        <v>1835</v>
      </c>
      <c r="I208" t="s">
        <v>1730</v>
      </c>
    </row>
    <row r="209" spans="1:9">
      <c r="A209" t="s">
        <v>1977</v>
      </c>
      <c r="B209" t="s">
        <v>1978</v>
      </c>
      <c r="C209" t="s">
        <v>1979</v>
      </c>
      <c r="D209" t="s">
        <v>1980</v>
      </c>
      <c r="E209" t="s">
        <v>1727</v>
      </c>
      <c r="F209" t="s">
        <v>1923</v>
      </c>
      <c r="G209" t="s">
        <v>1924</v>
      </c>
      <c r="H209" t="s">
        <v>1772</v>
      </c>
      <c r="I209" t="s">
        <v>1835</v>
      </c>
    </row>
    <row r="210" spans="1:8">
      <c r="A210" t="s">
        <v>1981</v>
      </c>
      <c r="B210" t="s">
        <v>1982</v>
      </c>
      <c r="C210" t="s">
        <v>1983</v>
      </c>
      <c r="D210" t="s">
        <v>1984</v>
      </c>
      <c r="E210" t="s">
        <v>1924</v>
      </c>
      <c r="F210" t="s">
        <v>1731</v>
      </c>
      <c r="G210" t="s">
        <v>1773</v>
      </c>
      <c r="H210" t="s">
        <v>1985</v>
      </c>
    </row>
    <row r="211" spans="1:10">
      <c r="A211" t="s">
        <v>1986</v>
      </c>
      <c r="B211" t="s">
        <v>1987</v>
      </c>
      <c r="C211" t="s">
        <v>1988</v>
      </c>
      <c r="D211" t="s">
        <v>1771</v>
      </c>
      <c r="E211" t="s">
        <v>1727</v>
      </c>
      <c r="F211" t="s">
        <v>1728</v>
      </c>
      <c r="G211" t="s">
        <v>1924</v>
      </c>
      <c r="H211" t="s">
        <v>1730</v>
      </c>
      <c r="I211" t="s">
        <v>1731</v>
      </c>
      <c r="J211" t="s">
        <v>1989</v>
      </c>
    </row>
    <row r="212" spans="1:10">
      <c r="A212" t="s">
        <v>1990</v>
      </c>
      <c r="B212" t="s">
        <v>1991</v>
      </c>
      <c r="C212" t="s">
        <v>1992</v>
      </c>
      <c r="D212" t="s">
        <v>1863</v>
      </c>
      <c r="E212" t="s">
        <v>1727</v>
      </c>
      <c r="F212" t="s">
        <v>1728</v>
      </c>
      <c r="G212" t="s">
        <v>1729</v>
      </c>
      <c r="H212" t="s">
        <v>1835</v>
      </c>
      <c r="I212" t="s">
        <v>1864</v>
      </c>
      <c r="J212" t="s">
        <v>1731</v>
      </c>
    </row>
    <row r="213" spans="1:9">
      <c r="A213" t="s">
        <v>1993</v>
      </c>
      <c r="B213" t="s">
        <v>1994</v>
      </c>
      <c r="C213" t="s">
        <v>1995</v>
      </c>
      <c r="D213" t="s">
        <v>1897</v>
      </c>
      <c r="E213" t="s">
        <v>1727</v>
      </c>
      <c r="F213" t="s">
        <v>1728</v>
      </c>
      <c r="G213" t="s">
        <v>1996</v>
      </c>
      <c r="H213" t="s">
        <v>1997</v>
      </c>
      <c r="I213" t="s">
        <v>1731</v>
      </c>
    </row>
    <row r="214" spans="1:11">
      <c r="A214" t="s">
        <v>1998</v>
      </c>
      <c r="B214" t="s">
        <v>1999</v>
      </c>
      <c r="C214" t="s">
        <v>1833</v>
      </c>
      <c r="D214" t="s">
        <v>2000</v>
      </c>
      <c r="E214" t="s">
        <v>1727</v>
      </c>
      <c r="F214" t="s">
        <v>1773</v>
      </c>
      <c r="G214" t="s">
        <v>1728</v>
      </c>
      <c r="H214" t="s">
        <v>1924</v>
      </c>
      <c r="I214" t="s">
        <v>1730</v>
      </c>
      <c r="J214" t="s">
        <v>1731</v>
      </c>
      <c r="K214" t="s">
        <v>2001</v>
      </c>
    </row>
    <row r="215" spans="1:11">
      <c r="A215" t="s">
        <v>2002</v>
      </c>
      <c r="B215" t="s">
        <v>2003</v>
      </c>
      <c r="C215" t="s">
        <v>2004</v>
      </c>
      <c r="D215" t="s">
        <v>1771</v>
      </c>
      <c r="E215" t="s">
        <v>1727</v>
      </c>
      <c r="F215" t="s">
        <v>1923</v>
      </c>
      <c r="G215" t="s">
        <v>1924</v>
      </c>
      <c r="H215" t="s">
        <v>1996</v>
      </c>
      <c r="I215" t="s">
        <v>1730</v>
      </c>
      <c r="J215" t="s">
        <v>1835</v>
      </c>
      <c r="K215" t="s">
        <v>1731</v>
      </c>
    </row>
    <row r="216" spans="1:11">
      <c r="A216" t="s">
        <v>2005</v>
      </c>
      <c r="B216" t="s">
        <v>2006</v>
      </c>
      <c r="C216" t="s">
        <v>2007</v>
      </c>
      <c r="D216" t="s">
        <v>2008</v>
      </c>
      <c r="E216" t="s">
        <v>1727</v>
      </c>
      <c r="F216" t="s">
        <v>1728</v>
      </c>
      <c r="G216" t="s">
        <v>1729</v>
      </c>
      <c r="H216" t="s">
        <v>1996</v>
      </c>
      <c r="I216" t="s">
        <v>1730</v>
      </c>
      <c r="J216" t="s">
        <v>1835</v>
      </c>
      <c r="K216" t="s">
        <v>1731</v>
      </c>
    </row>
    <row r="217" spans="1:10">
      <c r="A217" t="s">
        <v>2009</v>
      </c>
      <c r="B217" t="s">
        <v>2010</v>
      </c>
      <c r="C217" t="s">
        <v>2011</v>
      </c>
      <c r="D217" t="s">
        <v>2012</v>
      </c>
      <c r="E217" t="s">
        <v>1727</v>
      </c>
      <c r="F217" t="s">
        <v>1728</v>
      </c>
      <c r="G217" t="s">
        <v>1729</v>
      </c>
      <c r="H217" t="s">
        <v>1996</v>
      </c>
      <c r="I217" t="s">
        <v>1835</v>
      </c>
      <c r="J217" t="s">
        <v>1731</v>
      </c>
    </row>
    <row r="218" spans="1:9">
      <c r="A218" t="s">
        <v>2013</v>
      </c>
      <c r="B218" t="s">
        <v>2014</v>
      </c>
      <c r="C218" t="s">
        <v>2015</v>
      </c>
      <c r="D218" t="s">
        <v>1771</v>
      </c>
      <c r="E218" t="s">
        <v>1727</v>
      </c>
      <c r="F218" t="s">
        <v>1728</v>
      </c>
      <c r="G218" t="s">
        <v>1996</v>
      </c>
      <c r="H218" t="s">
        <v>1997</v>
      </c>
      <c r="I218" t="s">
        <v>1731</v>
      </c>
    </row>
    <row r="219" spans="1:11">
      <c r="A219" t="s">
        <v>2016</v>
      </c>
      <c r="B219" t="s">
        <v>2017</v>
      </c>
      <c r="C219" t="s">
        <v>2018</v>
      </c>
      <c r="D219" t="s">
        <v>1906</v>
      </c>
      <c r="E219" t="s">
        <v>1727</v>
      </c>
      <c r="F219" t="s">
        <v>1773</v>
      </c>
      <c r="G219" t="s">
        <v>1728</v>
      </c>
      <c r="H219" t="s">
        <v>1729</v>
      </c>
      <c r="I219" t="s">
        <v>1835</v>
      </c>
      <c r="J219" t="s">
        <v>1731</v>
      </c>
      <c r="K219" t="s">
        <v>2001</v>
      </c>
    </row>
    <row r="220" spans="1:11">
      <c r="A220" t="s">
        <v>2019</v>
      </c>
      <c r="B220" t="s">
        <v>2020</v>
      </c>
      <c r="C220" t="s">
        <v>2021</v>
      </c>
      <c r="D220" t="s">
        <v>1948</v>
      </c>
      <c r="E220" t="s">
        <v>1727</v>
      </c>
      <c r="F220" t="s">
        <v>1773</v>
      </c>
      <c r="G220" t="s">
        <v>1772</v>
      </c>
      <c r="H220" t="s">
        <v>1923</v>
      </c>
      <c r="I220" t="s">
        <v>1729</v>
      </c>
      <c r="J220" t="s">
        <v>1835</v>
      </c>
      <c r="K220" t="s">
        <v>1731</v>
      </c>
    </row>
    <row r="221" spans="1:10">
      <c r="A221" t="s">
        <v>2022</v>
      </c>
      <c r="B221" t="s">
        <v>2023</v>
      </c>
      <c r="C221" t="s">
        <v>2024</v>
      </c>
      <c r="D221" t="s">
        <v>1948</v>
      </c>
      <c r="E221" t="s">
        <v>1727</v>
      </c>
      <c r="F221" t="s">
        <v>1772</v>
      </c>
      <c r="G221" t="s">
        <v>1923</v>
      </c>
      <c r="H221" t="s">
        <v>1924</v>
      </c>
      <c r="I221" t="s">
        <v>1835</v>
      </c>
      <c r="J221" t="s">
        <v>1731</v>
      </c>
    </row>
    <row r="222" spans="1:9">
      <c r="A222" t="s">
        <v>2025</v>
      </c>
      <c r="B222" t="s">
        <v>2026</v>
      </c>
      <c r="C222" t="s">
        <v>2027</v>
      </c>
      <c r="D222" t="s">
        <v>1902</v>
      </c>
      <c r="E222" t="s">
        <v>1727</v>
      </c>
      <c r="F222" t="s">
        <v>1923</v>
      </c>
      <c r="G222" t="s">
        <v>1924</v>
      </c>
      <c r="H222" t="s">
        <v>1835</v>
      </c>
      <c r="I222" t="s">
        <v>1731</v>
      </c>
    </row>
    <row r="223" spans="1:2">
      <c r="A223" t="s">
        <v>1892</v>
      </c>
      <c r="B223" t="s">
        <v>1893</v>
      </c>
    </row>
    <row r="225" ht="17" spans="1:2">
      <c r="A225" s="122"/>
      <c r="B225" s="122"/>
    </row>
    <row r="226" ht="17" spans="1:2">
      <c r="A226" s="122"/>
      <c r="B226" s="122"/>
    </row>
    <row r="227" ht="17" spans="1:2">
      <c r="A227" s="122"/>
      <c r="B227" s="122"/>
    </row>
    <row r="228" ht="17" spans="1:2">
      <c r="A228" s="122"/>
      <c r="B228" s="122"/>
    </row>
    <row r="229" ht="17" spans="1:2">
      <c r="A229" s="122"/>
      <c r="B229" s="122"/>
    </row>
    <row r="230" ht="17" spans="1:2">
      <c r="A230" s="122"/>
      <c r="B230" s="122"/>
    </row>
    <row r="231" ht="17" spans="1:2">
      <c r="A231" s="122"/>
      <c r="B231" s="122"/>
    </row>
    <row r="232" ht="17" spans="1:2">
      <c r="A232" s="123"/>
      <c r="B232" s="122"/>
    </row>
    <row r="233" ht="17" spans="1:2">
      <c r="A233" s="122"/>
      <c r="B233" s="122"/>
    </row>
    <row r="413" spans="35:36">
      <c r="AI413" t="str">
        <f>IF(IFERROR(VLOOKUP(基础信息!D41,AI422:AJ427,35,FALSE),"")=0,I28,IFERROR(VLOOKUP(基础信息!D41,AI422:AJ427,35,FALSE),""))</f>
        <v/>
      </c>
      <c r="AJ413" t="str">
        <f>IF(IFERROR(VLOOKUP(基础信息!D41,AI422:AJ427,36,FALSE),"")=0,I28,IFERROR(VLOOKUP(基础信息!D41,AI422:AJ427,36,FALSE),""))</f>
        <v/>
      </c>
    </row>
    <row r="426" spans="35:36">
      <c r="AI426" s="20"/>
      <c r="AJ426" s="20"/>
    </row>
    <row r="427" spans="35:35">
      <c r="AI427" s="20"/>
    </row>
    <row r="1127" ht="13" customHeight="1"/>
    <row r="2233" spans="22:27">
      <c r="V2233" s="59"/>
      <c r="W2233" s="84"/>
      <c r="X2233" s="124"/>
      <c r="AA2233" s="88"/>
    </row>
    <row r="2234" spans="22:27">
      <c r="V2234" s="59"/>
      <c r="W2234" s="84"/>
      <c r="X2234" s="124"/>
      <c r="AA2234" s="88"/>
    </row>
    <row r="2235" spans="22:27">
      <c r="V2235" s="59"/>
      <c r="W2235" s="84"/>
      <c r="X2235" s="124"/>
      <c r="AA2235" s="88"/>
    </row>
    <row r="2236" spans="22:27">
      <c r="V2236" s="59"/>
      <c r="W2236" s="84"/>
      <c r="X2236" s="124"/>
      <c r="AA2236" s="88"/>
    </row>
    <row r="2237" spans="22:27">
      <c r="V2237" s="59"/>
      <c r="W2237" s="84"/>
      <c r="X2237" s="124"/>
      <c r="AA2237" s="88"/>
    </row>
    <row r="2238" spans="22:27">
      <c r="V2238" s="59"/>
      <c r="W2238" s="84"/>
      <c r="X2238" s="124"/>
      <c r="AA2238" s="88"/>
    </row>
    <row r="2239" spans="22:27">
      <c r="V2239" s="59"/>
      <c r="W2239" s="84"/>
      <c r="X2239" s="124"/>
      <c r="AA2239" s="88"/>
    </row>
    <row r="2240" spans="22:27">
      <c r="V2240" s="59"/>
      <c r="W2240" s="84"/>
      <c r="X2240" s="124"/>
      <c r="AA2240" s="88"/>
    </row>
    <row r="2241" spans="22:24">
      <c r="V2241" s="59"/>
      <c r="W2241" s="84"/>
      <c r="X2241" s="124"/>
    </row>
    <row r="2242" spans="22:24">
      <c r="V2242" s="59"/>
      <c r="W2242" s="84"/>
      <c r="X2242" s="124"/>
    </row>
    <row r="2243" spans="22:24">
      <c r="V2243" s="59"/>
      <c r="W2243" s="84"/>
      <c r="X2243" s="124"/>
    </row>
    <row r="2244" spans="22:24">
      <c r="V2244" s="59"/>
      <c r="W2244" s="84"/>
      <c r="X2244" s="124"/>
    </row>
    <row r="2245" spans="22:24">
      <c r="V2245" s="59"/>
      <c r="W2245" s="84"/>
      <c r="X2245" s="124"/>
    </row>
    <row r="2246" spans="22:24">
      <c r="V2246" s="59"/>
      <c r="W2246" s="84"/>
      <c r="X2246" s="124"/>
    </row>
    <row r="2247" spans="22:24">
      <c r="V2247" s="59"/>
      <c r="W2247" s="84"/>
      <c r="X2247" s="124"/>
    </row>
    <row r="2248" spans="22:24">
      <c r="V2248" s="59"/>
      <c r="W2248" s="84"/>
      <c r="X2248" s="124"/>
    </row>
    <row r="2249" spans="22:24">
      <c r="V2249" s="59"/>
      <c r="W2249" s="84"/>
      <c r="X2249" s="124"/>
    </row>
    <row r="2250" spans="15:27">
      <c r="O2250" s="1"/>
      <c r="P2250" s="1"/>
      <c r="Q2250" s="1"/>
      <c r="R2250" s="1"/>
      <c r="S2250" s="1"/>
      <c r="T2250" s="1"/>
      <c r="U2250" s="1"/>
      <c r="V2250" s="1"/>
      <c r="W2250" s="1"/>
      <c r="X2250" s="1"/>
      <c r="Y2250" s="1"/>
      <c r="Z2250" s="1"/>
      <c r="AA2250" s="1"/>
    </row>
    <row r="2251" spans="22:27">
      <c r="V2251" s="59"/>
      <c r="W2251" s="84"/>
      <c r="X2251" s="124"/>
      <c r="AA2251" s="88"/>
    </row>
    <row r="2252" spans="22:27">
      <c r="V2252" s="59"/>
      <c r="W2252" s="84"/>
      <c r="X2252" s="124"/>
      <c r="AA2252" s="88"/>
    </row>
    <row r="2253" spans="22:27">
      <c r="V2253" s="59"/>
      <c r="W2253" s="84"/>
      <c r="X2253" s="124"/>
      <c r="AA2253" s="88"/>
    </row>
    <row r="2254" spans="22:27">
      <c r="V2254" s="59"/>
      <c r="W2254" s="84"/>
      <c r="X2254" s="124"/>
      <c r="AA2254" s="88"/>
    </row>
    <row r="2255" spans="22:27">
      <c r="V2255" s="59"/>
      <c r="W2255" s="84"/>
      <c r="X2255" s="124"/>
      <c r="AA2255" s="88"/>
    </row>
    <row r="2256" spans="22:27">
      <c r="V2256" s="59"/>
      <c r="W2256" s="84"/>
      <c r="X2256" s="124"/>
      <c r="AA2256" s="88"/>
    </row>
    <row r="2257" spans="22:27">
      <c r="V2257" s="59"/>
      <c r="W2257" s="84"/>
      <c r="X2257" s="124"/>
      <c r="AA2257" s="88"/>
    </row>
    <row r="2258" spans="22:27">
      <c r="V2258" s="59"/>
      <c r="W2258" s="84"/>
      <c r="X2258" s="124"/>
      <c r="AA2258" s="88"/>
    </row>
    <row r="2259" spans="22:27">
      <c r="V2259" s="59"/>
      <c r="W2259" s="84"/>
      <c r="X2259" s="124"/>
      <c r="AA2259" s="88"/>
    </row>
    <row r="2260" spans="22:27">
      <c r="V2260" s="59"/>
      <c r="W2260" s="84"/>
      <c r="X2260" s="124"/>
      <c r="AA2260" s="88"/>
    </row>
    <row r="2261" spans="22:27">
      <c r="V2261" s="59"/>
      <c r="W2261" s="84"/>
      <c r="X2261" s="124"/>
      <c r="AA2261" s="88"/>
    </row>
    <row r="2262" spans="22:27">
      <c r="V2262" s="59"/>
      <c r="W2262" s="84"/>
      <c r="X2262" s="124"/>
      <c r="AA2262" s="88"/>
    </row>
    <row r="2263" spans="22:27">
      <c r="V2263" s="59"/>
      <c r="W2263" s="84"/>
      <c r="X2263" s="124"/>
      <c r="AA2263" s="88"/>
    </row>
    <row r="2264" spans="22:27">
      <c r="V2264" s="59"/>
      <c r="W2264" s="84"/>
      <c r="X2264" s="124"/>
      <c r="AA2264" s="88"/>
    </row>
    <row r="2265" spans="22:27">
      <c r="V2265" s="59"/>
      <c r="W2265" s="84"/>
      <c r="X2265" s="124"/>
      <c r="AA2265" s="88"/>
    </row>
    <row r="2266" spans="22:27">
      <c r="V2266" s="59"/>
      <c r="W2266" s="84"/>
      <c r="X2266" s="124"/>
      <c r="AA2266" s="88"/>
    </row>
    <row r="2267" spans="22:27">
      <c r="V2267" s="59"/>
      <c r="W2267" s="84"/>
      <c r="X2267" s="124"/>
      <c r="AA2267" s="88"/>
    </row>
    <row r="2268" spans="22:27">
      <c r="V2268" s="59"/>
      <c r="W2268" s="84"/>
      <c r="X2268" s="124"/>
      <c r="AA2268" s="88"/>
    </row>
    <row r="2269" spans="22:27">
      <c r="V2269" s="59"/>
      <c r="W2269" s="84"/>
      <c r="X2269" s="124"/>
      <c r="AA2269" s="88"/>
    </row>
    <row r="2270" spans="22:27">
      <c r="V2270" s="59"/>
      <c r="W2270" s="84"/>
      <c r="X2270" s="124"/>
      <c r="AA2270" s="88"/>
    </row>
    <row r="2271" spans="22:27">
      <c r="V2271" s="59"/>
      <c r="W2271" s="84"/>
      <c r="X2271" s="124"/>
      <c r="AA2271" s="88"/>
    </row>
    <row r="2272" spans="22:27">
      <c r="V2272" s="59"/>
      <c r="W2272" s="84"/>
      <c r="X2272" s="124"/>
      <c r="AA2272" s="88"/>
    </row>
    <row r="2273" spans="22:27">
      <c r="V2273" s="59"/>
      <c r="W2273" s="84"/>
      <c r="X2273" s="124"/>
      <c r="AA2273" s="88"/>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G1297"/>
  <sheetViews>
    <sheetView topLeftCell="A902" workbookViewId="0">
      <selection activeCell="I941" sqref="I941"/>
    </sheetView>
  </sheetViews>
  <sheetFormatPr defaultColWidth="9" defaultRowHeight="14"/>
  <cols>
    <col min="1" max="1" width="12.75" customWidth="1"/>
    <col min="2" max="2" width="12.6333333333333" customWidth="1"/>
    <col min="3" max="4" width="9" style="13"/>
    <col min="9" max="9" width="9" style="90"/>
    <col min="11" max="11" width="20" style="91" customWidth="1"/>
    <col min="16" max="16" width="6.13333333333333" customWidth="1"/>
    <col min="17" max="17" width="4.25" customWidth="1"/>
    <col min="18" max="19" width="5.63333333333333" customWidth="1"/>
    <col min="23" max="23" width="12" customWidth="1"/>
    <col min="24" max="24" width="13.6333333333333" customWidth="1"/>
    <col min="30" max="30" width="9.10833333333333"/>
    <col min="49" max="49" width="9" style="3"/>
  </cols>
  <sheetData>
    <row r="1" spans="5:59">
      <c r="E1" t="s">
        <v>175</v>
      </c>
      <c r="F1" t="s">
        <v>176</v>
      </c>
      <c r="G1" t="s">
        <v>148</v>
      </c>
      <c r="H1" t="s">
        <v>149</v>
      </c>
      <c r="I1" s="90" t="s">
        <v>177</v>
      </c>
      <c r="J1" t="s">
        <v>140</v>
      </c>
      <c r="K1" s="91" t="s">
        <v>178</v>
      </c>
      <c r="L1" t="s">
        <v>2028</v>
      </c>
      <c r="S1" s="14"/>
      <c r="T1" s="14"/>
      <c r="U1" s="95" t="str">
        <f>IF(基础信息!$E$9="","",基础信息!$E$9)</f>
        <v>封神</v>
      </c>
      <c r="V1" s="96"/>
      <c r="W1" s="96" t="str">
        <f t="array" ref="W1">INDEX(U:U,SMALL(IF($U:$U&lt;&gt;"",ROW($U:$U),4^8),ROW(1:1)))&amp;""</f>
        <v>封神</v>
      </c>
      <c r="X1" s="95">
        <f>技能栏!C10</f>
        <v>0</v>
      </c>
      <c r="Y1" s="96" t="e">
        <f>MATCH($X1,$U$1:$U$14,0)</f>
        <v>#N/A</v>
      </c>
      <c r="Z1" s="96" t="e">
        <f>MATCH($X1,$A:$A,0)</f>
        <v>#N/A</v>
      </c>
      <c r="AA1" s="96"/>
      <c r="AB1" s="103">
        <f>COUNTIF($A:$A,$X1)</f>
        <v>0</v>
      </c>
      <c r="AC1" t="s">
        <v>2029</v>
      </c>
      <c r="AD1" t="e">
        <f ca="1">_xlfn.IFS(INDEX(才能!$U$1:$V$14,才能!$Y1,2)="A",OFFSET(才能!$A$1,才能!$Z1-1,1,才能!$AB1/2,),INDEX(才能!$U$1:$V$14,才能!$Y1,2)="B",OFFSET(才能!$A$1,MATCH(才能!$X1,才能!$A:$A,0)-1+才能!$AB$1/2,1,才能!$AB1/2,),INDEX(才能!$U$1:$V$14,才能!$Y1,2)="",OFFSET(才能!$A$1,才能!$Z1-1,1,才能!$AB1,))</f>
        <v>#N/A</v>
      </c>
      <c r="AG1" s="95" t="e">
        <f>VLOOKUP(基础信息!D101,装!$B:$G,5,0)&amp;""</f>
        <v>#N/A</v>
      </c>
      <c r="AH1" s="96"/>
      <c r="AI1" s="95" t="str">
        <f>VLOOKUP(基础信息!D39,装!$B:$G,5,0)&amp;""</f>
        <v>单持</v>
      </c>
      <c r="AJ1" s="96"/>
      <c r="AK1" s="95" t="e">
        <f>VLOOKUP(基础信息!D57,装!$B:$G,5,0)&amp;""</f>
        <v>#N/A</v>
      </c>
      <c r="AL1" s="103"/>
      <c r="AN1" t="s">
        <v>2030</v>
      </c>
      <c r="AO1" t="str">
        <f t="array" ref="AO1:AO53">_xlfn._xlws.FILTER(装!B:B,(装!C:C=AN2)*(装!AG:AG=武!F3),"")</f>
        <v>◇身体强化附加</v>
      </c>
      <c r="AP1" t="str">
        <f t="array" ref="AP1:AP53">_xlfn._xlws.FILTER(装!B:B,(装!C:C=AN2)*(装!AG:AG=武!F3)*((装!AA:AA=武!F4)+(武!F4="")))</f>
        <v>◇身体强化附加</v>
      </c>
      <c r="AQ1" t="s">
        <v>209</v>
      </c>
      <c r="AR1" t="str">
        <f t="array" ref="AR1:AR89">_xlfn._xlws.FILTER(装!B:B,(装!AG:AG=武!F3)*(装!A:A="追加效果："))</f>
        <v>◇身体强化附加</v>
      </c>
      <c r="AS1" t="str">
        <f t="array" ref="AS1:AS74">_xlfn._xlws.FILTER(装!B:B,(装!AG:AG=武!F3)*(装!A:A="追加效果：")*((装!AA:AA=武!F4)+(武!F4="")))</f>
        <v>◇身体强化附加</v>
      </c>
      <c r="AT1" t="s">
        <v>210</v>
      </c>
      <c r="AU1" t="str">
        <f t="array" ref="AU1:AU89">_xlfn._xlws.FILTER(装!B:B,(装!AG:AG=武!F9)*(装!A:A="追加效果："))</f>
        <v>◇神秘枪尖</v>
      </c>
      <c r="AV1" t="str">
        <f t="array" ref="AV1:AV74">_xlfn._xlws.FILTER(装!B:B,(装!AG:AG=武!F9)*(装!A:A="追加效果：")*(((装!AA:AA=武!F4)+(武!F4=""))))</f>
        <v>◇神秘枪尖</v>
      </c>
      <c r="AW1" s="3" t="s">
        <v>199</v>
      </c>
      <c r="AX1" t="str">
        <f t="array" ref="AX1:AX40">_xlfn._xlws.FILTER(装!$B:$B,(装!$A:$A=道具栏!G37)*(装!$V:$V=道具栏!R37),"")</f>
        <v>灵光放出</v>
      </c>
      <c r="AY1" t="str">
        <f t="array" ref="AY1">_xlfn._xlws.FILTER(装!$B:$B,(装!$A:$A=道具栏!G37)*(装!$V:$V=道具栏!R37)*(装!$AA:$AA=道具栏!$AB$1),"")</f>
        <v/>
      </c>
      <c r="AZ1" t="s">
        <v>2031</v>
      </c>
      <c r="BA1" t="e">
        <f ca="1">MATCH(道具栏!$AB$1,OFFSET(装!$A:$AA,MATCH(道具栏!G44,装!$A:$A,0)-1,MATCH(道具栏!$BB$2,装!$1:$1,0)-1,COUNTIF(装!$A:$A,道具栏!G44),1),0)</f>
        <v>#N/A</v>
      </c>
      <c r="BB1" t="s">
        <v>2032</v>
      </c>
      <c r="BC1">
        <f ca="1">COUNTIF(OFFSET(装!$A:$AA,MATCH(道具栏!G44,装!$A:$A,0)-1,MATCH(道具栏!$BB$2,装!$1:$1,0)-1,COUNTIF(装!$A:$A,道具栏!G44),1),道具栏!$AB$1)</f>
        <v>0</v>
      </c>
      <c r="BE1" t="s">
        <v>211</v>
      </c>
      <c r="BF1" t="str">
        <f t="array" ref="BF1:BF58">_xlfn._xlws.FILTER(装!B:B,(装!AG:AG=武!C4)*(装!A:A="追加效果："))</f>
        <v>◇身体强化附加</v>
      </c>
      <c r="BG1" t="str">
        <f t="array" ref="BG1:BG58">_xlfn._xlws.FILTER(装!B:B,(装!AG:AG=武!C4)*(装!A:A="追加效果：")*((装!AA:AA=武!F4)+(武!F4="")))</f>
        <v>◇身体强化附加</v>
      </c>
    </row>
    <row r="2" ht="14.75" spans="1:59">
      <c r="A2" s="92" t="s">
        <v>19</v>
      </c>
      <c r="B2" t="s">
        <v>398</v>
      </c>
      <c r="E2" t="s">
        <v>398</v>
      </c>
      <c r="F2" t="s">
        <v>2033</v>
      </c>
      <c r="G2" t="s">
        <v>2034</v>
      </c>
      <c r="H2" t="s">
        <v>2035</v>
      </c>
      <c r="I2" s="90" t="s">
        <v>2036</v>
      </c>
      <c r="J2" t="s">
        <v>2037</v>
      </c>
      <c r="K2" s="30" t="s">
        <v>2038</v>
      </c>
      <c r="L2" t="s">
        <v>747</v>
      </c>
      <c r="O2">
        <v>1</v>
      </c>
      <c r="S2" s="14"/>
      <c r="T2" s="14"/>
      <c r="U2" s="97" t="str">
        <f>IF(基础信息!$D$17="","",基础信息!$D$17)&amp;V2</f>
        <v>装具魔术师A</v>
      </c>
      <c r="V2" s="98" t="str">
        <f>IF(基础信息!$J$17="","",基础信息!$J$17)</f>
        <v>A</v>
      </c>
      <c r="W2" s="15" t="str">
        <f t="array" ref="W2">INDEX(U:U,SMALL(IF($U:$U&lt;&gt;"",ROW($U:$U),4^8),ROW(2:2)))&amp;""</f>
        <v>装具魔术师A</v>
      </c>
      <c r="X2" s="99">
        <f>技能栏!C11</f>
        <v>0</v>
      </c>
      <c r="Y2" s="15" t="e">
        <f t="shared" ref="Y2:Y37" si="0">MATCH($X2,$U$1:$U$14,0)</f>
        <v>#N/A</v>
      </c>
      <c r="Z2" s="15" t="e">
        <f>MATCH($X2,$A:$A,0)</f>
        <v>#N/A</v>
      </c>
      <c r="AA2" s="15"/>
      <c r="AB2" s="104">
        <f t="shared" ref="AB2:AB37" si="1">COUNTIF($A:$A,$X2)</f>
        <v>0</v>
      </c>
      <c r="AD2" t="e">
        <f ca="1">_xlfn.IFS(INDEX(才能!$U$1:$V$13,才能!$Y2,2)="A",OFFSET(才能!$A$1,才能!$Z2-1,1,才能!$AB2/2,),INDEX(才能!$U$1:$V$13,才能!$Y2,2)="B",OFFSET(才能!$A$1,MATCH(才能!$X2,才能!$A:$A,0)-1+才能!$AB$1/2,1,才能!$AB2/2,),INDEX(才能!$U$1:$V$13,才能!$Y2,2)="",OFFSET(才能!$A$1,才能!$Z2-1,1,才能!$AB2,))</f>
        <v>#N/A</v>
      </c>
      <c r="AG2" s="102" t="e">
        <f>VLOOKUP(基础信息!D101,装!$B:$G,6,0)&amp;""</f>
        <v>#N/A</v>
      </c>
      <c r="AH2" s="101"/>
      <c r="AI2" s="102" t="str">
        <f>VLOOKUP(基础信息!D39,装!$B:$G,6,0)&amp;""</f>
        <v/>
      </c>
      <c r="AJ2" s="101"/>
      <c r="AK2" s="102" t="e">
        <f>VLOOKUP(基础信息!D57,装!$B:$G,6,0)&amp;""</f>
        <v>#N/A</v>
      </c>
      <c r="AL2" s="105"/>
      <c r="AN2" t="s">
        <v>2039</v>
      </c>
      <c r="AO2" t="str">
        <v>◇重力控制</v>
      </c>
      <c r="AP2" t="str">
        <v>◇重力控制</v>
      </c>
      <c r="AR2" t="str">
        <v>◇重力控制</v>
      </c>
      <c r="AS2" t="str">
        <v>◇重力控制</v>
      </c>
      <c r="AU2" t="str">
        <v>◇柄部刻印</v>
      </c>
      <c r="AV2" t="str">
        <v>◇柄部刻印</v>
      </c>
      <c r="AX2" t="str">
        <v>灵气感知</v>
      </c>
      <c r="BA2" t="e">
        <f ca="1">MATCH(道具栏!$AB$1,OFFSET(装!$A:$AA,MATCH(道具栏!G45,装!$A:$A,0)-1,MATCH(道具栏!$BB$2,装!$1:$1,0)-1,COUNTIF(装!$A:$A,道具栏!G45),1),0)</f>
        <v>#N/A</v>
      </c>
      <c r="BC2">
        <f ca="1">COUNTIF(OFFSET(装!$A:$AA,MATCH(道具栏!G45,装!$A:$A,0)-1,MATCH(道具栏!$BB$2,装!$1:$1,0)-1,COUNTIF(装!$A:$A,道具栏!G45),1),道具栏!$AB$1)</f>
        <v>0</v>
      </c>
      <c r="BF2" t="str">
        <v>◇重力控制</v>
      </c>
      <c r="BG2" t="str">
        <v>◇重力控制</v>
      </c>
    </row>
    <row r="3" spans="1:59">
      <c r="A3" s="92" t="s">
        <v>19</v>
      </c>
      <c r="B3" t="s">
        <v>399</v>
      </c>
      <c r="E3" t="s">
        <v>399</v>
      </c>
      <c r="F3" t="s">
        <v>186</v>
      </c>
      <c r="G3" t="s">
        <v>187</v>
      </c>
      <c r="H3" t="s">
        <v>187</v>
      </c>
      <c r="I3" s="90" t="s">
        <v>183</v>
      </c>
      <c r="J3" t="s">
        <v>2040</v>
      </c>
      <c r="K3" s="30" t="s">
        <v>2041</v>
      </c>
      <c r="L3" t="s">
        <v>747</v>
      </c>
      <c r="O3">
        <v>2</v>
      </c>
      <c r="S3" s="14"/>
      <c r="T3" s="14"/>
      <c r="U3" s="97" t="str">
        <f>IF(基础信息!$D18="","",基础信息!$D18)&amp;V3</f>
        <v>破神传承者B</v>
      </c>
      <c r="V3" s="98" t="str">
        <f>IF(基础信息!$J18="","",基础信息!$J18)</f>
        <v>B</v>
      </c>
      <c r="W3" s="15" t="str">
        <f t="array" ref="W3">INDEX(U:U,SMALL(IF($U:$U&lt;&gt;"",ROW($U:$U),4^8),ROW(3:3)))&amp;""</f>
        <v>破神传承者B</v>
      </c>
      <c r="X3" s="99">
        <f>技能栏!C12</f>
        <v>0</v>
      </c>
      <c r="Y3" s="15" t="e">
        <f t="shared" si="0"/>
        <v>#N/A</v>
      </c>
      <c r="Z3" s="15" t="e">
        <f>MATCH($X3,$A:$A,0)</f>
        <v>#N/A</v>
      </c>
      <c r="AA3" s="15"/>
      <c r="AB3" s="104">
        <f t="shared" si="1"/>
        <v>0</v>
      </c>
      <c r="AD3" t="e">
        <f ca="1">_xlfn.IFS(INDEX(才能!$U$1:$V$13,才能!$Y3,2)="A",OFFSET(才能!$A$1,才能!$Z3-1,1,才能!$AB3/2,),INDEX(才能!$U$1:$V$13,才能!$Y3,2)="B",OFFSET(才能!$A$1,MATCH(才能!$X3,才能!$A:$A,0)-1+才能!$AB$1/2,1,才能!$AB3/2,),INDEX(才能!$U$1:$V$13,才能!$Y3,2)="",OFFSET(才能!$A$1,才能!$Z3-1,1,才能!$AB3,))</f>
        <v>#N/A</v>
      </c>
      <c r="AN3">
        <f>COUNTA(AO:AO)-COUNTIF(AO:AO,"#N/A")</f>
        <v>31</v>
      </c>
      <c r="AO3" t="str">
        <v>◇转移魔术</v>
      </c>
      <c r="AP3" t="str">
        <v>◇转移魔术</v>
      </c>
      <c r="AQ3">
        <f>COUNTA(AR:AR)-COUNTIF(AR:AR,"#N/A")</f>
        <v>58</v>
      </c>
      <c r="AR3" t="str">
        <v>◇转移魔术</v>
      </c>
      <c r="AS3" t="str">
        <v>◇转移魔术</v>
      </c>
      <c r="AT3">
        <f>COUNTA(AU:AU)-COUNTIF(AU:AU,"#N/A")</f>
        <v>35</v>
      </c>
      <c r="AU3" t="str">
        <v>◇加长</v>
      </c>
      <c r="AV3" t="str">
        <v>◇加长</v>
      </c>
      <c r="AX3" t="str">
        <v>灵威冲击（常备）</v>
      </c>
      <c r="BA3" t="e">
        <f ca="1">MATCH(道具栏!$AB$1,OFFSET(装!$A:$AA,MATCH(道具栏!G46,装!$A:$A,0)-1,MATCH(道具栏!$BB$2,装!$1:$1,0)-1,COUNTIF(装!$A:$A,道具栏!G46),1),0)</f>
        <v>#N/A</v>
      </c>
      <c r="BC3">
        <f ca="1">COUNTIF(OFFSET(装!$A:$AA,MATCH(道具栏!G46,装!$A:$A,0)-1,MATCH(道具栏!$BB$2,装!$1:$1,0)-1,COUNTIF(装!$A:$A,道具栏!G46),1),道具栏!$AB$1)</f>
        <v>0</v>
      </c>
      <c r="BE3">
        <f>COUNTA(BF:BF)-COUNTIF(BF:BF,"#N/A")</f>
        <v>58</v>
      </c>
      <c r="BF3" t="str">
        <v>◇转移魔术</v>
      </c>
      <c r="BG3" t="str">
        <v>◇转移魔术</v>
      </c>
    </row>
    <row r="4" spans="1:59">
      <c r="A4" s="92" t="s">
        <v>19</v>
      </c>
      <c r="B4" t="s">
        <v>400</v>
      </c>
      <c r="E4" t="s">
        <v>400</v>
      </c>
      <c r="F4" t="s">
        <v>186</v>
      </c>
      <c r="G4" t="s">
        <v>187</v>
      </c>
      <c r="H4" t="s">
        <v>187</v>
      </c>
      <c r="I4" s="90" t="s">
        <v>183</v>
      </c>
      <c r="J4" t="s">
        <v>2042</v>
      </c>
      <c r="K4" s="30" t="s">
        <v>2043</v>
      </c>
      <c r="L4" t="s">
        <v>747</v>
      </c>
      <c r="O4">
        <v>3</v>
      </c>
      <c r="S4" s="14"/>
      <c r="T4" s="14"/>
      <c r="U4" s="97" t="str">
        <f>IF(基础信息!$D19="","",基础信息!$D19)&amp;V4</f>
        <v/>
      </c>
      <c r="V4" s="98" t="str">
        <f>IF(基础信息!$J19="","",基础信息!$J19)</f>
        <v/>
      </c>
      <c r="W4" s="15" t="str">
        <f t="array" ref="W4">INDEX(U:U,SMALL(IF($U:$U&lt;&gt;"",ROW($U:$U),4^8),ROW(4:4)))&amp;""</f>
        <v>共通种族才能</v>
      </c>
      <c r="X4" s="99">
        <f>技能栏!C13</f>
        <v>0</v>
      </c>
      <c r="Y4" s="15" t="e">
        <f t="shared" si="0"/>
        <v>#N/A</v>
      </c>
      <c r="Z4" s="15" t="e">
        <f>MATCH($X4,$A:$A,0)</f>
        <v>#N/A</v>
      </c>
      <c r="AA4" s="15"/>
      <c r="AB4" s="104">
        <f t="shared" si="1"/>
        <v>0</v>
      </c>
      <c r="AD4" t="e">
        <f ca="1">_xlfn.IFS(INDEX(才能!$U$1:$V$14,才能!$Y4,2)="A",OFFSET(才能!$A$1,才能!$Z4-1,1,才能!$AB4/2,),INDEX(才能!$U$1:$V$14,才能!$Y4,2)="B",OFFSET(才能!$A$1,MATCH(才能!$X4,才能!$A:$A,0)-1+才能!$AB$1/2,1,才能!$AB4/2,),INDEX(才能!$U$1:$V$14,才能!$Y4,2)="",OFFSET(才能!$A$1,才能!$Z4-1,1,才能!$AB4,))</f>
        <v>#N/A</v>
      </c>
      <c r="AN4">
        <f>IF((COUNTA(AP:AP)-COUNTIF(AP:AP,"#N/A"))=COUNTA(AP:AP),0,(COUNTA(AP:AP)-COUNTIF(AP:AP,"#N/A")))</f>
        <v>31</v>
      </c>
      <c r="AO4" t="str">
        <v>◇容貌变异</v>
      </c>
      <c r="AP4" t="str">
        <v>◇容貌变异</v>
      </c>
      <c r="AQ4">
        <f>IF((COUNTA(AS:AS)-COUNTIF(AS:AS,"#N/A"))=COUNTA(AS:AS),0,COUNTA(AS:AS)-COUNTIF(AS:AS,"#N/A"))</f>
        <v>58</v>
      </c>
      <c r="AR4" t="str">
        <v>◇容貌变异</v>
      </c>
      <c r="AS4" t="str">
        <v>◇容貌变异</v>
      </c>
      <c r="AT4">
        <f>IF((COUNTA(AV:AV)-COUNTIF(AV:AV,"#N/A"))=COUNTA(AV:AV),0,COUNTA(AV:AV)-COUNTIF(AV:AV,"#N/A"))</f>
        <v>35</v>
      </c>
      <c r="AU4" t="str">
        <v>◇旋风枪</v>
      </c>
      <c r="AV4" t="str">
        <v>◇旋风枪</v>
      </c>
      <c r="AX4" t="str">
        <v>休息领域</v>
      </c>
      <c r="BA4" t="e">
        <f ca="1">MATCH(道具栏!$AB$1,OFFSET(装!$A:$AA,MATCH(道具栏!G47,装!$A:$A,0)-1,MATCH(道具栏!$BB$2,装!$1:$1,0)-1,COUNTIF(装!$A:$A,道具栏!G47),1),0)</f>
        <v>#N/A</v>
      </c>
      <c r="BC4">
        <f ca="1">COUNTIF(OFFSET(装!$A:$AA,MATCH(道具栏!G47,装!$A:$A,0)-1,MATCH(道具栏!$BB$2,装!$1:$1,0)-1,COUNTIF(装!$A:$A,道具栏!G47),1),道具栏!$AB$1)</f>
        <v>0</v>
      </c>
      <c r="BE4">
        <f>IF((COUNTA(BG:BG)-COUNTIF(BG:BG,"#N/A"))=COUNTA(BG:BG),0,COUNTA(BG:BG)-COUNTIF(BG:BG,"#N/A"))</f>
        <v>0</v>
      </c>
      <c r="BF4" t="str">
        <v>◇容貌变异</v>
      </c>
      <c r="BG4" t="str">
        <v>◇容貌变异</v>
      </c>
    </row>
    <row r="5" spans="1:59">
      <c r="A5" s="92" t="s">
        <v>19</v>
      </c>
      <c r="B5" t="s">
        <v>401</v>
      </c>
      <c r="E5" t="s">
        <v>401</v>
      </c>
      <c r="F5" t="s">
        <v>186</v>
      </c>
      <c r="G5" t="s">
        <v>187</v>
      </c>
      <c r="H5" t="s">
        <v>187</v>
      </c>
      <c r="I5" s="90" t="s">
        <v>2044</v>
      </c>
      <c r="J5" t="s">
        <v>2045</v>
      </c>
      <c r="K5" s="30" t="s">
        <v>2046</v>
      </c>
      <c r="L5" t="s">
        <v>747</v>
      </c>
      <c r="O5">
        <v>4</v>
      </c>
      <c r="S5" s="14"/>
      <c r="T5" s="14"/>
      <c r="U5" s="97" t="str">
        <f>IF(基础信息!$D20="","",基础信息!$D20)&amp;V5</f>
        <v/>
      </c>
      <c r="V5" s="98" t="str">
        <f>IF(基础信息!$J20="","",基础信息!$J20)</f>
        <v/>
      </c>
      <c r="W5" s="15" t="str">
        <f t="array" ref="W5">INDEX(U:U,SMALL(IF($U:$U&lt;&gt;"",ROW($U:$U),4^8),ROW(5:5)))&amp;""</f>
        <v>共通才能</v>
      </c>
      <c r="X5" s="99">
        <f>技能栏!C14</f>
        <v>0</v>
      </c>
      <c r="Y5" s="15" t="e">
        <f t="shared" si="0"/>
        <v>#N/A</v>
      </c>
      <c r="Z5" s="15" t="e">
        <f t="shared" ref="Z5:Z37" si="2">MATCH($X5,$A:$A,0)</f>
        <v>#N/A</v>
      </c>
      <c r="AA5" s="15"/>
      <c r="AB5" s="104">
        <f t="shared" si="1"/>
        <v>0</v>
      </c>
      <c r="AD5" t="e">
        <f ca="1">_xlfn.IFS(INDEX(才能!$U$1:$V$13,才能!$Y5,2)="A",OFFSET(才能!$A$1,才能!$Z5-1,1,才能!$AB5/2,),INDEX(才能!$U$1:$V$13,才能!$Y5,2)="B",OFFSET(才能!$A$1,MATCH(才能!$X5,才能!$A:$A,0)-1+才能!$AB$1/2,1,才能!$AB5/2,),INDEX(才能!$U$1:$V$13,才能!$Y5,2)="",OFFSET(才能!$A$1,才能!$Z5-1,1,才能!$AB5,))</f>
        <v>#N/A</v>
      </c>
      <c r="AO5" t="str">
        <v>◇记忆之雾</v>
      </c>
      <c r="AP5" t="str">
        <v>◇记忆之雾</v>
      </c>
      <c r="AR5" t="str">
        <v>◇记忆之雾</v>
      </c>
      <c r="AS5" t="str">
        <v>◇记忆之雾</v>
      </c>
      <c r="AU5" t="str">
        <v>◇灵力涡闪</v>
      </c>
      <c r="AV5" t="str">
        <v>◇灵力涡闪</v>
      </c>
      <c r="AX5" t="str">
        <v>灵力转移</v>
      </c>
      <c r="BA5" t="e">
        <f ca="1">MATCH(道具栏!$AB$1,OFFSET(装!$A:$AA,MATCH(道具栏!G48,装!$A:$A,0)-1,MATCH(道具栏!$BB$2,装!$1:$1,0)-1,COUNTIF(装!$A:$A,道具栏!G48),1),0)</f>
        <v>#N/A</v>
      </c>
      <c r="BC5">
        <f ca="1">COUNTIF(OFFSET(装!$A:$AA,MATCH(道具栏!G48,装!$A:$A,0)-1,MATCH(道具栏!$BB$2,装!$1:$1,0)-1,COUNTIF(装!$A:$A,道具栏!G48),1),道具栏!$AB$1)</f>
        <v>0</v>
      </c>
      <c r="BF5" t="str">
        <v>◇记忆之雾</v>
      </c>
      <c r="BG5" t="str">
        <v>◇记忆之雾</v>
      </c>
    </row>
    <row r="6" spans="1:59">
      <c r="A6" s="92" t="s">
        <v>19</v>
      </c>
      <c r="B6" t="s">
        <v>402</v>
      </c>
      <c r="E6" t="s">
        <v>402</v>
      </c>
      <c r="F6" t="s">
        <v>186</v>
      </c>
      <c r="G6" t="s">
        <v>187</v>
      </c>
      <c r="H6" t="s">
        <v>187</v>
      </c>
      <c r="I6" s="90" t="s">
        <v>2044</v>
      </c>
      <c r="J6" t="s">
        <v>2047</v>
      </c>
      <c r="K6" s="30" t="s">
        <v>2048</v>
      </c>
      <c r="L6" t="s">
        <v>747</v>
      </c>
      <c r="O6">
        <v>5</v>
      </c>
      <c r="S6" s="14"/>
      <c r="T6" s="14"/>
      <c r="U6" s="97" t="str">
        <f>IF(基础信息!$D21="","",基础信息!$D21)&amp;V6</f>
        <v/>
      </c>
      <c r="V6" s="98" t="str">
        <f>IF(基础信息!$J21="","",基础信息!$J21)</f>
        <v/>
      </c>
      <c r="W6" s="15" t="str">
        <f t="array" ref="W6">INDEX(U:U,SMALL(IF($U:$U&lt;&gt;"",ROW($U:$U),4^8),ROW(6:6)))&amp;""</f>
        <v>高位才能LV5</v>
      </c>
      <c r="X6" s="99">
        <f>技能栏!C15</f>
        <v>0</v>
      </c>
      <c r="Y6" s="15" t="e">
        <f t="shared" si="0"/>
        <v>#N/A</v>
      </c>
      <c r="Z6" s="15" t="e">
        <f t="shared" si="2"/>
        <v>#N/A</v>
      </c>
      <c r="AA6" s="15"/>
      <c r="AB6" s="104">
        <f t="shared" si="1"/>
        <v>0</v>
      </c>
      <c r="AD6" t="e">
        <f ca="1">_xlfn.IFS(INDEX(才能!$U$1:$V$13,才能!$Y6,2)="A",OFFSET(才能!$A$1,才能!$Z6-1,1,才能!$AB6/2,),INDEX(才能!$U$1:$V$13,才能!$Y6,2)="B",OFFSET(才能!$A$1,MATCH(才能!$X6,才能!$A:$A,0)-1+才能!$AB$1/2,1,才能!$AB6/2,),INDEX(才能!$U$1:$V$13,才能!$Y6,2)="",OFFSET(才能!$A$1,才能!$Z6-1,1,才能!$AB6,))</f>
        <v>#N/A</v>
      </c>
      <c r="AO6" t="str">
        <v>◇恶鬼揭露</v>
      </c>
      <c r="AP6" t="str">
        <v>◇恶鬼揭露</v>
      </c>
      <c r="AR6" t="str">
        <v>◇恶鬼揭露</v>
      </c>
      <c r="AS6" t="str">
        <v>◇恶鬼揭露</v>
      </c>
      <c r="AU6" t="str">
        <v>◇旋风防御</v>
      </c>
      <c r="AV6" t="str">
        <v>◇旋风防御</v>
      </c>
      <c r="AX6" t="str">
        <v>特殊车辆</v>
      </c>
      <c r="BA6" t="e">
        <f ca="1">MATCH(道具栏!$AB$1,OFFSET(装!$A:$AA,MATCH(道具栏!G49,装!$A:$A,0)-1,MATCH(道具栏!$BB$2,装!$1:$1,0)-1,COUNTIF(装!$A:$A,道具栏!G49),1),0)</f>
        <v>#N/A</v>
      </c>
      <c r="BC6">
        <f ca="1">COUNTIF(OFFSET(装!$A:$AA,MATCH(道具栏!G49,装!$A:$A,0)-1,MATCH(道具栏!$BB$2,装!$1:$1,0)-1,COUNTIF(装!$A:$A,道具栏!G49),1),道具栏!$AB$1)</f>
        <v>0</v>
      </c>
      <c r="BF6" t="str">
        <v>◇恶鬼揭露</v>
      </c>
      <c r="BG6" t="str">
        <v>◇恶鬼揭露</v>
      </c>
    </row>
    <row r="7" spans="1:59">
      <c r="A7" s="92" t="s">
        <v>19</v>
      </c>
      <c r="B7" t="s">
        <v>403</v>
      </c>
      <c r="E7" t="s">
        <v>403</v>
      </c>
      <c r="F7" t="s">
        <v>186</v>
      </c>
      <c r="G7" t="s">
        <v>187</v>
      </c>
      <c r="H7" t="s">
        <v>187</v>
      </c>
      <c r="I7" s="90" t="s">
        <v>2036</v>
      </c>
      <c r="J7" t="s">
        <v>2049</v>
      </c>
      <c r="K7" s="30" t="s">
        <v>2050</v>
      </c>
      <c r="L7" t="s">
        <v>747</v>
      </c>
      <c r="O7">
        <v>6</v>
      </c>
      <c r="S7" s="14"/>
      <c r="T7" s="14"/>
      <c r="U7" s="97" t="str">
        <f>IF(基础信息!$D22="","",基础信息!$D22)&amp;V7</f>
        <v/>
      </c>
      <c r="V7" s="98" t="str">
        <f>IF(基础信息!$J22="","",基础信息!$J22)</f>
        <v/>
      </c>
      <c r="W7" s="15" t="str">
        <f t="array" ref="W7">INDEX(U:U,SMALL(IF($U:$U&lt;&gt;"",ROW($U:$U),4^8),ROW(7:7)))&amp;""</f>
        <v>高位才能LV10</v>
      </c>
      <c r="X7" s="99">
        <f>技能栏!C16</f>
        <v>0</v>
      </c>
      <c r="Y7" s="15" t="e">
        <f t="shared" si="0"/>
        <v>#N/A</v>
      </c>
      <c r="Z7" s="15" t="e">
        <f t="shared" si="2"/>
        <v>#N/A</v>
      </c>
      <c r="AA7" s="15"/>
      <c r="AB7" s="104">
        <f t="shared" si="1"/>
        <v>0</v>
      </c>
      <c r="AD7" t="e">
        <f ca="1">_xlfn.IFS(INDEX(才能!$U$1:$V$14,才能!$Y7,2)="A",OFFSET(才能!$A$1,才能!$Z7-1,1,才能!$AB7/2,),INDEX(才能!$U$1:$V$14,才能!$Y7,2)="B",OFFSET(才能!$A$1,MATCH(才能!$X7,才能!$A:$A,0)-1+才能!$AB$1/2,1,才能!$AB7/2,),INDEX(才能!$U$1:$V$14,才能!$Y7,2)="",OFFSET(才能!$A$1,才能!$Z7-1,1,才能!$AB7,))</f>
        <v>#N/A</v>
      </c>
      <c r="AO7" t="str">
        <v>◇幻觉咒文</v>
      </c>
      <c r="AP7" t="str">
        <v>◇幻觉咒文</v>
      </c>
      <c r="AR7" t="str">
        <v>◇幻觉咒文</v>
      </c>
      <c r="AS7" t="str">
        <v>◇幻觉咒文</v>
      </c>
      <c r="AU7" t="str">
        <v>◇钩改造</v>
      </c>
      <c r="AV7" t="str">
        <v>◇钩改造</v>
      </c>
      <c r="AX7" t="str">
        <v>幻影能力</v>
      </c>
      <c r="BA7" t="e">
        <f ca="1">MATCH(道具栏!$AB$1,OFFSET(装!$A:$AA,MATCH(道具栏!G50,装!$A:$A,0)-1,MATCH(道具栏!$BB$2,装!$1:$1,0)-1,COUNTIF(装!$A:$A,道具栏!G50),1),0)</f>
        <v>#N/A</v>
      </c>
      <c r="BC7">
        <f ca="1">COUNTIF(OFFSET(装!$A:$AA,MATCH(道具栏!G50,装!$A:$A,0)-1,MATCH(道具栏!$BB$2,装!$1:$1,0)-1,COUNTIF(装!$A:$A,道具栏!G50),1),道具栏!$AB$1)</f>
        <v>0</v>
      </c>
      <c r="BF7" t="str">
        <v>◇幻觉咒文</v>
      </c>
      <c r="BG7" t="str">
        <v>◇幻觉咒文</v>
      </c>
    </row>
    <row r="8" spans="1:59">
      <c r="A8" s="92" t="s">
        <v>19</v>
      </c>
      <c r="B8" t="s">
        <v>404</v>
      </c>
      <c r="E8" t="s">
        <v>404</v>
      </c>
      <c r="F8" t="s">
        <v>744</v>
      </c>
      <c r="G8" t="s">
        <v>187</v>
      </c>
      <c r="H8" t="s">
        <v>187</v>
      </c>
      <c r="I8" s="90" t="s">
        <v>183</v>
      </c>
      <c r="J8" t="s">
        <v>2051</v>
      </c>
      <c r="K8" s="30" t="s">
        <v>2052</v>
      </c>
      <c r="L8" t="s">
        <v>747</v>
      </c>
      <c r="O8">
        <v>7</v>
      </c>
      <c r="S8" s="14"/>
      <c r="T8" s="14"/>
      <c r="U8" s="99" t="str">
        <f>IF(基础信息!$Z$9="√",基础信息!$AD$9,"")</f>
        <v/>
      </c>
      <c r="V8" s="98"/>
      <c r="W8" s="15" t="str">
        <f t="array" ref="W8">INDEX(U:U,SMALL(IF($U:$U&lt;&gt;"",ROW($U:$U),4^8),ROW(8:8)))&amp;""</f>
        <v>高位才能LV15</v>
      </c>
      <c r="X8" s="99">
        <f>技能栏!C17</f>
        <v>0</v>
      </c>
      <c r="Y8" s="15" t="e">
        <f t="shared" si="0"/>
        <v>#N/A</v>
      </c>
      <c r="Z8" s="15" t="e">
        <f t="shared" si="2"/>
        <v>#N/A</v>
      </c>
      <c r="AA8" s="15"/>
      <c r="AB8" s="104">
        <f t="shared" si="1"/>
        <v>0</v>
      </c>
      <c r="AD8" t="e">
        <f ca="1">_xlfn.IFS(INDEX(才能!$U$1:$V$13,才能!$Y8,2)="A",OFFSET(才能!$A$1,才能!$Z8-1,1,才能!$AB8/2,),INDEX(才能!$U$1:$V$13,才能!$Y8,2)="B",OFFSET(才能!$A$1,MATCH(才能!$X8,才能!$A:$A,0)-1+才能!$AB$1/2,1,才能!$AB8/2,),INDEX(才能!$U$1:$V$13,才能!$Y8,2)="",OFFSET(才能!$A$1,才能!$Z8-1,1,才能!$AB8,))</f>
        <v>#N/A</v>
      </c>
      <c r="AO8" t="str">
        <v>◇驱散结界</v>
      </c>
      <c r="AP8" t="str">
        <v>◇驱散结界</v>
      </c>
      <c r="AR8" t="str">
        <v>◇驱散结界</v>
      </c>
      <c r="AS8" t="str">
        <v>◇驱散结界</v>
      </c>
      <c r="AU8" t="str">
        <v>◇贯穿枪尖</v>
      </c>
      <c r="AV8" t="str">
        <v>◇贯穿枪尖</v>
      </c>
      <c r="AX8" t="str">
        <v>浮游能力</v>
      </c>
      <c r="BA8" t="e">
        <f ca="1">MATCH(道具栏!$AB$1,OFFSET(装!$A:$AA,MATCH(道具栏!G51,装!$A:$A,0)-1,MATCH(道具栏!$BB$2,装!$1:$1,0)-1,COUNTIF(装!$A:$A,道具栏!G51),1),0)</f>
        <v>#N/A</v>
      </c>
      <c r="BC8">
        <f ca="1">COUNTIF(OFFSET(装!$A:$AA,MATCH(道具栏!G51,装!$A:$A,0)-1,MATCH(道具栏!$BB$2,装!$1:$1,0)-1,COUNTIF(装!$A:$A,道具栏!G51),1),道具栏!$AB$1)</f>
        <v>0</v>
      </c>
      <c r="BF8" t="str">
        <v>◇驱散结界</v>
      </c>
      <c r="BG8" t="str">
        <v>◇驱散结界</v>
      </c>
    </row>
    <row r="9" spans="1:59">
      <c r="A9" s="92" t="s">
        <v>19</v>
      </c>
      <c r="B9" t="s">
        <v>405</v>
      </c>
      <c r="E9" t="s">
        <v>405</v>
      </c>
      <c r="F9" t="s">
        <v>744</v>
      </c>
      <c r="G9" t="s">
        <v>187</v>
      </c>
      <c r="H9" t="s">
        <v>187</v>
      </c>
      <c r="I9" s="90" t="s">
        <v>183</v>
      </c>
      <c r="J9" t="s">
        <v>2053</v>
      </c>
      <c r="K9" s="30" t="s">
        <v>2054</v>
      </c>
      <c r="L9" t="s">
        <v>747</v>
      </c>
      <c r="O9">
        <v>8</v>
      </c>
      <c r="S9" s="14"/>
      <c r="T9" s="14"/>
      <c r="U9" s="97" t="s">
        <v>191</v>
      </c>
      <c r="V9" s="98"/>
      <c r="W9" s="15" t="str">
        <f t="array" ref="W9">INDEX(U:U,SMALL(IF($U:$U&lt;&gt;"",ROW($U:$U),4^8),ROW(9:9)))&amp;""</f>
        <v>高位才能LV20</v>
      </c>
      <c r="X9" s="99">
        <f>技能栏!C18</f>
        <v>0</v>
      </c>
      <c r="Y9" s="15" t="e">
        <f t="shared" si="0"/>
        <v>#N/A</v>
      </c>
      <c r="Z9" s="15" t="e">
        <f t="shared" si="2"/>
        <v>#N/A</v>
      </c>
      <c r="AA9" s="15"/>
      <c r="AB9" s="104">
        <f t="shared" si="1"/>
        <v>0</v>
      </c>
      <c r="AD9" t="e">
        <f ca="1">_xlfn.IFS(INDEX(才能!$U$1:$V$13,才能!$Y9,2)="A",OFFSET(才能!$A$1,才能!$Z9-1,1,才能!$AB9/2,),INDEX(才能!$U$1:$V$13,才能!$Y9,2)="B",OFFSET(才能!$A$1,MATCH(才能!$X9,才能!$A:$A,0)-1+才能!$AB$1/2,1,才能!$AB9/2,),INDEX(才能!$U$1:$V$13,才能!$Y9,2)="",OFFSET(才能!$A$1,才能!$Z9-1,1,才能!$AB9,))</f>
        <v>#N/A</v>
      </c>
      <c r="AO9" t="str">
        <v>◇治愈</v>
      </c>
      <c r="AP9" t="str">
        <v>◇治愈</v>
      </c>
      <c r="AR9" t="str">
        <v>◇治愈</v>
      </c>
      <c r="AS9" t="str">
        <v>◇治愈</v>
      </c>
      <c r="AU9" t="str">
        <v>◇伸缩式</v>
      </c>
      <c r="AV9" t="str">
        <v>◇伸缩式</v>
      </c>
      <c r="AX9" t="str">
        <v>转移能力</v>
      </c>
      <c r="BA9" t="e">
        <f ca="1">MATCH(道具栏!$AB$1,OFFSET(装!$A:$AA,MATCH(道具栏!G52,装!$A:$A,0)-1,MATCH(道具栏!$BB$2,装!$1:$1,0)-1,COUNTIF(装!$A:$A,道具栏!G52),1),0)</f>
        <v>#N/A</v>
      </c>
      <c r="BC9">
        <f ca="1">COUNTIF(OFFSET(装!$A:$AA,MATCH(道具栏!G52,装!$A:$A,0)-1,MATCH(道具栏!$BB$2,装!$1:$1,0)-1,COUNTIF(装!$A:$A,道具栏!G52),1),道具栏!$AB$1)</f>
        <v>0</v>
      </c>
      <c r="BF9" t="str">
        <v>◇治愈</v>
      </c>
      <c r="BG9" t="str">
        <v>◇治愈</v>
      </c>
    </row>
    <row r="10" spans="1:59">
      <c r="A10" s="92" t="s">
        <v>19</v>
      </c>
      <c r="B10" t="s">
        <v>406</v>
      </c>
      <c r="E10" t="s">
        <v>406</v>
      </c>
      <c r="F10" t="s">
        <v>186</v>
      </c>
      <c r="G10" t="s">
        <v>187</v>
      </c>
      <c r="H10" t="s">
        <v>187</v>
      </c>
      <c r="I10" s="90" t="s">
        <v>183</v>
      </c>
      <c r="J10" t="s">
        <v>2055</v>
      </c>
      <c r="K10" s="91" t="s">
        <v>2056</v>
      </c>
      <c r="L10" t="s">
        <v>1648</v>
      </c>
      <c r="O10">
        <v>9</v>
      </c>
      <c r="S10" s="14"/>
      <c r="T10" s="14"/>
      <c r="U10" s="97" t="s">
        <v>374</v>
      </c>
      <c r="V10" s="98"/>
      <c r="W10" s="15" t="str">
        <f t="array" ref="W10">INDEX(U:U,SMALL(IF($U:$U&lt;&gt;"",ROW($U:$U),4^8),ROW(10:10)))&amp;""</f>
        <v/>
      </c>
      <c r="X10" s="99">
        <f>技能栏!C19</f>
        <v>0</v>
      </c>
      <c r="Y10" s="15" t="e">
        <f t="shared" si="0"/>
        <v>#N/A</v>
      </c>
      <c r="Z10" s="15" t="e">
        <f t="shared" si="2"/>
        <v>#N/A</v>
      </c>
      <c r="AA10" s="15"/>
      <c r="AB10" s="104">
        <f t="shared" si="1"/>
        <v>0</v>
      </c>
      <c r="AD10" t="e">
        <f ca="1">_xlfn.IFS(INDEX(才能!$U$1:$V$14,才能!$Y10,2)="A",OFFSET(才能!$A$1,才能!$Z10-1,1,才能!$AB10/2,),INDEX(才能!$U$1:$V$14,才能!$Y10,2)="B",OFFSET(才能!$A$1,MATCH(才能!$X10,才能!$A:$A,0)-1+才能!$AB$1/2,1,才能!$AB10/2,),INDEX(才能!$U$1:$V$14,才能!$Y10,2)="",OFFSET(才能!$A$1,才能!$Z10-1,1,才能!$AB10,))</f>
        <v>#N/A</v>
      </c>
      <c r="AO10" t="str">
        <v>◇灵药制造法</v>
      </c>
      <c r="AP10" t="str">
        <v>◇灵药制造法</v>
      </c>
      <c r="AR10" t="str">
        <v>◇灵药制造法</v>
      </c>
      <c r="AS10" t="str">
        <v>◇灵药制造法</v>
      </c>
      <c r="AU10" t="str">
        <v>多重形态</v>
      </c>
      <c r="AV10" t="str">
        <v>多重形态</v>
      </c>
      <c r="AX10" t="str">
        <v>大规模结界</v>
      </c>
      <c r="BA10" t="e">
        <f ca="1">MATCH(道具栏!$AB$1,OFFSET(装!$A:$AA,MATCH(道具栏!G53,装!$A:$A,0)-1,MATCH(道具栏!$BB$2,装!$1:$1,0)-1,COUNTIF(装!$A:$A,道具栏!G53),1),0)</f>
        <v>#N/A</v>
      </c>
      <c r="BC10">
        <f ca="1">COUNTIF(OFFSET(装!$A:$AA,MATCH(道具栏!G53,装!$A:$A,0)-1,MATCH(道具栏!$BB$2,装!$1:$1,0)-1,COUNTIF(装!$A:$A,道具栏!G53),1),道具栏!$AB$1)</f>
        <v>0</v>
      </c>
      <c r="BF10" t="str">
        <v>◇灵药制造法</v>
      </c>
      <c r="BG10" t="str">
        <v>◇灵药制造法</v>
      </c>
    </row>
    <row r="11" spans="1:59">
      <c r="A11" s="92" t="s">
        <v>19</v>
      </c>
      <c r="B11" t="s">
        <v>407</v>
      </c>
      <c r="E11" t="s">
        <v>407</v>
      </c>
      <c r="F11" t="s">
        <v>186</v>
      </c>
      <c r="G11" t="s">
        <v>187</v>
      </c>
      <c r="H11" t="s">
        <v>187</v>
      </c>
      <c r="I11" s="90" t="s">
        <v>2044</v>
      </c>
      <c r="J11" t="s">
        <v>2057</v>
      </c>
      <c r="K11" s="91" t="s">
        <v>2058</v>
      </c>
      <c r="L11" t="s">
        <v>1648</v>
      </c>
      <c r="O11">
        <v>10</v>
      </c>
      <c r="S11" s="14"/>
      <c r="T11" s="14"/>
      <c r="U11" s="97" t="s">
        <v>2059</v>
      </c>
      <c r="V11" s="98"/>
      <c r="W11" s="15" t="str">
        <f t="array" ref="W11">INDEX(U:U,SMALL(IF($U:$U&lt;&gt;"",ROW($U:$U),4^8),ROW(11:11)))&amp;""</f>
        <v/>
      </c>
      <c r="X11" s="99">
        <f>技能栏!C20</f>
        <v>0</v>
      </c>
      <c r="Y11" s="15" t="e">
        <f t="shared" si="0"/>
        <v>#N/A</v>
      </c>
      <c r="Z11" s="15" t="e">
        <f t="shared" si="2"/>
        <v>#N/A</v>
      </c>
      <c r="AA11" s="15"/>
      <c r="AB11" s="104">
        <f t="shared" si="1"/>
        <v>0</v>
      </c>
      <c r="AD11" t="e">
        <f ca="1">_xlfn.IFS(INDEX(才能!$U$1:$V$13,才能!$Y11,2)="A",OFFSET(才能!$A$1,才能!$Z11-1,1,才能!$AB11/2,),INDEX(才能!$U$1:$V$13,才能!$Y11,2)="B",OFFSET(才能!$A$1,MATCH(才能!$X11,才能!$A:$A,0)-1+才能!$AB$1/2,1,才能!$AB11/2,),INDEX(才能!$U$1:$V$13,才能!$Y11,2)="",OFFSET(才能!$A$1,才能!$Z11-1,1,才能!$AB11,))</f>
        <v>#N/A</v>
      </c>
      <c r="AO11" t="str">
        <v>◇魅惑魔术</v>
      </c>
      <c r="AP11" t="str">
        <v>◇魅惑魔术</v>
      </c>
      <c r="AR11" t="str">
        <v>◇魅惑魔术</v>
      </c>
      <c r="AS11" t="str">
        <v>◇魅惑魔术</v>
      </c>
      <c r="AU11" t="str">
        <v>灵力放出</v>
      </c>
      <c r="AV11" t="str">
        <v>灵力放出</v>
      </c>
      <c r="AX11" t="str">
        <v>动物化身</v>
      </c>
      <c r="BA11" t="e">
        <f ca="1">MATCH(道具栏!$AB$1,OFFSET(装!$A:$AA,MATCH(道具栏!G54,装!$A:$A,0)-1,MATCH(道具栏!$BB$2,装!$1:$1,0)-1,COUNTIF(装!$A:$A,道具栏!G54),1),0)</f>
        <v>#N/A</v>
      </c>
      <c r="BC11">
        <f ca="1">COUNTIF(OFFSET(装!$A:$AA,MATCH(道具栏!G54,装!$A:$A,0)-1,MATCH(道具栏!$BB$2,装!$1:$1,0)-1,COUNTIF(装!$A:$A,道具栏!G54),1),道具栏!$AB$1)</f>
        <v>0</v>
      </c>
      <c r="BF11" t="str">
        <v>◇魅惑魔术</v>
      </c>
      <c r="BG11" t="str">
        <v>◇魅惑魔术</v>
      </c>
    </row>
    <row r="12" spans="1:59">
      <c r="A12" s="92" t="s">
        <v>19</v>
      </c>
      <c r="B12" t="s">
        <v>408</v>
      </c>
      <c r="E12" t="s">
        <v>408</v>
      </c>
      <c r="F12" t="s">
        <v>744</v>
      </c>
      <c r="G12" t="s">
        <v>187</v>
      </c>
      <c r="H12" t="s">
        <v>187</v>
      </c>
      <c r="I12" s="90" t="s">
        <v>183</v>
      </c>
      <c r="J12" t="s">
        <v>2060</v>
      </c>
      <c r="K12" s="91" t="s">
        <v>2061</v>
      </c>
      <c r="L12" t="s">
        <v>1648</v>
      </c>
      <c r="O12">
        <v>11</v>
      </c>
      <c r="S12" s="14"/>
      <c r="T12" s="14"/>
      <c r="U12" s="97" t="s">
        <v>742</v>
      </c>
      <c r="V12" s="98"/>
      <c r="W12" s="15" t="str">
        <f t="array" ref="W12">INDEX(U:U,SMALL(IF($U:$U&lt;&gt;"",ROW($U:$U),4^8),ROW(12:12)))&amp;""</f>
        <v/>
      </c>
      <c r="X12" s="99">
        <f>技能栏!C21</f>
        <v>0</v>
      </c>
      <c r="Y12" s="15" t="e">
        <f t="shared" si="0"/>
        <v>#N/A</v>
      </c>
      <c r="Z12" s="15" t="e">
        <f t="shared" si="2"/>
        <v>#N/A</v>
      </c>
      <c r="AA12" s="15"/>
      <c r="AB12" s="104">
        <f t="shared" si="1"/>
        <v>0</v>
      </c>
      <c r="AD12" t="e">
        <f ca="1">_xlfn.IFS(INDEX(才能!$U$1:$V$13,才能!$Y12,2)="A",OFFSET(才能!$A$1,才能!$Z12-1,1,才能!$AB12/2,),INDEX(才能!$U$1:$V$13,才能!$Y12,2)="B",OFFSET(才能!$A$1,MATCH(才能!$X12,才能!$A:$A,0)-1+才能!$AB$1/2,1,才能!$AB12/2,),INDEX(才能!$U$1:$V$13,才能!$Y12,2)="",OFFSET(才能!$A$1,才能!$Z12-1,1,才能!$AB12,))</f>
        <v>#N/A</v>
      </c>
      <c r="AO12" t="str">
        <v>◇动物变化</v>
      </c>
      <c r="AP12" t="str">
        <v>◇动物变化</v>
      </c>
      <c r="AR12" t="str">
        <v>◇动物变化</v>
      </c>
      <c r="AS12" t="str">
        <v>◇动物变化</v>
      </c>
      <c r="AU12" t="str">
        <v>特制长柄</v>
      </c>
      <c r="AV12" t="str">
        <v>特制长柄</v>
      </c>
      <c r="AX12" t="str">
        <v>神器化身</v>
      </c>
      <c r="BA12" t="e">
        <f ca="1">MATCH(道具栏!$AB$1,OFFSET(装!$A:$AA,MATCH(道具栏!G55,装!$A:$A,0)-1,MATCH(道具栏!$BB$2,装!$1:$1,0)-1,COUNTIF(装!$A:$A,道具栏!G55),1),0)</f>
        <v>#N/A</v>
      </c>
      <c r="BC12">
        <f ca="1">COUNTIF(OFFSET(装!$A:$AA,MATCH(道具栏!G55,装!$A:$A,0)-1,MATCH(道具栏!$BB$2,装!$1:$1,0)-1,COUNTIF(装!$A:$A,道具栏!G55),1),道具栏!$AB$1)</f>
        <v>0</v>
      </c>
      <c r="BF12" t="str">
        <v>◇动物变化</v>
      </c>
      <c r="BG12" t="str">
        <v>◇动物变化</v>
      </c>
    </row>
    <row r="13" spans="1:59">
      <c r="A13" s="92" t="s">
        <v>19</v>
      </c>
      <c r="B13" t="s">
        <v>409</v>
      </c>
      <c r="D13" s="13" t="s">
        <v>2062</v>
      </c>
      <c r="E13" t="s">
        <v>2063</v>
      </c>
      <c r="F13" t="s">
        <v>186</v>
      </c>
      <c r="G13" t="s">
        <v>187</v>
      </c>
      <c r="H13" t="s">
        <v>187</v>
      </c>
      <c r="I13" s="90" t="s">
        <v>2044</v>
      </c>
      <c r="J13" t="s">
        <v>2064</v>
      </c>
      <c r="K13" s="30" t="s">
        <v>2065</v>
      </c>
      <c r="L13" t="s">
        <v>747</v>
      </c>
      <c r="O13">
        <v>12</v>
      </c>
      <c r="S13" s="14"/>
      <c r="T13" s="14"/>
      <c r="U13" s="97" t="s">
        <v>2066</v>
      </c>
      <c r="V13" s="98"/>
      <c r="W13" s="15" t="str">
        <f t="array" ref="W13">INDEX(U:U,SMALL(IF($U:$U&lt;&gt;"",ROW($U:$U),4^8),ROW(13:13)))&amp;""</f>
        <v/>
      </c>
      <c r="X13" s="99">
        <f>技能栏!C22</f>
        <v>0</v>
      </c>
      <c r="Y13" s="15" t="e">
        <f t="shared" si="0"/>
        <v>#N/A</v>
      </c>
      <c r="Z13" s="15" t="e">
        <f t="shared" si="2"/>
        <v>#N/A</v>
      </c>
      <c r="AA13" s="15"/>
      <c r="AB13" s="104">
        <f t="shared" si="1"/>
        <v>0</v>
      </c>
      <c r="AD13" t="e">
        <f ca="1">_xlfn.IFS(INDEX(才能!$U$1:$V$14,才能!$Y13,2)="A",OFFSET(才能!$A$1,才能!$Z13-1,1,才能!$AB13/2,),INDEX(才能!$U$1:$V$14,才能!$Y13,2)="B",OFFSET(才能!$A$1,MATCH(才能!$X13,才能!$A:$A,0)-1+才能!$AB$1/2,1,才能!$AB13/2,),INDEX(才能!$U$1:$V$14,才能!$Y13,2)="",OFFSET(才能!$A$1,才能!$Z13-1,1,才能!$AB13,))</f>
        <v>#N/A</v>
      </c>
      <c r="AO13" t="str">
        <v>◇动物召唤</v>
      </c>
      <c r="AP13" t="str">
        <v>◇动物召唤</v>
      </c>
      <c r="AR13" t="str">
        <v>◇动物召唤</v>
      </c>
      <c r="AS13" t="str">
        <v>◇动物召唤</v>
      </c>
      <c r="AU13" t="str">
        <v>总金属制</v>
      </c>
      <c r="AV13" t="str">
        <v>总金属制</v>
      </c>
      <c r="AX13" t="str">
        <v>体色変化</v>
      </c>
      <c r="BA13" t="e">
        <f ca="1">MATCH(道具栏!$AB$1,OFFSET(装!$A:$AA,MATCH(道具栏!G56,装!$A:$A,0)-1,MATCH(道具栏!$BB$2,装!$1:$1,0)-1,COUNTIF(装!$A:$A,道具栏!G56),1),0)</f>
        <v>#N/A</v>
      </c>
      <c r="BC13">
        <f ca="1">COUNTIF(OFFSET(装!$A:$AA,MATCH(道具栏!G56,装!$A:$A,0)-1,MATCH(道具栏!$BB$2,装!$1:$1,0)-1,COUNTIF(装!$A:$A,道具栏!G56),1),道具栏!$AB$1)</f>
        <v>0</v>
      </c>
      <c r="BF13" t="str">
        <v>◇动物召唤</v>
      </c>
      <c r="BG13" t="str">
        <v>◇动物召唤</v>
      </c>
    </row>
    <row r="14" ht="14.75" spans="1:59">
      <c r="A14" s="92" t="s">
        <v>19</v>
      </c>
      <c r="B14" t="s">
        <v>410</v>
      </c>
      <c r="D14" s="13" t="s">
        <v>2062</v>
      </c>
      <c r="E14" t="s">
        <v>2067</v>
      </c>
      <c r="F14" t="s">
        <v>186</v>
      </c>
      <c r="G14" t="s">
        <v>187</v>
      </c>
      <c r="H14" t="s">
        <v>187</v>
      </c>
      <c r="I14" s="90" t="s">
        <v>2036</v>
      </c>
      <c r="J14" t="s">
        <v>2068</v>
      </c>
      <c r="K14" s="30" t="s">
        <v>2069</v>
      </c>
      <c r="L14" t="s">
        <v>747</v>
      </c>
      <c r="O14">
        <v>13</v>
      </c>
      <c r="S14" s="14"/>
      <c r="T14" s="14"/>
      <c r="U14" s="100" t="s">
        <v>2070</v>
      </c>
      <c r="V14" s="101"/>
      <c r="W14" s="101" t="str">
        <f t="array" ref="W14">INDEX(U:U,SMALL(IF($U:$U&lt;&gt;"",ROW($U:$U),4^8),ROW(14:14)))&amp;""</f>
        <v/>
      </c>
      <c r="X14" s="99">
        <f>技能栏!C23</f>
        <v>0</v>
      </c>
      <c r="Y14" s="15" t="e">
        <f t="shared" si="0"/>
        <v>#N/A</v>
      </c>
      <c r="Z14" s="15" t="e">
        <f t="shared" si="2"/>
        <v>#N/A</v>
      </c>
      <c r="AA14" s="15"/>
      <c r="AB14" s="104">
        <f t="shared" si="1"/>
        <v>0</v>
      </c>
      <c r="AD14" t="e">
        <f ca="1">_xlfn.IFS(INDEX(才能!$U$1:$V$13,才能!$Y14,2)="A",OFFSET(才能!$A$1,才能!$Z14-1,1,才能!$AB14/2,),INDEX(才能!$U$1:$V$13,才能!$Y14,2)="B",OFFSET(才能!$A$1,MATCH(才能!$X14,才能!$A:$A,0)-1+才能!$AB$1/2,1,才能!$AB14/2,),INDEX(才能!$U$1:$V$13,才能!$Y14,2)="",OFFSET(才能!$A$1,才能!$Z14-1,1,才能!$AB14,))</f>
        <v>#N/A</v>
      </c>
      <c r="AO14" t="str">
        <v>◇行动操作</v>
      </c>
      <c r="AP14" t="str">
        <v>◇行动操作</v>
      </c>
      <c r="AR14" t="str">
        <v>◇行动操作</v>
      </c>
      <c r="AS14" t="str">
        <v>◇行动操作</v>
      </c>
      <c r="AU14" t="str">
        <v>自动捕捉</v>
      </c>
      <c r="AV14" t="str">
        <v>自动捕捉</v>
      </c>
      <c r="AX14" t="str">
        <v>追加部位</v>
      </c>
      <c r="BA14" t="e">
        <f ca="1">MATCH(道具栏!$AB$1,OFFSET(装!$A:$AA,MATCH(道具栏!G57,装!$A:$A,0)-1,MATCH(道具栏!$BB$2,装!$1:$1,0)-1,COUNTIF(装!$A:$A,道具栏!G57),1),0)</f>
        <v>#N/A</v>
      </c>
      <c r="BC14">
        <f ca="1">COUNTIF(OFFSET(装!$A:$AA,MATCH(道具栏!G57,装!$A:$A,0)-1,MATCH(道具栏!$BB$2,装!$1:$1,0)-1,COUNTIF(装!$A:$A,道具栏!G57),1),道具栏!$AB$1)</f>
        <v>0</v>
      </c>
      <c r="BF14" t="str">
        <v>◇行动操作</v>
      </c>
      <c r="BG14" t="str">
        <v>◇行动操作</v>
      </c>
    </row>
    <row r="15" spans="1:59">
      <c r="A15" s="92" t="s">
        <v>19</v>
      </c>
      <c r="B15" t="s">
        <v>411</v>
      </c>
      <c r="D15" s="13" t="s">
        <v>2062</v>
      </c>
      <c r="E15" t="s">
        <v>2071</v>
      </c>
      <c r="F15" t="s">
        <v>186</v>
      </c>
      <c r="G15" t="s">
        <v>187</v>
      </c>
      <c r="H15" t="s">
        <v>187</v>
      </c>
      <c r="I15" s="90" t="s">
        <v>2036</v>
      </c>
      <c r="J15" t="s">
        <v>2072</v>
      </c>
      <c r="K15" s="30" t="s">
        <v>2073</v>
      </c>
      <c r="L15" t="s">
        <v>747</v>
      </c>
      <c r="O15">
        <v>14</v>
      </c>
      <c r="S15" s="14"/>
      <c r="T15" s="14"/>
      <c r="X15" s="99" t="str">
        <f>技能栏!C24</f>
        <v/>
      </c>
      <c r="Y15" s="15">
        <f t="shared" si="0"/>
        <v>4</v>
      </c>
      <c r="Z15" s="15" t="e">
        <f t="shared" si="2"/>
        <v>#N/A</v>
      </c>
      <c r="AA15" s="15"/>
      <c r="AB15" s="104">
        <f t="shared" si="1"/>
        <v>1047280</v>
      </c>
      <c r="AD15" t="e">
        <f ca="1">_xlfn.IFS(INDEX(才能!$U$1:$V$13,才能!$Y15,2)="A",OFFSET(才能!$A$1,才能!$Z15-1,1,才能!$AB15/2,),INDEX(才能!$U$1:$V$13,才能!$Y15,2)="B",OFFSET(才能!$A$1,MATCH(才能!$X15,才能!$A:$A,0)-1+才能!$AB$1/2,1,才能!$AB15/2,),INDEX(才能!$U$1:$V$13,才能!$Y15,2)="",OFFSET(才能!$A$1,才能!$Z15-1,1,才能!$AB15,))</f>
        <v>#N/A</v>
      </c>
      <c r="AO15" t="str">
        <v>◇精神凭依</v>
      </c>
      <c r="AP15" t="str">
        <v>◇精神凭依</v>
      </c>
      <c r="AR15" t="str">
        <v>◇精神凭依</v>
      </c>
      <c r="AS15" t="str">
        <v>◇精神凭依</v>
      </c>
      <c r="AU15" t="str">
        <v>突击扳机</v>
      </c>
      <c r="AV15" t="str">
        <v>突击扳机</v>
      </c>
      <c r="AX15" t="str">
        <v>伸缩部位</v>
      </c>
      <c r="BA15" t="e">
        <f ca="1">MATCH(道具栏!$AB$1,OFFSET(装!$A:$AA,MATCH(道具栏!G58,装!$A:$A,0)-1,MATCH(道具栏!$BB$2,装!$1:$1,0)-1,COUNTIF(装!$A:$A,道具栏!G58),1),0)</f>
        <v>#N/A</v>
      </c>
      <c r="BC15">
        <f ca="1">COUNTIF(OFFSET(装!$A:$AA,MATCH(道具栏!G58,装!$A:$A,0)-1,MATCH(道具栏!$BB$2,装!$1:$1,0)-1,COUNTIF(装!$A:$A,道具栏!G58),1),道具栏!$AB$1)</f>
        <v>0</v>
      </c>
      <c r="BF15" t="str">
        <v>◇精神凭依</v>
      </c>
      <c r="BG15" t="str">
        <v>◇精神凭依</v>
      </c>
    </row>
    <row r="16" spans="1:59">
      <c r="A16" s="92" t="s">
        <v>19</v>
      </c>
      <c r="B16" t="s">
        <v>412</v>
      </c>
      <c r="D16" s="13" t="s">
        <v>2062</v>
      </c>
      <c r="E16" t="s">
        <v>2074</v>
      </c>
      <c r="F16" t="s">
        <v>744</v>
      </c>
      <c r="G16" t="s">
        <v>187</v>
      </c>
      <c r="H16" t="s">
        <v>187</v>
      </c>
      <c r="I16" s="90" t="s">
        <v>183</v>
      </c>
      <c r="J16" t="s">
        <v>2075</v>
      </c>
      <c r="K16" s="30" t="s">
        <v>2076</v>
      </c>
      <c r="L16" t="s">
        <v>747</v>
      </c>
      <c r="O16">
        <v>15</v>
      </c>
      <c r="S16" s="14"/>
      <c r="T16" s="14"/>
      <c r="X16" s="99">
        <f>技能栏!C25</f>
        <v>0</v>
      </c>
      <c r="Y16" s="15" t="e">
        <f t="shared" si="0"/>
        <v>#N/A</v>
      </c>
      <c r="Z16" s="15" t="e">
        <f t="shared" si="2"/>
        <v>#N/A</v>
      </c>
      <c r="AA16" s="15"/>
      <c r="AB16" s="104">
        <f t="shared" si="1"/>
        <v>0</v>
      </c>
      <c r="AD16" t="e">
        <f ca="1">_xlfn.IFS(INDEX(才能!$U$1:$V$14,才能!$Y16,2)="A",OFFSET(才能!$A$1,才能!$Z16-1,1,才能!$AB16/2,),INDEX(才能!$U$1:$V$14,才能!$Y16,2)="B",OFFSET(才能!$A$1,MATCH(才能!$X16,才能!$A:$A,0)-1+才能!$AB$1/2,1,才能!$AB16/2,),INDEX(才能!$U$1:$V$14,才能!$Y16,2)="",OFFSET(才能!$A$1,才能!$Z16-1,1,才能!$AB16,))</f>
        <v>#N/A</v>
      </c>
      <c r="AO16" t="str">
        <v>◇定身法</v>
      </c>
      <c r="AP16" t="str">
        <v>◇定身法</v>
      </c>
      <c r="AR16" t="str">
        <v>◇定身法</v>
      </c>
      <c r="AS16" t="str">
        <v>◇定身法</v>
      </c>
      <c r="AU16" t="str">
        <v>变化鞭</v>
      </c>
      <c r="AV16" t="str">
        <v>变化鞭</v>
      </c>
      <c r="AX16" t="str">
        <v>高速移动</v>
      </c>
      <c r="BA16" t="e">
        <f ca="1">MATCH(道具栏!$AB$1,OFFSET(装!$A:$AA,MATCH(道具栏!G59,装!$A:$A,0)-1,MATCH(道具栏!$BB$2,装!$1:$1,0)-1,COUNTIF(装!$A:$A,道具栏!G59),1),0)</f>
        <v>#N/A</v>
      </c>
      <c r="BC16">
        <f ca="1">COUNTIF(OFFSET(装!$A:$AA,MATCH(道具栏!G59,装!$A:$A,0)-1,MATCH(道具栏!$BB$2,装!$1:$1,0)-1,COUNTIF(装!$A:$A,道具栏!G59),1),道具栏!$AB$1)</f>
        <v>0</v>
      </c>
      <c r="BF16" t="str">
        <v>◇定身法</v>
      </c>
      <c r="BG16" t="str">
        <v>◇定身法</v>
      </c>
    </row>
    <row r="17" spans="1:59">
      <c r="A17" s="92" t="s">
        <v>19</v>
      </c>
      <c r="B17" t="s">
        <v>413</v>
      </c>
      <c r="D17" s="13" t="s">
        <v>2062</v>
      </c>
      <c r="E17" t="s">
        <v>2077</v>
      </c>
      <c r="F17" t="s">
        <v>744</v>
      </c>
      <c r="G17" t="s">
        <v>187</v>
      </c>
      <c r="H17" t="s">
        <v>187</v>
      </c>
      <c r="I17" s="90" t="s">
        <v>183</v>
      </c>
      <c r="J17" t="s">
        <v>2078</v>
      </c>
      <c r="K17" s="30" t="s">
        <v>2079</v>
      </c>
      <c r="L17" t="s">
        <v>747</v>
      </c>
      <c r="O17">
        <v>16</v>
      </c>
      <c r="S17" s="14"/>
      <c r="T17" s="14"/>
      <c r="X17" s="99">
        <f>技能栏!C26</f>
        <v>0</v>
      </c>
      <c r="Y17" s="15" t="e">
        <f t="shared" si="0"/>
        <v>#N/A</v>
      </c>
      <c r="Z17" s="15" t="e">
        <f t="shared" si="2"/>
        <v>#N/A</v>
      </c>
      <c r="AA17" s="15"/>
      <c r="AB17" s="104">
        <f t="shared" si="1"/>
        <v>0</v>
      </c>
      <c r="AD17" t="e">
        <f ca="1">_xlfn.IFS(INDEX(才能!$U$1:$V$13,才能!$Y17,2)="A",OFFSET(才能!$A$1,才能!$Z17-1,1,才能!$AB17/2,),INDEX(才能!$U$1:$V$13,才能!$Y17,2)="B",OFFSET(才能!$A$1,MATCH(才能!$X17,才能!$A:$A,0)-1+才能!$AB$1/2,1,才能!$AB17/2,),INDEX(才能!$U$1:$V$13,才能!$Y17,2)="",OFFSET(才能!$A$1,才能!$Z17-1,1,才能!$AB17,))</f>
        <v>#N/A</v>
      </c>
      <c r="AO17" t="str">
        <v>◇植物干涉</v>
      </c>
      <c r="AP17" t="str">
        <v>◇植物干涉</v>
      </c>
      <c r="AR17" t="str">
        <v>◇植物干涉</v>
      </c>
      <c r="AS17" t="str">
        <v>◇植物干涉</v>
      </c>
      <c r="AU17" t="str">
        <v>特效效果</v>
      </c>
      <c r="AV17" t="str">
        <v>特效效果</v>
      </c>
      <c r="AX17" t="str">
        <v>分离可能</v>
      </c>
      <c r="BA17" t="e">
        <f ca="1">MATCH(道具栏!$AB$1,OFFSET(装!$A:$AA,MATCH(道具栏!G60,装!$A:$A,0)-1,MATCH(道具栏!$BB$2,装!$1:$1,0)-1,COUNTIF(装!$A:$A,道具栏!G60),1),0)</f>
        <v>#N/A</v>
      </c>
      <c r="BC17">
        <f ca="1">COUNTIF(OFFSET(装!$A:$AA,MATCH(道具栏!G60,装!$A:$A,0)-1,MATCH(道具栏!$BB$2,装!$1:$1,0)-1,COUNTIF(装!$A:$A,道具栏!G60),1),道具栏!$AB$1)</f>
        <v>0</v>
      </c>
      <c r="BF17" t="str">
        <v>◇植物干涉</v>
      </c>
      <c r="BG17" t="str">
        <v>◇植物干涉</v>
      </c>
    </row>
    <row r="18" spans="1:59">
      <c r="A18" s="92" t="s">
        <v>19</v>
      </c>
      <c r="B18" t="s">
        <v>414</v>
      </c>
      <c r="D18" s="13" t="s">
        <v>2062</v>
      </c>
      <c r="E18" t="s">
        <v>2080</v>
      </c>
      <c r="F18" t="s">
        <v>744</v>
      </c>
      <c r="G18" t="s">
        <v>187</v>
      </c>
      <c r="H18" t="s">
        <v>187</v>
      </c>
      <c r="I18" s="90" t="s">
        <v>183</v>
      </c>
      <c r="J18" t="s">
        <v>2081</v>
      </c>
      <c r="K18" s="30" t="s">
        <v>2082</v>
      </c>
      <c r="L18" t="s">
        <v>747</v>
      </c>
      <c r="O18">
        <v>17</v>
      </c>
      <c r="S18" s="14"/>
      <c r="T18" s="14"/>
      <c r="X18" s="99">
        <f>技能栏!C27</f>
        <v>0</v>
      </c>
      <c r="Y18" s="15" t="e">
        <f t="shared" si="0"/>
        <v>#N/A</v>
      </c>
      <c r="Z18" s="15" t="e">
        <f t="shared" si="2"/>
        <v>#N/A</v>
      </c>
      <c r="AA18" s="15"/>
      <c r="AB18" s="104">
        <f t="shared" si="1"/>
        <v>0</v>
      </c>
      <c r="AD18" t="e">
        <f ca="1">_xlfn.IFS(INDEX(才能!$U$1:$V$13,才能!$Y18,2)="A",OFFSET(才能!$A$1,才能!$Z18-1,1,才能!$AB18/2,),INDEX(才能!$U$1:$V$13,才能!$Y18,2)="B",OFFSET(才能!$A$1,MATCH(才能!$X18,才能!$A:$A,0)-1+才能!$AB$1/2,1,才能!$AB18/2,),INDEX(才能!$U$1:$V$13,才能!$Y18,2)="",OFFSET(才能!$A$1,才能!$Z18-1,1,才能!$AB18,))</f>
        <v>#N/A</v>
      </c>
      <c r="AH18">
        <f>COUNTIF(W1:W13,"&gt;""")</f>
        <v>9</v>
      </c>
      <c r="AO18" t="str">
        <v>◇灵力光源</v>
      </c>
      <c r="AP18" t="str">
        <v>◇灵力光源</v>
      </c>
      <c r="AR18" t="str">
        <v>◇灵力光源</v>
      </c>
      <c r="AS18" t="str">
        <v>◇灵力光源</v>
      </c>
      <c r="AU18" t="str">
        <v>追加属性（枪）</v>
      </c>
      <c r="AV18" t="str">
        <v>追加属性（枪）</v>
      </c>
      <c r="AX18" t="str">
        <v>异食体质</v>
      </c>
      <c r="BA18" t="e">
        <f ca="1">MATCH(道具栏!$AB$1,OFFSET(装!$A:$AA,MATCH(道具栏!G61,装!$A:$A,0)-1,MATCH(道具栏!$BB$2,装!$1:$1,0)-1,COUNTIF(装!$A:$A,道具栏!G61),1),0)</f>
        <v>#N/A</v>
      </c>
      <c r="BC18">
        <f ca="1">COUNTIF(OFFSET(装!$A:$AA,MATCH(道具栏!G61,装!$A:$A,0)-1,MATCH(道具栏!$BB$2,装!$1:$1,0)-1,COUNTIF(装!$A:$A,道具栏!G61),1),道具栏!$AB$1)</f>
        <v>0</v>
      </c>
      <c r="BF18" t="str">
        <v>◇灵力光源</v>
      </c>
      <c r="BG18" t="str">
        <v>◇灵力光源</v>
      </c>
    </row>
    <row r="19" spans="1:59">
      <c r="A19" s="92" t="s">
        <v>19</v>
      </c>
      <c r="B19" t="s">
        <v>415</v>
      </c>
      <c r="D19" s="13" t="s">
        <v>2062</v>
      </c>
      <c r="E19" t="s">
        <v>2083</v>
      </c>
      <c r="F19" t="s">
        <v>2084</v>
      </c>
      <c r="G19" t="s">
        <v>187</v>
      </c>
      <c r="H19" t="s">
        <v>187</v>
      </c>
      <c r="I19" s="90" t="s">
        <v>2085</v>
      </c>
      <c r="J19" t="s">
        <v>2086</v>
      </c>
      <c r="K19" s="91" t="s">
        <v>2087</v>
      </c>
      <c r="L19" t="s">
        <v>1648</v>
      </c>
      <c r="O19">
        <v>18</v>
      </c>
      <c r="S19" s="14"/>
      <c r="T19" s="14"/>
      <c r="X19" s="99">
        <f>技能栏!C28</f>
        <v>0</v>
      </c>
      <c r="Y19" s="15" t="e">
        <f t="shared" si="0"/>
        <v>#N/A</v>
      </c>
      <c r="Z19" s="15" t="e">
        <f t="shared" si="2"/>
        <v>#N/A</v>
      </c>
      <c r="AA19" s="15"/>
      <c r="AB19" s="104">
        <f t="shared" si="1"/>
        <v>0</v>
      </c>
      <c r="AD19" t="e">
        <f ca="1">_xlfn.IFS(INDEX(才能!$U$1:$V$14,才能!$Y19,2)="A",OFFSET(才能!$A$1,才能!$Z19-1,1,才能!$AB19/2,),INDEX(才能!$U$1:$V$14,才能!$Y19,2)="B",OFFSET(才能!$A$1,MATCH(才能!$X19,才能!$A:$A,0)-1+才能!$AB$1/2,1,才能!$AB19/2,),INDEX(才能!$U$1:$V$14,才能!$Y19,2)="",OFFSET(才能!$A$1,才能!$Z19-1,1,才能!$AB19,))</f>
        <v>#N/A</v>
      </c>
      <c r="AO19" t="str">
        <v>◇占卜</v>
      </c>
      <c r="AP19" t="str">
        <v>◇占卜</v>
      </c>
      <c r="AR19" t="str">
        <v>◇占卜</v>
      </c>
      <c r="AS19" t="str">
        <v>◇占卜</v>
      </c>
      <c r="AU19" t="str">
        <v>贯通強化</v>
      </c>
      <c r="AV19" t="str">
        <v>贯通強化</v>
      </c>
      <c r="AX19" t="str">
        <v>梦境操控</v>
      </c>
      <c r="BA19" t="e">
        <f ca="1">MATCH(道具栏!$AB$1,OFFSET(装!$A:$AA,MATCH(道具栏!G62,装!$A:$A,0)-1,MATCH(道具栏!$BB$2,装!$1:$1,0)-1,COUNTIF(装!$A:$A,道具栏!G62),1),0)</f>
        <v>#N/A</v>
      </c>
      <c r="BC19">
        <f ca="1">COUNTIF(OFFSET(装!$A:$AA,MATCH(道具栏!G62,装!$A:$A,0)-1,MATCH(道具栏!$BB$2,装!$1:$1,0)-1,COUNTIF(装!$A:$A,道具栏!G62),1),道具栏!$AB$1)</f>
        <v>0</v>
      </c>
      <c r="BF19" t="str">
        <v>◇占卜</v>
      </c>
      <c r="BG19" t="str">
        <v>◇占卜</v>
      </c>
    </row>
    <row r="20" spans="1:59">
      <c r="A20" s="92" t="s">
        <v>19</v>
      </c>
      <c r="B20" t="s">
        <v>416</v>
      </c>
      <c r="D20" s="13" t="s">
        <v>2062</v>
      </c>
      <c r="E20" t="s">
        <v>2088</v>
      </c>
      <c r="F20" t="s">
        <v>186</v>
      </c>
      <c r="G20" t="s">
        <v>182</v>
      </c>
      <c r="H20" t="s">
        <v>2035</v>
      </c>
      <c r="I20" s="90" t="s">
        <v>2085</v>
      </c>
      <c r="J20" t="s">
        <v>2089</v>
      </c>
      <c r="K20" s="91" t="s">
        <v>2090</v>
      </c>
      <c r="L20" t="s">
        <v>1648</v>
      </c>
      <c r="O20">
        <v>19</v>
      </c>
      <c r="S20" s="14"/>
      <c r="T20" s="14"/>
      <c r="X20" s="99">
        <f>技能栏!C29</f>
        <v>0</v>
      </c>
      <c r="Y20" s="15" t="e">
        <f t="shared" si="0"/>
        <v>#N/A</v>
      </c>
      <c r="Z20" s="15" t="e">
        <f t="shared" si="2"/>
        <v>#N/A</v>
      </c>
      <c r="AA20" s="15"/>
      <c r="AB20" s="104">
        <f t="shared" si="1"/>
        <v>0</v>
      </c>
      <c r="AD20" t="e">
        <f ca="1">_xlfn.IFS(INDEX(才能!$U$1:$V$13,才能!$Y20,2)="A",OFFSET(才能!$A$1,才能!$Z20-1,1,才能!$AB20/2,),INDEX(才能!$U$1:$V$13,才能!$Y20,2)="B",OFFSET(才能!$A$1,MATCH(才能!$X20,才能!$A:$A,0)-1+才能!$AB$1/2,1,才能!$AB20/2,),INDEX(才能!$U$1:$V$13,才能!$Y20,2)="",OFFSET(才能!$A$1,才能!$Z20-1,1,才能!$AB20,))</f>
        <v>#N/A</v>
      </c>
      <c r="AO20" t="str">
        <v>◇识别魔法</v>
      </c>
      <c r="AP20" t="str">
        <v>◇识别魔法</v>
      </c>
      <c r="AR20" t="str">
        <v>◇识别魔法</v>
      </c>
      <c r="AS20" t="str">
        <v>◇识别魔法</v>
      </c>
      <c r="AU20" t="str">
        <v>长柄饰带</v>
      </c>
      <c r="AV20" t="str">
        <v>长柄饰带</v>
      </c>
      <c r="AX20" t="str">
        <v>灵力分体</v>
      </c>
      <c r="BA20" t="e">
        <f ca="1">MATCH(道具栏!$AB$1,OFFSET(装!$A:$AA,MATCH(道具栏!G63,装!$A:$A,0)-1,MATCH(道具栏!$BB$2,装!$1:$1,0)-1,COUNTIF(装!$A:$A,道具栏!G63),1),0)</f>
        <v>#N/A</v>
      </c>
      <c r="BC20">
        <f ca="1">COUNTIF(OFFSET(装!$A:$AA,MATCH(道具栏!G63,装!$A:$A,0)-1,MATCH(道具栏!$BB$2,装!$1:$1,0)-1,COUNTIF(装!$A:$A,道具栏!G63),1),道具栏!$AB$1)</f>
        <v>0</v>
      </c>
      <c r="BF20" t="str">
        <v>◇识别魔法</v>
      </c>
      <c r="BG20" t="str">
        <v>◇识别魔法</v>
      </c>
    </row>
    <row r="21" spans="1:59">
      <c r="A21" s="92" t="s">
        <v>19</v>
      </c>
      <c r="B21" t="s">
        <v>417</v>
      </c>
      <c r="D21" s="13" t="s">
        <v>2062</v>
      </c>
      <c r="E21" t="s">
        <v>2091</v>
      </c>
      <c r="F21" t="s">
        <v>186</v>
      </c>
      <c r="G21" t="s">
        <v>187</v>
      </c>
      <c r="H21" t="s">
        <v>187</v>
      </c>
      <c r="I21" s="90" t="s">
        <v>183</v>
      </c>
      <c r="J21" t="s">
        <v>2092</v>
      </c>
      <c r="K21" s="91" t="s">
        <v>2093</v>
      </c>
      <c r="L21" t="s">
        <v>1648</v>
      </c>
      <c r="O21">
        <v>20</v>
      </c>
      <c r="X21" s="99">
        <f>技能栏!C30</f>
        <v>0</v>
      </c>
      <c r="Y21" s="15" t="e">
        <f t="shared" si="0"/>
        <v>#N/A</v>
      </c>
      <c r="Z21" s="15" t="e">
        <f t="shared" si="2"/>
        <v>#N/A</v>
      </c>
      <c r="AA21" s="15"/>
      <c r="AB21" s="104">
        <f t="shared" si="1"/>
        <v>0</v>
      </c>
      <c r="AD21" t="e">
        <f ca="1">_xlfn.IFS(INDEX(才能!$U$1:$V$13,才能!$Y21,2)="A",OFFSET(才能!$A$1,才能!$Z21-1,1,才能!$AB21/2,),INDEX(才能!$U$1:$V$13,才能!$Y21,2)="B",OFFSET(才能!$A$1,MATCH(才能!$X21,才能!$A:$A,0)-1+才能!$AB$1/2,1,才能!$AB21/2,),INDEX(才能!$U$1:$V$13,才能!$Y21,2)="",OFFSET(才能!$A$1,才能!$Z21-1,1,才能!$AB21,))</f>
        <v>#N/A</v>
      </c>
      <c r="AO21" t="str">
        <v>◇破邪领域</v>
      </c>
      <c r="AP21" t="str">
        <v>◇破邪领域</v>
      </c>
      <c r="AR21" t="str">
        <v>◇破邪领域</v>
      </c>
      <c r="AS21" t="str">
        <v>◇破邪领域</v>
      </c>
      <c r="AU21" t="str">
        <v>灵力吞噬</v>
      </c>
      <c r="AV21" t="str">
        <v>灵力吞噬</v>
      </c>
      <c r="AX21" t="str">
        <v>下属妖怪</v>
      </c>
      <c r="BA21" t="e">
        <f ca="1">MATCH(道具栏!$AB$1,OFFSET(装!$A:$AA,MATCH(道具栏!G64,装!$A:$A,0)-1,MATCH(道具栏!$BB$2,装!$1:$1,0)-1,COUNTIF(装!$A:$A,道具栏!G64),1),0)</f>
        <v>#N/A</v>
      </c>
      <c r="BC21">
        <f ca="1">COUNTIF(OFFSET(装!$A:$AA,MATCH(道具栏!G64,装!$A:$A,0)-1,MATCH(道具栏!$BB$2,装!$1:$1,0)-1,COUNTIF(装!$A:$A,道具栏!G64),1),道具栏!$AB$1)</f>
        <v>0</v>
      </c>
      <c r="BF21" t="str">
        <v>◇破邪领域</v>
      </c>
      <c r="BG21" t="str">
        <v>◇破邪领域</v>
      </c>
    </row>
    <row r="22" spans="1:59">
      <c r="A22" s="92" t="s">
        <v>19</v>
      </c>
      <c r="B22" t="s">
        <v>418</v>
      </c>
      <c r="D22" s="13" t="s">
        <v>2062</v>
      </c>
      <c r="E22" t="s">
        <v>2094</v>
      </c>
      <c r="F22" t="s">
        <v>744</v>
      </c>
      <c r="G22" t="s">
        <v>187</v>
      </c>
      <c r="H22" t="s">
        <v>187</v>
      </c>
      <c r="I22" s="90" t="s">
        <v>183</v>
      </c>
      <c r="J22" t="s">
        <v>2095</v>
      </c>
      <c r="K22" s="91" t="s">
        <v>2096</v>
      </c>
      <c r="L22" t="s">
        <v>1648</v>
      </c>
      <c r="X22" s="99">
        <f>技能栏!C31</f>
        <v>0</v>
      </c>
      <c r="Y22" s="15" t="e">
        <f t="shared" si="0"/>
        <v>#N/A</v>
      </c>
      <c r="Z22" s="15" t="e">
        <f t="shared" si="2"/>
        <v>#N/A</v>
      </c>
      <c r="AA22" s="15"/>
      <c r="AB22" s="104">
        <f t="shared" si="1"/>
        <v>0</v>
      </c>
      <c r="AD22" t="e">
        <f ca="1">_xlfn.IFS(INDEX(才能!$U$1:$V$14,才能!$Y22,2)="A",OFFSET(才能!$A$1,才能!$Z22-1,1,才能!$AB22/2,),INDEX(才能!$U$1:$V$14,才能!$Y22,2)="B",OFFSET(才能!$A$1,MATCH(才能!$X22,才能!$A:$A,0)-1+才能!$AB$1/2,1,才能!$AB22/2,),INDEX(才能!$U$1:$V$14,才能!$Y22,2)="",OFFSET(才能!$A$1,才能!$Z22-1,1,才能!$AB22,))</f>
        <v>#N/A</v>
      </c>
      <c r="AO22" t="str">
        <v>◇崩坏魔术</v>
      </c>
      <c r="AP22" t="str">
        <v>◇崩坏魔术</v>
      </c>
      <c r="AR22" t="str">
        <v>◇崩坏魔术</v>
      </c>
      <c r="AS22" t="str">
        <v>◇崩坏魔术</v>
      </c>
      <c r="AU22" t="str">
        <v>名枪</v>
      </c>
      <c r="AV22" t="str">
        <v>名枪</v>
      </c>
      <c r="AX22" t="str">
        <v>搭载可能</v>
      </c>
      <c r="BA22" t="e">
        <f ca="1">MATCH(道具栏!$AB$1,OFFSET(装!$A:$AA,MATCH(道具栏!G65,装!$A:$A,0)-1,MATCH(道具栏!$BB$2,装!$1:$1,0)-1,COUNTIF(装!$A:$A,道具栏!G65),1),0)</f>
        <v>#N/A</v>
      </c>
      <c r="BC22">
        <f ca="1">COUNTIF(OFFSET(装!$A:$AA,MATCH(道具栏!G65,装!$A:$A,0)-1,MATCH(道具栏!$BB$2,装!$1:$1,0)-1,COUNTIF(装!$A:$A,道具栏!G65),1),道具栏!$AB$1)</f>
        <v>0</v>
      </c>
      <c r="BF22" t="str">
        <v>◇崩坏魔术</v>
      </c>
      <c r="BG22" t="str">
        <v>◇崩坏魔术</v>
      </c>
    </row>
    <row r="23" spans="1:59">
      <c r="A23" s="92" t="s">
        <v>317</v>
      </c>
      <c r="B23" t="s">
        <v>420</v>
      </c>
      <c r="C23" s="93"/>
      <c r="D23" s="93"/>
      <c r="E23" s="82" t="s">
        <v>420</v>
      </c>
      <c r="F23" s="82" t="s">
        <v>181</v>
      </c>
      <c r="G23" s="82" t="s">
        <v>187</v>
      </c>
      <c r="H23" s="82" t="s">
        <v>187</v>
      </c>
      <c r="I23" s="94" t="s">
        <v>2097</v>
      </c>
      <c r="J23" s="82" t="s">
        <v>2098</v>
      </c>
      <c r="K23" s="30" t="s">
        <v>2099</v>
      </c>
      <c r="L23" s="82" t="s">
        <v>747</v>
      </c>
      <c r="X23" s="99" t="str">
        <f>技能栏!C32</f>
        <v/>
      </c>
      <c r="Y23" s="15">
        <f t="shared" si="0"/>
        <v>4</v>
      </c>
      <c r="Z23" s="15" t="e">
        <f t="shared" si="2"/>
        <v>#N/A</v>
      </c>
      <c r="AA23" s="15"/>
      <c r="AB23" s="104">
        <f t="shared" si="1"/>
        <v>1047280</v>
      </c>
      <c r="AD23" t="e">
        <f ca="1">_xlfn.IFS(INDEX(才能!$U$1:$V$13,才能!$Y23,2)="A",OFFSET(才能!$A$1,才能!$Z23-1,1,才能!$AB23/2,),INDEX(才能!$U$1:$V$13,才能!$Y23,2)="B",OFFSET(才能!$A$1,MATCH(才能!$X23,才能!$A:$A,0)-1+才能!$AB$1/2,1,才能!$AB23/2,),INDEX(才能!$U$1:$V$13,才能!$Y23,2)="",OFFSET(才能!$A$1,才能!$Z23-1,1,才能!$AB23,))</f>
        <v>#N/A</v>
      </c>
      <c r="AO23" t="str">
        <v>◇辉耀灵力</v>
      </c>
      <c r="AP23" t="str">
        <v>◇辉耀灵力</v>
      </c>
      <c r="AR23" t="str">
        <v>◇辉耀灵力</v>
      </c>
      <c r="AS23" t="str">
        <v>◇辉耀灵力</v>
      </c>
      <c r="AU23" t="str">
        <v>冲击的枪尖</v>
      </c>
      <c r="AV23" t="str">
        <v>冲击的枪尖</v>
      </c>
      <c r="AX23" t="str">
        <v>预知异能</v>
      </c>
      <c r="BA23" t="e">
        <f ca="1">MATCH(道具栏!$AB$1,OFFSET(装!$A:$AA,MATCH(道具栏!G66,装!$A:$A,0)-1,MATCH(道具栏!$BB$2,装!$1:$1,0)-1,COUNTIF(装!$A:$A,道具栏!G66),1),0)</f>
        <v>#N/A</v>
      </c>
      <c r="BC23" t="e">
        <f ca="1">COUNTIF(OFFSET(装!$A:$AA,MATCH(道具栏!G66,装!$A:$A,0)-1,MATCH(道具栏!$BB$2,装!$1:$1,0)-1,COUNTIF(装!$A:$A,道具栏!G66),1),道具栏!$AB$1)</f>
        <v>#N/A</v>
      </c>
      <c r="BF23" t="str">
        <v>◇辉耀灵力</v>
      </c>
      <c r="BG23" t="str">
        <v>◇辉耀灵力</v>
      </c>
    </row>
    <row r="24" spans="1:59">
      <c r="A24" s="92" t="s">
        <v>317</v>
      </c>
      <c r="B24" t="s">
        <v>421</v>
      </c>
      <c r="C24" s="93"/>
      <c r="D24" s="93"/>
      <c r="E24" s="82" t="s">
        <v>421</v>
      </c>
      <c r="F24" s="82" t="s">
        <v>181</v>
      </c>
      <c r="G24" s="82" t="s">
        <v>187</v>
      </c>
      <c r="H24" s="82" t="s">
        <v>187</v>
      </c>
      <c r="I24" s="94" t="s">
        <v>2085</v>
      </c>
      <c r="J24" s="82" t="s">
        <v>2100</v>
      </c>
      <c r="K24" s="30" t="s">
        <v>2101</v>
      </c>
      <c r="L24" s="82" t="s">
        <v>747</v>
      </c>
      <c r="X24" s="99">
        <f>技能栏!C33</f>
        <v>0</v>
      </c>
      <c r="Y24" s="15" t="e">
        <f t="shared" si="0"/>
        <v>#N/A</v>
      </c>
      <c r="Z24" s="15" t="e">
        <f t="shared" si="2"/>
        <v>#N/A</v>
      </c>
      <c r="AA24" s="15"/>
      <c r="AB24" s="104">
        <f t="shared" si="1"/>
        <v>0</v>
      </c>
      <c r="AD24" t="e">
        <f ca="1">_xlfn.IFS(INDEX(才能!$U$1:$V$13,才能!$Y24,2)="A",OFFSET(才能!$A$1,才能!$Z24-1,1,才能!$AB24/2,),INDEX(才能!$U$1:$V$13,才能!$Y24,2)="B",OFFSET(才能!$A$1,MATCH(才能!$X24,才能!$A:$A,0)-1+才能!$AB$1/2,1,才能!$AB24/2,),INDEX(才能!$U$1:$V$13,才能!$Y24,2)="",OFFSET(才能!$A$1,才能!$Z24-1,1,才能!$AB24,))</f>
        <v>#N/A</v>
      </c>
      <c r="AO24" t="str">
        <v>◇自动咏唱</v>
      </c>
      <c r="AP24" t="str">
        <v>◇自动咏唱</v>
      </c>
      <c r="AR24" t="str">
        <v>◇自动咏唱</v>
      </c>
      <c r="AS24" t="str">
        <v>◇自动咏唱</v>
      </c>
      <c r="AU24" t="str">
        <v>柔韧长柄</v>
      </c>
      <c r="AV24" t="str">
        <v>柔韧长柄</v>
      </c>
      <c r="AX24" t="str">
        <v>幻觉能力</v>
      </c>
      <c r="BA24" t="e">
        <f ca="1">MATCH(道具栏!$AB$1,OFFSET(装!$A:$AA,MATCH(道具栏!G67,装!$A:$A,0)-1,MATCH(道具栏!$BB$2,装!$1:$1,0)-1,COUNTIF(装!$A:$A,道具栏!G67),1),0)</f>
        <v>#N/A</v>
      </c>
      <c r="BC24">
        <f ca="1">COUNTIF(OFFSET(装!$A:$AA,MATCH(道具栏!G67,装!$A:$A,0)-1,MATCH(道具栏!$BB$2,装!$1:$1,0)-1,COUNTIF(装!$A:$A,道具栏!G67),1),道具栏!$AB$1)</f>
        <v>0</v>
      </c>
      <c r="BF24" t="str">
        <v>◇自动咏唱</v>
      </c>
      <c r="BG24" t="str">
        <v>◇自动咏唱</v>
      </c>
    </row>
    <row r="25" spans="1:59">
      <c r="A25" s="92" t="s">
        <v>317</v>
      </c>
      <c r="B25" t="s">
        <v>422</v>
      </c>
      <c r="C25" s="93"/>
      <c r="D25" s="93"/>
      <c r="E25" s="82" t="s">
        <v>422</v>
      </c>
      <c r="F25" s="82" t="s">
        <v>2033</v>
      </c>
      <c r="G25" s="82" t="s">
        <v>85</v>
      </c>
      <c r="H25" s="82" t="s">
        <v>85</v>
      </c>
      <c r="I25" s="94" t="s">
        <v>2036</v>
      </c>
      <c r="J25" s="82" t="s">
        <v>2102</v>
      </c>
      <c r="K25" s="30" t="s">
        <v>2103</v>
      </c>
      <c r="L25" s="82" t="s">
        <v>747</v>
      </c>
      <c r="X25" s="99">
        <f>技能栏!C34</f>
        <v>0</v>
      </c>
      <c r="Y25" s="15" t="e">
        <f t="shared" si="0"/>
        <v>#N/A</v>
      </c>
      <c r="Z25" s="15" t="e">
        <f t="shared" si="2"/>
        <v>#N/A</v>
      </c>
      <c r="AA25" s="15"/>
      <c r="AB25" s="104">
        <f t="shared" si="1"/>
        <v>0</v>
      </c>
      <c r="AD25" t="e">
        <f ca="1">_xlfn.IFS(INDEX(才能!$U$1:$V$14,才能!$Y25,2)="A",OFFSET(才能!$A$1,才能!$Z25-1,1,才能!$AB25/2,),INDEX(才能!$U$1:$V$14,才能!$Y25,2)="B",OFFSET(才能!$A$1,MATCH(才能!$X25,才能!$A:$A,0)-1+才能!$AB$1/2,1,才能!$AB25/2,),INDEX(才能!$U$1:$V$14,才能!$Y25,2)="",OFFSET(才能!$A$1,才能!$Z25-1,1,才能!$AB25,))</f>
        <v>#N/A</v>
      </c>
      <c r="AO25" t="str">
        <v>◇追加属性</v>
      </c>
      <c r="AP25" t="str">
        <v>◇追加属性</v>
      </c>
      <c r="AR25" t="str">
        <v>◇追加属性</v>
      </c>
      <c r="AS25" t="str">
        <v>◇追加属性</v>
      </c>
      <c r="AU25" t="str">
        <v>贯通增强</v>
      </c>
      <c r="AV25" t="str">
        <v>贯通增强</v>
      </c>
      <c r="AX25" t="str">
        <v>壁面行走</v>
      </c>
      <c r="BA25" t="e">
        <f ca="1">MATCH(道具栏!$AB$1,OFFSET(装!$A:$AA,MATCH(道具栏!G68,装!$A:$A,0)-1,MATCH(道具栏!$BB$2,装!$1:$1,0)-1,COUNTIF(装!$A:$A,道具栏!G68),1),0)</f>
        <v>#N/A</v>
      </c>
      <c r="BC25" t="e">
        <f ca="1">COUNTIF(OFFSET(装!$A:$AA,MATCH(道具栏!G68,装!$A:$A,0)-1,MATCH(道具栏!$BB$2,装!$1:$1,0)-1,COUNTIF(装!$A:$A,道具栏!G68),1),道具栏!$AB$1)</f>
        <v>#N/A</v>
      </c>
      <c r="BF25" t="str">
        <v>◇追加属性</v>
      </c>
      <c r="BG25" t="str">
        <v>◇追加属性</v>
      </c>
    </row>
    <row r="26" spans="1:59">
      <c r="A26" s="92" t="s">
        <v>317</v>
      </c>
      <c r="B26" t="s">
        <v>423</v>
      </c>
      <c r="C26" s="93"/>
      <c r="D26" s="93"/>
      <c r="E26" s="82" t="s">
        <v>423</v>
      </c>
      <c r="F26" s="82" t="s">
        <v>2033</v>
      </c>
      <c r="G26" s="82" t="s">
        <v>2104</v>
      </c>
      <c r="H26" s="82" t="s">
        <v>2035</v>
      </c>
      <c r="I26" s="94" t="s">
        <v>2085</v>
      </c>
      <c r="J26" s="82" t="s">
        <v>2105</v>
      </c>
      <c r="K26" s="30" t="s">
        <v>2106</v>
      </c>
      <c r="L26" s="82" t="s">
        <v>747</v>
      </c>
      <c r="X26" s="99">
        <f>技能栏!C35</f>
        <v>0</v>
      </c>
      <c r="Y26" s="15" t="e">
        <f t="shared" si="0"/>
        <v>#N/A</v>
      </c>
      <c r="Z26" s="15" t="e">
        <f t="shared" si="2"/>
        <v>#N/A</v>
      </c>
      <c r="AA26" s="15"/>
      <c r="AB26" s="104">
        <f t="shared" si="1"/>
        <v>0</v>
      </c>
      <c r="AD26" t="e">
        <f ca="1">_xlfn.IFS(INDEX(才能!$U$1:$V$13,才能!$Y26,2)="A",OFFSET(才能!$A$1,才能!$Z26-1,1,才能!$AB26/2,),INDEX(才能!$U$1:$V$13,才能!$Y26,2)="B",OFFSET(才能!$A$1,MATCH(才能!$X26,才能!$A:$A,0)-1+才能!$AB$1/2,1,才能!$AB26/2,),INDEX(才能!$U$1:$V$13,才能!$Y26,2)="",OFFSET(才能!$A$1,才能!$Z26-1,1,才能!$AB26,))</f>
        <v>#N/A</v>
      </c>
      <c r="AO26" t="str">
        <v>◇战术辅助</v>
      </c>
      <c r="AP26" t="str">
        <v>◇战术辅助</v>
      </c>
      <c r="AR26" t="str">
        <v>◇战术辅助</v>
      </c>
      <c r="AS26" t="str">
        <v>◇战术辅助</v>
      </c>
      <c r="AU26" t="str">
        <v>即死效果</v>
      </c>
      <c r="AV26" t="str">
        <v>即死效果</v>
      </c>
      <c r="AX26" t="str">
        <v>超软体</v>
      </c>
      <c r="BA26" t="e">
        <f ca="1">MATCH(道具栏!$AB$1,OFFSET(装!$A:$AA,MATCH(道具栏!G69,装!$A:$A,0)-1,MATCH(道具栏!$BB$2,装!$1:$1,0)-1,COUNTIF(装!$A:$A,道具栏!G69),1),0)</f>
        <v>#N/A</v>
      </c>
      <c r="BC26" t="e">
        <f ca="1">COUNTIF(OFFSET(装!$A:$AA,MATCH(道具栏!G69,装!$A:$A,0)-1,MATCH(道具栏!$BB$2,装!$1:$1,0)-1,COUNTIF(装!$A:$A,道具栏!G69),1),道具栏!$AB$1)</f>
        <v>#N/A</v>
      </c>
      <c r="BF26" t="str">
        <v>◇战术辅助</v>
      </c>
      <c r="BG26" t="str">
        <v>◇战术辅助</v>
      </c>
    </row>
    <row r="27" spans="1:59">
      <c r="A27" s="92" t="s">
        <v>317</v>
      </c>
      <c r="B27" t="s">
        <v>424</v>
      </c>
      <c r="C27" s="93"/>
      <c r="D27" s="93"/>
      <c r="E27" s="82" t="s">
        <v>424</v>
      </c>
      <c r="F27" s="82" t="s">
        <v>186</v>
      </c>
      <c r="G27" s="82" t="s">
        <v>187</v>
      </c>
      <c r="H27" s="82" t="s">
        <v>187</v>
      </c>
      <c r="I27" s="94" t="s">
        <v>2036</v>
      </c>
      <c r="J27" s="82" t="s">
        <v>2045</v>
      </c>
      <c r="K27" s="30" t="s">
        <v>2107</v>
      </c>
      <c r="L27" s="82" t="s">
        <v>747</v>
      </c>
      <c r="X27" s="99">
        <f>技能栏!C36</f>
        <v>0</v>
      </c>
      <c r="Y27" s="15" t="e">
        <f t="shared" si="0"/>
        <v>#N/A</v>
      </c>
      <c r="Z27" s="15" t="e">
        <f t="shared" si="2"/>
        <v>#N/A</v>
      </c>
      <c r="AA27" s="15"/>
      <c r="AB27" s="104">
        <f t="shared" si="1"/>
        <v>0</v>
      </c>
      <c r="AD27" t="e">
        <f ca="1">_xlfn.IFS(INDEX(才能!$U$1:$V$13,才能!$Y27,2)="A",OFFSET(才能!$A$1,才能!$Z27-1,1,才能!$AB27/2,),INDEX(才能!$U$1:$V$13,才能!$Y27,2)="B",OFFSET(才能!$A$1,MATCH(才能!$X27,才能!$A:$A,0)-1+才能!$AB$1/2,1,才能!$AB27/2,),INDEX(才能!$U$1:$V$13,才能!$Y27,2)="",OFFSET(才能!$A$1,才能!$Z27-1,1,才能!$AB27,))</f>
        <v>#N/A</v>
      </c>
      <c r="AO27" t="str">
        <v>◇灵力爆碎</v>
      </c>
      <c r="AP27" t="str">
        <v>◇灵力爆碎</v>
      </c>
      <c r="AR27" t="str">
        <v>◇灵力爆碎</v>
      </c>
      <c r="AS27" t="str">
        <v>◇灵力爆碎</v>
      </c>
      <c r="AU27" t="str">
        <v>幻影枪尖</v>
      </c>
      <c r="AV27" t="str">
        <v>幻影枪尖</v>
      </c>
      <c r="AX27" t="str">
        <v>神性美貌</v>
      </c>
      <c r="BA27" t="e">
        <f ca="1">MATCH(道具栏!$AB$1,OFFSET(装!$A:$AA,MATCH(道具栏!G70,装!$A:$A,0)-1,MATCH(道具栏!$BB$2,装!$1:$1,0)-1,COUNTIF(装!$A:$A,道具栏!G70),1),0)</f>
        <v>#N/A</v>
      </c>
      <c r="BC27" t="e">
        <f ca="1">COUNTIF(OFFSET(装!$A:$AA,MATCH(道具栏!G70,装!$A:$A,0)-1,MATCH(道具栏!$BB$2,装!$1:$1,0)-1,COUNTIF(装!$A:$A,道具栏!G70),1),道具栏!$AB$1)</f>
        <v>#N/A</v>
      </c>
      <c r="BF27" t="str">
        <v>◇灵力爆碎</v>
      </c>
      <c r="BG27" t="str">
        <v>◇灵力爆碎</v>
      </c>
    </row>
    <row r="28" spans="1:59">
      <c r="A28" s="92" t="s">
        <v>317</v>
      </c>
      <c r="B28" t="s">
        <v>425</v>
      </c>
      <c r="C28" s="93"/>
      <c r="D28" s="93"/>
      <c r="E28" s="82" t="s">
        <v>425</v>
      </c>
      <c r="F28" s="82" t="s">
        <v>744</v>
      </c>
      <c r="G28" s="82" t="s">
        <v>187</v>
      </c>
      <c r="H28" s="82" t="s">
        <v>187</v>
      </c>
      <c r="I28" s="94" t="s">
        <v>183</v>
      </c>
      <c r="J28" s="82" t="s">
        <v>2108</v>
      </c>
      <c r="K28" s="30" t="s">
        <v>2109</v>
      </c>
      <c r="L28" s="82" t="s">
        <v>747</v>
      </c>
      <c r="X28" s="99">
        <f>技能栏!C37</f>
        <v>0</v>
      </c>
      <c r="Y28" s="15" t="e">
        <f t="shared" si="0"/>
        <v>#N/A</v>
      </c>
      <c r="Z28" s="15" t="e">
        <f t="shared" si="2"/>
        <v>#N/A</v>
      </c>
      <c r="AA28" s="15"/>
      <c r="AB28" s="104">
        <f t="shared" si="1"/>
        <v>0</v>
      </c>
      <c r="AD28" t="e">
        <f ca="1">_xlfn.IFS(INDEX(才能!$U$1:$V$14,才能!$Y28,2)="A",OFFSET(才能!$A$1,才能!$Z28-1,1,才能!$AB28/2,),INDEX(才能!$U$1:$V$14,才能!$Y28,2)="B",OFFSET(才能!$A$1,MATCH(才能!$X28,才能!$A:$A,0)-1+才能!$AB$1/2,1,才能!$AB28/2,),INDEX(才能!$U$1:$V$14,才能!$Y28,2)="",OFFSET(才能!$A$1,才能!$Z28-1,1,才能!$AB28,))</f>
        <v>#N/A</v>
      </c>
      <c r="AO28" t="str">
        <v>◇抵抗阻碍</v>
      </c>
      <c r="AP28" t="str">
        <v>◇抵抗阻碍</v>
      </c>
      <c r="AR28" t="str">
        <v>◇抵抗阻碍</v>
      </c>
      <c r="AS28" t="str">
        <v>◇抵抗阻碍</v>
      </c>
      <c r="AU28" t="str">
        <v>百烈突</v>
      </c>
      <c r="AV28" t="str">
        <v>百烈突</v>
      </c>
      <c r="AX28" t="str">
        <v>根源的恐怖</v>
      </c>
      <c r="BA28" t="e">
        <f ca="1">MATCH(道具栏!$AB$1,OFFSET(装!$A:$AA,MATCH(道具栏!G71,装!$A:$A,0)-1,MATCH(道具栏!$BB$2,装!$1:$1,0)-1,COUNTIF(装!$A:$A,道具栏!G71),1),0)</f>
        <v>#N/A</v>
      </c>
      <c r="BC28" t="e">
        <f ca="1">COUNTIF(OFFSET(装!$A:$AA,MATCH(道具栏!G71,装!$A:$A,0)-1,MATCH(道具栏!$BB$2,装!$1:$1,0)-1,COUNTIF(装!$A:$A,道具栏!G71),1),道具栏!$AB$1)</f>
        <v>#N/A</v>
      </c>
      <c r="BF28" t="str">
        <v>◇抵抗阻碍</v>
      </c>
      <c r="BG28" t="str">
        <v>◇抵抗阻碍</v>
      </c>
    </row>
    <row r="29" spans="1:59">
      <c r="A29" s="92" t="s">
        <v>317</v>
      </c>
      <c r="B29" t="s">
        <v>426</v>
      </c>
      <c r="C29" s="93"/>
      <c r="D29" s="93"/>
      <c r="E29" s="82" t="s">
        <v>426</v>
      </c>
      <c r="F29" s="82" t="s">
        <v>744</v>
      </c>
      <c r="G29" s="82" t="s">
        <v>187</v>
      </c>
      <c r="H29" s="82" t="s">
        <v>187</v>
      </c>
      <c r="I29" s="94" t="s">
        <v>183</v>
      </c>
      <c r="J29" s="82" t="s">
        <v>2110</v>
      </c>
      <c r="K29" s="30" t="s">
        <v>2111</v>
      </c>
      <c r="L29" s="82" t="s">
        <v>747</v>
      </c>
      <c r="X29" s="99">
        <f>技能栏!C38</f>
        <v>0</v>
      </c>
      <c r="Y29" s="15" t="e">
        <f t="shared" si="0"/>
        <v>#N/A</v>
      </c>
      <c r="Z29" s="15" t="e">
        <f t="shared" si="2"/>
        <v>#N/A</v>
      </c>
      <c r="AA29" s="15"/>
      <c r="AB29" s="104">
        <f t="shared" si="1"/>
        <v>0</v>
      </c>
      <c r="AD29" t="e">
        <f ca="1">_xlfn.IFS(INDEX(才能!$U$1:$V$13,才能!$Y29,2)="A",OFFSET(才能!$A$1,才能!$Z29-1,1,才能!$AB29/2,),INDEX(才能!$U$1:$V$13,才能!$Y29,2)="B",OFFSET(才能!$A$1,MATCH(才能!$X29,才能!$A:$A,0)-1+才能!$AB$1/2,1,才能!$AB29/2,),INDEX(才能!$U$1:$V$13,才能!$Y29,2)="",OFFSET(才能!$A$1,才能!$Z29-1,1,才能!$AB29,))</f>
        <v>#N/A</v>
      </c>
      <c r="AO29" t="str">
        <v>◇辟邪</v>
      </c>
      <c r="AP29" t="str">
        <v>◇辟邪</v>
      </c>
      <c r="AR29" t="str">
        <v>◇辟邪</v>
      </c>
      <c r="AS29" t="str">
        <v>◇辟邪</v>
      </c>
      <c r="AU29" t="str">
        <v>辉耀枪尖</v>
      </c>
      <c r="AV29" t="str">
        <v>辉耀枪尖</v>
      </c>
      <c r="AX29" t="str">
        <v>丰获媒介</v>
      </c>
      <c r="BA29" t="e">
        <f ca="1">MATCH(道具栏!$AB$1,OFFSET(装!$A:$AA,MATCH(道具栏!G72,装!$A:$A,0)-1,MATCH(道具栏!$BB$2,装!$1:$1,0)-1,COUNTIF(装!$A:$A,道具栏!G72),1),0)</f>
        <v>#N/A</v>
      </c>
      <c r="BC29" t="e">
        <f ca="1">COUNTIF(OFFSET(装!$A:$AA,MATCH(道具栏!G72,装!$A:$A,0)-1,MATCH(道具栏!$BB$2,装!$1:$1,0)-1,COUNTIF(装!$A:$A,道具栏!G72),1),道具栏!$AB$1)</f>
        <v>#N/A</v>
      </c>
      <c r="BF29" t="str">
        <v>◇辟邪</v>
      </c>
      <c r="BG29" t="str">
        <v>◇辟邪</v>
      </c>
    </row>
    <row r="30" spans="1:59">
      <c r="A30" s="92" t="s">
        <v>317</v>
      </c>
      <c r="B30" t="s">
        <v>427</v>
      </c>
      <c r="C30" s="93"/>
      <c r="D30" s="93"/>
      <c r="E30" s="82" t="s">
        <v>427</v>
      </c>
      <c r="F30" s="82" t="s">
        <v>744</v>
      </c>
      <c r="G30" s="82" t="s">
        <v>187</v>
      </c>
      <c r="H30" s="82" t="s">
        <v>187</v>
      </c>
      <c r="I30" s="94" t="s">
        <v>183</v>
      </c>
      <c r="J30" s="82" t="s">
        <v>2112</v>
      </c>
      <c r="K30" s="30" t="s">
        <v>2113</v>
      </c>
      <c r="L30" s="82" t="s">
        <v>747</v>
      </c>
      <c r="X30" s="99" t="str">
        <f>技能栏!C39</f>
        <v/>
      </c>
      <c r="Y30" s="15">
        <f t="shared" si="0"/>
        <v>4</v>
      </c>
      <c r="Z30" s="15" t="e">
        <f t="shared" si="2"/>
        <v>#N/A</v>
      </c>
      <c r="AA30" s="15"/>
      <c r="AB30" s="104">
        <f t="shared" si="1"/>
        <v>1047280</v>
      </c>
      <c r="AD30" t="e">
        <f ca="1">_xlfn.IFS(INDEX(才能!$U$1:$V$13,才能!$Y30,2)="A",OFFSET(才能!$A$1,才能!$Z30-1,1,才能!$AB30/2,),INDEX(才能!$U$1:$V$13,才能!$Y30,2)="B",OFFSET(才能!$A$1,MATCH(才能!$X30,才能!$A:$A,0)-1+才能!$AB$1/2,1,才能!$AB30/2,),INDEX(才能!$U$1:$V$13,才能!$Y30,2)="",OFFSET(才能!$A$1,才能!$Z30-1,1,才能!$AB30,))</f>
        <v>#N/A</v>
      </c>
      <c r="AO30" t="str">
        <v>◇移动魔法阵</v>
      </c>
      <c r="AP30" t="str">
        <v>◇移动魔法阵</v>
      </c>
      <c r="AR30" t="str">
        <v>◇移动魔法阵</v>
      </c>
      <c r="AS30" t="str">
        <v>◇移动魔法阵</v>
      </c>
      <c r="AU30" t="str">
        <v>大旋风</v>
      </c>
      <c r="AV30" t="str">
        <v>大旋风</v>
      </c>
      <c r="AX30" t="str">
        <v>凭依异能</v>
      </c>
      <c r="BA30" t="e">
        <f ca="1">MATCH(道具栏!$AB$1,OFFSET(装!$A:$AA,MATCH(道具栏!G73,装!$A:$A,0)-1,MATCH(道具栏!$BB$2,装!$1:$1,0)-1,COUNTIF(装!$A:$A,道具栏!G73),1),0)</f>
        <v>#N/A</v>
      </c>
      <c r="BC30" t="e">
        <f ca="1">COUNTIF(OFFSET(装!$A:$AA,MATCH(道具栏!G73,装!$A:$A,0)-1,MATCH(道具栏!$BB$2,装!$1:$1,0)-1,COUNTIF(装!$A:$A,道具栏!G73),1),道具栏!$AB$1)</f>
        <v>#N/A</v>
      </c>
      <c r="BF30" t="str">
        <v>◇移动魔法阵</v>
      </c>
      <c r="BG30" t="str">
        <v>◇移动魔法阵</v>
      </c>
    </row>
    <row r="31" spans="1:59">
      <c r="A31" s="92" t="s">
        <v>317</v>
      </c>
      <c r="B31" t="s">
        <v>428</v>
      </c>
      <c r="C31" s="93"/>
      <c r="D31" s="93"/>
      <c r="E31" s="82" t="s">
        <v>428</v>
      </c>
      <c r="F31" s="82" t="s">
        <v>2033</v>
      </c>
      <c r="G31" s="82" t="s">
        <v>2034</v>
      </c>
      <c r="H31" s="82" t="s">
        <v>2035</v>
      </c>
      <c r="I31" s="94" t="s">
        <v>2044</v>
      </c>
      <c r="J31" s="82" t="s">
        <v>2114</v>
      </c>
      <c r="K31" s="31" t="s">
        <v>2115</v>
      </c>
      <c r="L31" s="82" t="s">
        <v>1648</v>
      </c>
      <c r="X31" s="99">
        <f>技能栏!C40</f>
        <v>0</v>
      </c>
      <c r="Y31" s="15" t="e">
        <f t="shared" si="0"/>
        <v>#N/A</v>
      </c>
      <c r="Z31" s="15" t="e">
        <f t="shared" si="2"/>
        <v>#N/A</v>
      </c>
      <c r="AA31" s="15"/>
      <c r="AB31" s="104">
        <f t="shared" si="1"/>
        <v>0</v>
      </c>
      <c r="AD31" t="e">
        <f ca="1">_xlfn.IFS(INDEX(才能!$U$1:$V$14,才能!$Y31,2)="A",OFFSET(才能!$A$1,才能!$Z31-1,1,才能!$AB31/2,),INDEX(才能!$U$1:$V$14,才能!$Y31,2)="B",OFFSET(才能!$A$1,MATCH(才能!$X31,才能!$A:$A,0)-1+才能!$AB$1/2,1,才能!$AB31/2,),INDEX(才能!$U$1:$V$14,才能!$Y31,2)="",OFFSET(才能!$A$1,才能!$Z31-1,1,才能!$AB31,))</f>
        <v>#N/A</v>
      </c>
      <c r="AO31" t="str">
        <v>◇射程强化</v>
      </c>
      <c r="AP31" t="str">
        <v>◇射程强化</v>
      </c>
      <c r="AR31" t="str">
        <v>◇射程强化</v>
      </c>
      <c r="AS31" t="str">
        <v>◇射程强化</v>
      </c>
      <c r="AU31" t="str">
        <v>圣枪·魔枪</v>
      </c>
      <c r="AV31" t="str">
        <v>圣枪·魔枪</v>
      </c>
      <c r="AX31" t="str">
        <v>灵药作用</v>
      </c>
      <c r="BA31" t="e">
        <f ca="1">MATCH(道具栏!$AB$1,OFFSET(装!$A:$AA,MATCH(道具栏!G74,装!$A:$A,0)-1,MATCH(道具栏!$BB$2,装!$1:$1,0)-1,COUNTIF(装!$A:$A,道具栏!G74),1),0)</f>
        <v>#N/A</v>
      </c>
      <c r="BC31" t="e">
        <f ca="1">COUNTIF(OFFSET(装!$A:$AA,MATCH(道具栏!G74,装!$A:$A,0)-1,MATCH(道具栏!$BB$2,装!$1:$1,0)-1,COUNTIF(装!$A:$A,道具栏!G74),1),道具栏!$AB$1)</f>
        <v>#N/A</v>
      </c>
      <c r="BF31" t="str">
        <v>◇射程强化</v>
      </c>
      <c r="BG31" t="str">
        <v>◇射程强化</v>
      </c>
    </row>
    <row r="32" spans="1:59">
      <c r="A32" s="92" t="s">
        <v>317</v>
      </c>
      <c r="B32" t="s">
        <v>429</v>
      </c>
      <c r="C32" s="93"/>
      <c r="D32" s="93"/>
      <c r="E32" s="82" t="s">
        <v>429</v>
      </c>
      <c r="F32" s="82" t="s">
        <v>186</v>
      </c>
      <c r="G32" s="82" t="s">
        <v>187</v>
      </c>
      <c r="H32" s="82" t="s">
        <v>187</v>
      </c>
      <c r="I32" s="94" t="s">
        <v>183</v>
      </c>
      <c r="J32" s="82" t="s">
        <v>2116</v>
      </c>
      <c r="K32" s="31" t="s">
        <v>2117</v>
      </c>
      <c r="L32" s="82" t="s">
        <v>1648</v>
      </c>
      <c r="X32" s="99">
        <f>技能栏!C41</f>
        <v>0</v>
      </c>
      <c r="Y32" s="15" t="e">
        <f t="shared" si="0"/>
        <v>#N/A</v>
      </c>
      <c r="Z32" s="15" t="e">
        <f t="shared" si="2"/>
        <v>#N/A</v>
      </c>
      <c r="AA32" s="15"/>
      <c r="AB32" s="104">
        <f t="shared" si="1"/>
        <v>0</v>
      </c>
      <c r="AD32" t="e">
        <f ca="1">_xlfn.IFS(INDEX(才能!$U$1:$V$13,才能!$Y32,2)="A",OFFSET(才能!$A$1,才能!$Z32-1,1,才能!$AB32/2,),INDEX(才能!$U$1:$V$13,才能!$Y32,2)="B",OFFSET(才能!$A$1,MATCH(才能!$X32,才能!$A:$A,0)-1+才能!$AB$1/2,1,才能!$AB32/2,),INDEX(才能!$U$1:$V$13,才能!$Y32,2)="",OFFSET(才能!$A$1,才能!$Z32-1,1,才能!$AB32,))</f>
        <v>#N/A</v>
      </c>
      <c r="AO32" t="e">
        <v>#N/A</v>
      </c>
      <c r="AP32" t="e">
        <v>#N/A</v>
      </c>
      <c r="AR32" t="str">
        <v>强化咏唱</v>
      </c>
      <c r="AS32" t="str">
        <v>强化咏唱</v>
      </c>
      <c r="AU32" t="str">
        <v>旋风阵</v>
      </c>
      <c r="AV32" t="str">
        <v>旋风阵</v>
      </c>
      <c r="AX32" t="str">
        <v>美味礼赞</v>
      </c>
      <c r="BA32" t="e">
        <f ca="1">MATCH(道具栏!$AB$1,OFFSET(装!$A:$AA,MATCH(道具栏!G75,装!$A:$A,0)-1,MATCH(道具栏!$BB$2,装!$1:$1,0)-1,COUNTIF(装!$A:$A,道具栏!G75),1),0)</f>
        <v>#N/A</v>
      </c>
      <c r="BC32">
        <f ca="1">COUNTIF(OFFSET(装!$A:$AA,MATCH(道具栏!G75,装!$A:$A,0)-1,MATCH(道具栏!$BB$2,装!$1:$1,0)-1,COUNTIF(装!$A:$A,道具栏!G75),1),道具栏!$AB$1)</f>
        <v>0</v>
      </c>
      <c r="BF32" t="str">
        <v>强化咏唱</v>
      </c>
      <c r="BG32" t="str">
        <v>强化咏唱</v>
      </c>
    </row>
    <row r="33" spans="1:59">
      <c r="A33" s="92" t="s">
        <v>317</v>
      </c>
      <c r="B33" t="s">
        <v>430</v>
      </c>
      <c r="C33" s="93"/>
      <c r="D33" s="93"/>
      <c r="E33" s="82" t="s">
        <v>430</v>
      </c>
      <c r="F33" s="82" t="s">
        <v>186</v>
      </c>
      <c r="G33" s="82" t="s">
        <v>187</v>
      </c>
      <c r="H33" s="82" t="s">
        <v>187</v>
      </c>
      <c r="I33" s="94" t="s">
        <v>183</v>
      </c>
      <c r="J33" s="82" t="s">
        <v>2118</v>
      </c>
      <c r="K33" s="31" t="s">
        <v>2119</v>
      </c>
      <c r="L33" s="82" t="s">
        <v>1648</v>
      </c>
      <c r="X33" s="99">
        <f>技能栏!C42</f>
        <v>0</v>
      </c>
      <c r="Y33" s="15" t="e">
        <f t="shared" si="0"/>
        <v>#N/A</v>
      </c>
      <c r="Z33" s="15" t="e">
        <f t="shared" si="2"/>
        <v>#N/A</v>
      </c>
      <c r="AA33" s="15"/>
      <c r="AB33" s="104">
        <f t="shared" si="1"/>
        <v>0</v>
      </c>
      <c r="AD33" t="e">
        <f ca="1">_xlfn.IFS(INDEX(才能!$U$1:$V$13,才能!$Y33,2)="A",OFFSET(才能!$A$1,才能!$Z33-1,1,才能!$AB33/2,),INDEX(才能!$U$1:$V$13,才能!$Y33,2)="B",OFFSET(才能!$A$1,MATCH(才能!$X33,才能!$A:$A,0)-1+才能!$AB$1/2,1,才能!$AB33/2,),INDEX(才能!$U$1:$V$13,才能!$Y33,2)="",OFFSET(才能!$A$1,才能!$Z33-1,1,才能!$AB33,))</f>
        <v>#N/A</v>
      </c>
      <c r="AO33" t="e">
        <v>#N/A</v>
      </c>
      <c r="AP33" t="e">
        <v>#N/A</v>
      </c>
      <c r="AR33" t="str">
        <v>结界粉碎</v>
      </c>
      <c r="AS33" t="str">
        <v>结界粉碎</v>
      </c>
      <c r="AU33" t="str">
        <v>歼灭之光</v>
      </c>
      <c r="AV33" t="str">
        <v>歼灭之光</v>
      </c>
      <c r="AX33" t="str">
        <v>特殊毒素</v>
      </c>
      <c r="BA33" t="e">
        <f ca="1">MATCH(道具栏!$AB$1,OFFSET(装!$A:$AA,MATCH(道具栏!G76,装!$A:$A,0)-1,MATCH(道具栏!$BB$2,装!$1:$1,0)-1,COUNTIF(装!$A:$A,道具栏!G76),1),0)</f>
        <v>#N/A</v>
      </c>
      <c r="BC33">
        <f ca="1">COUNTIF(OFFSET(装!$A:$AA,MATCH(道具栏!G76,装!$A:$A,0)-1,MATCH(道具栏!$BB$2,装!$1:$1,0)-1,COUNTIF(装!$A:$A,道具栏!G76),1),道具栏!$AB$1)</f>
        <v>0</v>
      </c>
      <c r="BF33" t="str">
        <v>结界粉碎</v>
      </c>
      <c r="BG33" t="str">
        <v>结界粉碎</v>
      </c>
    </row>
    <row r="34" spans="1:59">
      <c r="A34" s="92" t="s">
        <v>317</v>
      </c>
      <c r="B34" t="s">
        <v>431</v>
      </c>
      <c r="C34" s="93"/>
      <c r="D34" s="93" t="s">
        <v>2062</v>
      </c>
      <c r="E34" s="82" t="s">
        <v>2120</v>
      </c>
      <c r="F34" s="82" t="s">
        <v>186</v>
      </c>
      <c r="G34" s="82" t="s">
        <v>2121</v>
      </c>
      <c r="H34" s="82" t="s">
        <v>2035</v>
      </c>
      <c r="I34" s="94" t="s">
        <v>2044</v>
      </c>
      <c r="J34" s="82" t="s">
        <v>2122</v>
      </c>
      <c r="K34" s="30" t="s">
        <v>2123</v>
      </c>
      <c r="L34" s="82" t="s">
        <v>747</v>
      </c>
      <c r="X34" s="99">
        <f>技能栏!C43</f>
        <v>0</v>
      </c>
      <c r="Y34" s="15" t="e">
        <f t="shared" si="0"/>
        <v>#N/A</v>
      </c>
      <c r="Z34" s="15" t="e">
        <f t="shared" si="2"/>
        <v>#N/A</v>
      </c>
      <c r="AA34" s="15"/>
      <c r="AB34" s="104">
        <f t="shared" si="1"/>
        <v>0</v>
      </c>
      <c r="AD34" t="e">
        <f ca="1">_xlfn.IFS(INDEX(才能!$U$1:$V$13,才能!$Y34,2)="A",OFFSET(才能!$A$1,才能!$Z34-1,1,才能!$AB34/2,),INDEX(才能!$U$1:$V$13,才能!$Y34,2)="B",OFFSET(才能!$A$1,MATCH(才能!$X34,才能!$A:$A,0)-1+才能!$AB$1/2,1,才能!$AB34/2,),INDEX(才能!$U$1:$V$13,才能!$Y34,2)="",OFFSET(才能!$A$1,才能!$Z34-1,1,才能!$AB34,))</f>
        <v>#N/A</v>
      </c>
      <c r="AO34" t="e">
        <v>#N/A</v>
      </c>
      <c r="AP34" t="e">
        <v>#N/A</v>
      </c>
      <c r="AR34" t="str">
        <v>战术展开</v>
      </c>
      <c r="AS34" t="str">
        <v>战术展开</v>
      </c>
      <c r="AU34" t="str">
        <v>灵力集中</v>
      </c>
      <c r="AV34" t="str">
        <v>灵力集中</v>
      </c>
      <c r="AX34" t="str">
        <v>价值千金</v>
      </c>
      <c r="BA34" t="e">
        <f ca="1">MATCH(道具栏!$AB$1,OFFSET(装!$A:$AA,MATCH(道具栏!G77,装!$A:$A,0)-1,MATCH(道具栏!$BB$2,装!$1:$1,0)-1,COUNTIF(装!$A:$A,道具栏!G77),1),0)</f>
        <v>#N/A</v>
      </c>
      <c r="BC34">
        <f ca="1">COUNTIF(OFFSET(装!$A:$AA,MATCH(道具栏!G77,装!$A:$A,0)-1,MATCH(道具栏!$BB$2,装!$1:$1,0)-1,COUNTIF(装!$A:$A,道具栏!G77),1),道具栏!$AB$1)</f>
        <v>0</v>
      </c>
      <c r="BF34" t="str">
        <v>战术展开</v>
      </c>
      <c r="BG34" t="str">
        <v>战术展开</v>
      </c>
    </row>
    <row r="35" spans="1:59">
      <c r="A35" s="92" t="s">
        <v>317</v>
      </c>
      <c r="B35" t="s">
        <v>432</v>
      </c>
      <c r="C35" s="93"/>
      <c r="D35" s="93" t="s">
        <v>2062</v>
      </c>
      <c r="E35" s="82" t="s">
        <v>2124</v>
      </c>
      <c r="F35" s="82" t="s">
        <v>186</v>
      </c>
      <c r="G35" s="82" t="s">
        <v>187</v>
      </c>
      <c r="H35" s="82" t="s">
        <v>187</v>
      </c>
      <c r="I35" s="94" t="s">
        <v>2036</v>
      </c>
      <c r="J35" s="82" t="s">
        <v>2125</v>
      </c>
      <c r="K35" s="30" t="s">
        <v>2126</v>
      </c>
      <c r="L35" s="82" t="s">
        <v>747</v>
      </c>
      <c r="X35" s="99">
        <f>技能栏!C44</f>
        <v>0</v>
      </c>
      <c r="Y35" s="15" t="e">
        <f t="shared" si="0"/>
        <v>#N/A</v>
      </c>
      <c r="Z35" s="15" t="e">
        <f t="shared" si="2"/>
        <v>#N/A</v>
      </c>
      <c r="AA35" s="15"/>
      <c r="AB35" s="104">
        <f t="shared" si="1"/>
        <v>0</v>
      </c>
      <c r="AD35" t="e">
        <f ca="1">_xlfn.IFS(INDEX(才能!$U$1:$V$14,才能!$Y35,2)="A",OFFSET(才能!$A$1,才能!$Z35-1,1,才能!$AB35/2,),INDEX(才能!$U$1:$V$14,才能!$Y35,2)="B",OFFSET(才能!$A$1,MATCH(才能!$X35,才能!$A:$A,0)-1+才能!$AB$1/2,1,才能!$AB35/2,),INDEX(才能!$U$1:$V$14,才能!$Y35,2)="",OFFSET(才能!$A$1,才能!$Z35-1,1,才能!$AB35,))</f>
        <v>#N/A</v>
      </c>
      <c r="AO35" t="e">
        <v>#N/A</v>
      </c>
      <c r="AP35" t="e">
        <v>#N/A</v>
      </c>
      <c r="AR35" t="str">
        <v>咒杀改造</v>
      </c>
      <c r="AS35" t="str">
        <v>咒杀改造</v>
      </c>
      <c r="AU35" t="str">
        <v>死之枪尖</v>
      </c>
      <c r="AV35" t="str">
        <v>死之枪尖</v>
      </c>
      <c r="AX35" t="str">
        <v>天上之音</v>
      </c>
      <c r="BA35" t="e">
        <f ca="1">MATCH(道具栏!$AB$1,OFFSET(装!$A:$AA,MATCH(道具栏!G78,装!$A:$A,0)-1,MATCH(道具栏!$BB$2,装!$1:$1,0)-1,COUNTIF(装!$A:$A,道具栏!G78),1),0)</f>
        <v>#N/A</v>
      </c>
      <c r="BC35">
        <f ca="1">COUNTIF(OFFSET(装!$A:$AA,MATCH(道具栏!G78,装!$A:$A,0)-1,MATCH(道具栏!$BB$2,装!$1:$1,0)-1,COUNTIF(装!$A:$A,道具栏!G78),1),道具栏!$AB$1)</f>
        <v>0</v>
      </c>
      <c r="BF35" t="str">
        <v>咒杀改造</v>
      </c>
      <c r="BG35" t="str">
        <v>咒杀改造</v>
      </c>
    </row>
    <row r="36" spans="1:59">
      <c r="A36" s="92" t="s">
        <v>317</v>
      </c>
      <c r="B36" t="s">
        <v>433</v>
      </c>
      <c r="C36" s="93"/>
      <c r="D36" s="93" t="s">
        <v>2062</v>
      </c>
      <c r="E36" s="82" t="s">
        <v>2127</v>
      </c>
      <c r="F36" s="82" t="s">
        <v>744</v>
      </c>
      <c r="G36" s="82" t="s">
        <v>187</v>
      </c>
      <c r="H36" s="82" t="s">
        <v>187</v>
      </c>
      <c r="I36" s="94" t="s">
        <v>183</v>
      </c>
      <c r="J36" s="82" t="s">
        <v>2128</v>
      </c>
      <c r="K36" s="30" t="s">
        <v>2129</v>
      </c>
      <c r="L36" s="82" t="s">
        <v>747</v>
      </c>
      <c r="X36" s="99">
        <f>技能栏!C45</f>
        <v>0</v>
      </c>
      <c r="Y36" s="15" t="e">
        <f t="shared" si="0"/>
        <v>#N/A</v>
      </c>
      <c r="Z36" s="15" t="e">
        <f t="shared" si="2"/>
        <v>#N/A</v>
      </c>
      <c r="AA36" s="15"/>
      <c r="AB36" s="104">
        <f t="shared" si="1"/>
        <v>0</v>
      </c>
      <c r="AD36" t="e">
        <f ca="1">_xlfn.IFS(INDEX(才能!$U$1:$V$13,才能!$Y36,2)="A",OFFSET(才能!$A$1,才能!$Z36-1,1,才能!$AB36/2,),INDEX(才能!$U$1:$V$13,才能!$Y36,2)="B",OFFSET(才能!$A$1,MATCH(才能!$X36,才能!$A:$A,0)-1+才能!$AB$1/2,1,才能!$AB36/2,),INDEX(才能!$U$1:$V$13,才能!$Y36,2)="",OFFSET(才能!$A$1,才能!$Z36-1,1,才能!$AB36,))</f>
        <v>#N/A</v>
      </c>
      <c r="AO36" t="e">
        <v>#N/A</v>
      </c>
      <c r="AP36" t="e">
        <v>#N/A</v>
      </c>
      <c r="AR36" t="str">
        <v>灵力扩大</v>
      </c>
      <c r="AS36" t="str">
        <v>灵力扩大</v>
      </c>
      <c r="AU36" t="e">
        <v>#N/A</v>
      </c>
      <c r="AV36" t="e">
        <v>#N/A</v>
      </c>
      <c r="AX36" t="str">
        <v>电磁干涉</v>
      </c>
      <c r="BA36" t="e">
        <f ca="1">MATCH(道具栏!$AB$1,OFFSET(装!$A:$AA,MATCH(道具栏!G79,装!$A:$A,0)-1,MATCH(道具栏!$BB$2,装!$1:$1,0)-1,COUNTIF(装!$A:$A,道具栏!G79),1),0)</f>
        <v>#N/A</v>
      </c>
      <c r="BC36">
        <f ca="1">COUNTIF(OFFSET(装!$A:$AA,MATCH(道具栏!G79,装!$A:$A,0)-1,MATCH(道具栏!$BB$2,装!$1:$1,0)-1,COUNTIF(装!$A:$A,道具栏!G79),1),道具栏!$AB$1)</f>
        <v>0</v>
      </c>
      <c r="BF36" t="str">
        <v>灵力扩大</v>
      </c>
      <c r="BG36" t="str">
        <v>灵力扩大</v>
      </c>
    </row>
    <row r="37" ht="14.75" spans="1:59">
      <c r="A37" s="92" t="s">
        <v>317</v>
      </c>
      <c r="B37" t="s">
        <v>434</v>
      </c>
      <c r="C37" s="93"/>
      <c r="D37" s="93" t="s">
        <v>2062</v>
      </c>
      <c r="E37" s="82" t="s">
        <v>2130</v>
      </c>
      <c r="F37" s="82" t="s">
        <v>744</v>
      </c>
      <c r="G37" s="82" t="s">
        <v>187</v>
      </c>
      <c r="H37" s="82" t="s">
        <v>187</v>
      </c>
      <c r="I37" s="94" t="s">
        <v>183</v>
      </c>
      <c r="J37" s="82" t="s">
        <v>2131</v>
      </c>
      <c r="K37" s="30" t="s">
        <v>2132</v>
      </c>
      <c r="L37" s="82" t="s">
        <v>747</v>
      </c>
      <c r="X37" s="102">
        <f>技能栏!C46</f>
        <v>0</v>
      </c>
      <c r="Y37" s="101" t="e">
        <f t="shared" si="0"/>
        <v>#N/A</v>
      </c>
      <c r="Z37" s="101" t="e">
        <f t="shared" si="2"/>
        <v>#N/A</v>
      </c>
      <c r="AA37" s="101"/>
      <c r="AB37" s="105">
        <f t="shared" si="1"/>
        <v>0</v>
      </c>
      <c r="AD37" t="e">
        <f ca="1">_xlfn.IFS(INDEX(才能!$U$1:$V$13,才能!$Y37,2)="A",OFFSET(才能!$A$1,才能!$Z37-1,1,才能!$AB37/2,),INDEX(才能!$U$1:$V$13,才能!$Y37,2)="B",OFFSET(才能!$A$1,MATCH(才能!$X37,才能!$A:$A,0)-1+才能!$AB$1/2,1,才能!$AB37/2,),INDEX(才能!$U$1:$V$13,才能!$Y37,2)="",OFFSET(才能!$A$1,才能!$Z37-1,1,才能!$AB37,))</f>
        <v>#N/A</v>
      </c>
      <c r="AO37" t="e">
        <v>#N/A</v>
      </c>
      <c r="AP37" t="e">
        <v>#N/A</v>
      </c>
      <c r="AR37" t="str">
        <v>强化回复</v>
      </c>
      <c r="AS37" t="str">
        <v>强化回复</v>
      </c>
      <c r="AU37" t="e">
        <v>#N/A</v>
      </c>
      <c r="AV37" t="e">
        <v>#N/A</v>
      </c>
      <c r="AX37" t="str">
        <v>妖力念话</v>
      </c>
      <c r="BA37" t="e">
        <f ca="1">MATCH(道具栏!$AB$1,OFFSET(装!$A:$AA,MATCH(道具栏!G80,装!$A:$A,0)-1,MATCH(道具栏!$BB$2,装!$1:$1,0)-1,COUNTIF(装!$A:$A,道具栏!G80),1),0)</f>
        <v>#N/A</v>
      </c>
      <c r="BC37">
        <f ca="1">COUNTIF(OFFSET(装!$A:$AA,MATCH(道具栏!G80,装!$A:$A,0)-1,MATCH(道具栏!$BB$2,装!$1:$1,0)-1,COUNTIF(装!$A:$A,道具栏!G80),1),道具栏!$AB$1)</f>
        <v>0</v>
      </c>
      <c r="BF37" t="str">
        <v>强化回复</v>
      </c>
      <c r="BG37" t="str">
        <v>强化回复</v>
      </c>
    </row>
    <row r="38" spans="1:59">
      <c r="A38" s="92" t="s">
        <v>317</v>
      </c>
      <c r="B38" t="s">
        <v>435</v>
      </c>
      <c r="C38" s="93"/>
      <c r="D38" s="93" t="s">
        <v>2062</v>
      </c>
      <c r="E38" s="82" t="s">
        <v>2133</v>
      </c>
      <c r="F38" s="82" t="s">
        <v>744</v>
      </c>
      <c r="G38" s="82" t="s">
        <v>187</v>
      </c>
      <c r="H38" s="82" t="s">
        <v>187</v>
      </c>
      <c r="I38" s="94" t="s">
        <v>183</v>
      </c>
      <c r="J38" s="82" t="s">
        <v>2134</v>
      </c>
      <c r="K38" s="30" t="s">
        <v>2135</v>
      </c>
      <c r="L38" s="82" t="s">
        <v>747</v>
      </c>
      <c r="AO38" t="e">
        <v>#N/A</v>
      </c>
      <c r="AP38" t="e">
        <v>#N/A</v>
      </c>
      <c r="AR38" t="str">
        <v>生命增强</v>
      </c>
      <c r="AS38" t="str">
        <v>生命增强</v>
      </c>
      <c r="AU38" t="e">
        <v>#N/A</v>
      </c>
      <c r="AV38" t="e">
        <v>#N/A</v>
      </c>
      <c r="AX38" t="str">
        <v>天候变化</v>
      </c>
      <c r="BA38" t="e">
        <f ca="1">MATCH(道具栏!$AB$1,OFFSET(装!$A:$AA,MATCH(道具栏!G81,装!$A:$A,0)-1,MATCH(道具栏!$BB$2,装!$1:$1,0)-1,COUNTIF(装!$A:$A,道具栏!G81),1),0)</f>
        <v>#N/A</v>
      </c>
      <c r="BC38">
        <f ca="1">COUNTIF(OFFSET(装!$A:$AA,MATCH(道具栏!G81,装!$A:$A,0)-1,MATCH(道具栏!$BB$2,装!$1:$1,0)-1,COUNTIF(装!$A:$A,道具栏!G81),1),道具栏!$AB$1)</f>
        <v>0</v>
      </c>
      <c r="BF38" t="str">
        <v>生命增强</v>
      </c>
      <c r="BG38" t="str">
        <v>生命增强</v>
      </c>
    </row>
    <row r="39" spans="1:59">
      <c r="A39" s="92" t="s">
        <v>317</v>
      </c>
      <c r="B39" t="s">
        <v>436</v>
      </c>
      <c r="C39" s="93"/>
      <c r="D39" s="93" t="s">
        <v>2062</v>
      </c>
      <c r="E39" s="82" t="s">
        <v>2136</v>
      </c>
      <c r="F39" s="82" t="s">
        <v>744</v>
      </c>
      <c r="G39" s="82" t="s">
        <v>187</v>
      </c>
      <c r="H39" s="82" t="s">
        <v>187</v>
      </c>
      <c r="I39" s="94" t="s">
        <v>183</v>
      </c>
      <c r="J39" s="82" t="s">
        <v>2137</v>
      </c>
      <c r="K39" s="30" t="s">
        <v>2138</v>
      </c>
      <c r="L39" s="82" t="s">
        <v>747</v>
      </c>
      <c r="AO39" t="e">
        <v>#N/A</v>
      </c>
      <c r="AP39" t="e">
        <v>#N/A</v>
      </c>
      <c r="AR39" t="str">
        <v>灵毛装饰</v>
      </c>
      <c r="AS39" t="str">
        <v>灵毛装饰</v>
      </c>
      <c r="AU39" t="e">
        <v>#N/A</v>
      </c>
      <c r="AV39" t="e">
        <v>#N/A</v>
      </c>
      <c r="AX39" t="str">
        <v>共存者</v>
      </c>
      <c r="BA39" t="e">
        <f ca="1">MATCH(道具栏!$AB$1,OFFSET(装!$A:$AA,MATCH(道具栏!G82,装!$A:$A,0)-1,MATCH(道具栏!$BB$2,装!$1:$1,0)-1,COUNTIF(装!$A:$A,道具栏!G82),1),0)</f>
        <v>#N/A</v>
      </c>
      <c r="BC39">
        <f ca="1">COUNTIF(OFFSET(装!$A:$AA,MATCH(道具栏!G82,装!$A:$A,0)-1,MATCH(道具栏!$BB$2,装!$1:$1,0)-1,COUNTIF(装!$A:$A,道具栏!G82),1),道具栏!$AB$1)</f>
        <v>0</v>
      </c>
      <c r="BF39" t="str">
        <v>灵毛装饰</v>
      </c>
      <c r="BG39" t="str">
        <v>灵毛装饰</v>
      </c>
    </row>
    <row r="40" spans="1:59">
      <c r="A40" s="92" t="s">
        <v>317</v>
      </c>
      <c r="B40" t="s">
        <v>437</v>
      </c>
      <c r="C40" s="93"/>
      <c r="D40" s="93" t="s">
        <v>2062</v>
      </c>
      <c r="E40" s="82" t="s">
        <v>2139</v>
      </c>
      <c r="F40" s="82" t="s">
        <v>186</v>
      </c>
      <c r="G40" s="82" t="s">
        <v>187</v>
      </c>
      <c r="H40" s="82" t="s">
        <v>187</v>
      </c>
      <c r="I40" s="94" t="s">
        <v>183</v>
      </c>
      <c r="J40" s="82" t="s">
        <v>2140</v>
      </c>
      <c r="K40" s="31" t="s">
        <v>2141</v>
      </c>
      <c r="L40" s="82" t="s">
        <v>1648</v>
      </c>
      <c r="AO40" t="e">
        <v>#N/A</v>
      </c>
      <c r="AP40" t="e">
        <v>#N/A</v>
      </c>
      <c r="AR40" t="str">
        <v>咒波扩大</v>
      </c>
      <c r="AS40" t="str">
        <v>咒波扩大</v>
      </c>
      <c r="AU40" t="e">
        <v>#N/A</v>
      </c>
      <c r="AV40" t="e">
        <v>#N/A</v>
      </c>
      <c r="AX40" t="str">
        <v>原创</v>
      </c>
      <c r="BA40" t="e">
        <f ca="1">MATCH(道具栏!$AB$1,OFFSET(装!$A:$AA,MATCH(道具栏!G83,装!$A:$A,0)-1,MATCH(道具栏!$BB$2,装!$1:$1,0)-1,COUNTIF(装!$A:$A,道具栏!G83),1),0)</f>
        <v>#N/A</v>
      </c>
      <c r="BC40">
        <f ca="1">COUNTIF(OFFSET(装!$A:$AA,MATCH(道具栏!G83,装!$A:$A,0)-1,MATCH(道具栏!$BB$2,装!$1:$1,0)-1,COUNTIF(装!$A:$A,道具栏!G83),1),道具栏!$AB$1)</f>
        <v>0</v>
      </c>
      <c r="BF40" t="str">
        <v>咒波扩大</v>
      </c>
      <c r="BG40" t="str">
        <v>咒波扩大</v>
      </c>
    </row>
    <row r="41" spans="1:59">
      <c r="A41" s="92" t="s">
        <v>317</v>
      </c>
      <c r="B41" t="s">
        <v>438</v>
      </c>
      <c r="C41" s="93"/>
      <c r="D41" s="93" t="s">
        <v>2062</v>
      </c>
      <c r="E41" s="82" t="s">
        <v>2142</v>
      </c>
      <c r="F41" s="82" t="s">
        <v>186</v>
      </c>
      <c r="G41" s="82" t="s">
        <v>187</v>
      </c>
      <c r="H41" s="82" t="s">
        <v>187</v>
      </c>
      <c r="I41" s="94" t="s">
        <v>2044</v>
      </c>
      <c r="J41" s="82" t="s">
        <v>2143</v>
      </c>
      <c r="K41" s="31" t="s">
        <v>2144</v>
      </c>
      <c r="L41" s="82" t="s">
        <v>1648</v>
      </c>
      <c r="AO41" t="e">
        <v>#N/A</v>
      </c>
      <c r="AP41" t="e">
        <v>#N/A</v>
      </c>
      <c r="AR41" t="str">
        <v>多重魔法阵</v>
      </c>
      <c r="AS41" t="str">
        <v>多重魔法阵</v>
      </c>
      <c r="AU41" t="e">
        <v>#N/A</v>
      </c>
      <c r="AV41" t="e">
        <v>#N/A</v>
      </c>
      <c r="BA41" t="e">
        <f ca="1">MATCH(道具栏!$AB$1,OFFSET(装!$A:$AA,MATCH(道具栏!G84,装!$A:$A,0)-1,MATCH(道具栏!$BB$2,装!$1:$1,0)-1,COUNTIF(装!$A:$A,道具栏!G84),1),0)</f>
        <v>#N/A</v>
      </c>
      <c r="BC41">
        <f ca="1">COUNTIF(OFFSET(装!$A:$AA,MATCH(道具栏!G84,装!$A:$A,0)-1,MATCH(道具栏!$BB$2,装!$1:$1,0)-1,COUNTIF(装!$A:$A,道具栏!G84),1),道具栏!$AB$1)</f>
        <v>0</v>
      </c>
      <c r="BF41" t="str">
        <v>多重魔法阵</v>
      </c>
      <c r="BG41" t="str">
        <v>多重魔法阵</v>
      </c>
    </row>
    <row r="42" spans="1:59">
      <c r="A42" s="92" t="s">
        <v>317</v>
      </c>
      <c r="B42" t="s">
        <v>439</v>
      </c>
      <c r="C42" s="93"/>
      <c r="D42" s="93" t="s">
        <v>2062</v>
      </c>
      <c r="E42" s="82" t="s">
        <v>2145</v>
      </c>
      <c r="F42" s="82" t="s">
        <v>744</v>
      </c>
      <c r="G42" s="82" t="s">
        <v>187</v>
      </c>
      <c r="H42" s="82" t="s">
        <v>187</v>
      </c>
      <c r="I42" s="94" t="s">
        <v>183</v>
      </c>
      <c r="J42" s="82" t="s">
        <v>2146</v>
      </c>
      <c r="K42" s="31" t="s">
        <v>2147</v>
      </c>
      <c r="L42" s="82" t="s">
        <v>1648</v>
      </c>
      <c r="AO42" t="e">
        <v>#N/A</v>
      </c>
      <c r="AP42" t="e">
        <v>#N/A</v>
      </c>
      <c r="AR42" t="str">
        <v>轻量化</v>
      </c>
      <c r="AS42" t="str">
        <v>轻量化</v>
      </c>
      <c r="AU42" t="e">
        <v>#N/A</v>
      </c>
      <c r="AV42" t="e">
        <v>#N/A</v>
      </c>
      <c r="BA42" t="e">
        <f ca="1">MATCH(道具栏!$AB$1,OFFSET(装!$A:$AA,MATCH(道具栏!G85,装!$A:$A,0)-1,MATCH(道具栏!$BB$2,装!$1:$1,0)-1,COUNTIF(装!$A:$A,道具栏!G85),1),0)</f>
        <v>#N/A</v>
      </c>
      <c r="BC42">
        <f ca="1">COUNTIF(OFFSET(装!$A:$AA,MATCH(道具栏!G85,装!$A:$A,0)-1,MATCH(道具栏!$BB$2,装!$1:$1,0)-1,COUNTIF(装!$A:$A,道具栏!G85),1),道具栏!$AB$1)</f>
        <v>0</v>
      </c>
      <c r="BF42" t="str">
        <v>轻量化</v>
      </c>
      <c r="BG42" t="str">
        <v>轻量化</v>
      </c>
    </row>
    <row r="43" spans="1:59">
      <c r="A43" s="92" t="s">
        <v>317</v>
      </c>
      <c r="B43" t="s">
        <v>440</v>
      </c>
      <c r="C43" s="93"/>
      <c r="D43" s="93" t="s">
        <v>2062</v>
      </c>
      <c r="E43" s="82" t="s">
        <v>2148</v>
      </c>
      <c r="F43" s="82" t="s">
        <v>744</v>
      </c>
      <c r="G43" s="82" t="s">
        <v>187</v>
      </c>
      <c r="H43" s="82" t="s">
        <v>187</v>
      </c>
      <c r="I43" s="94" t="s">
        <v>183</v>
      </c>
      <c r="J43" s="82" t="s">
        <v>2149</v>
      </c>
      <c r="K43" s="31" t="s">
        <v>2150</v>
      </c>
      <c r="L43" s="82" t="s">
        <v>1648</v>
      </c>
      <c r="AO43" t="e">
        <v>#N/A</v>
      </c>
      <c r="AP43" t="e">
        <v>#N/A</v>
      </c>
      <c r="AR43" t="str">
        <v>灵石装饰（魔法）</v>
      </c>
      <c r="AS43" t="str">
        <v>灵石装饰（魔法）</v>
      </c>
      <c r="AU43" t="e">
        <v>#N/A</v>
      </c>
      <c r="AV43" t="e">
        <v>#N/A</v>
      </c>
      <c r="BA43" t="e">
        <f ca="1">MATCH(道具栏!$AB$1,OFFSET(装!$A:$AA,MATCH(道具栏!G86,装!$A:$A,0)-1,MATCH(道具栏!$BB$2,装!$1:$1,0)-1,COUNTIF(装!$A:$A,道具栏!G86),1),0)</f>
        <v>#N/A</v>
      </c>
      <c r="BC43">
        <f ca="1">COUNTIF(OFFSET(装!$A:$AA,MATCH(道具栏!G86,装!$A:$A,0)-1,MATCH(道具栏!$BB$2,装!$1:$1,0)-1,COUNTIF(装!$A:$A,道具栏!G86),1),道具栏!$AB$1)</f>
        <v>0</v>
      </c>
      <c r="BF43" t="str">
        <v>灵石装饰（魔法）</v>
      </c>
      <c r="BG43" t="str">
        <v>灵石装饰（魔法）</v>
      </c>
    </row>
    <row r="44" spans="1:59">
      <c r="A44" s="92" t="s">
        <v>324</v>
      </c>
      <c r="B44" t="s">
        <v>442</v>
      </c>
      <c r="C44" s="93"/>
      <c r="D44" s="93"/>
      <c r="E44" s="82" t="s">
        <v>442</v>
      </c>
      <c r="F44" s="82" t="s">
        <v>181</v>
      </c>
      <c r="G44" s="82" t="s">
        <v>187</v>
      </c>
      <c r="H44" s="82" t="s">
        <v>187</v>
      </c>
      <c r="I44" s="94" t="s">
        <v>2151</v>
      </c>
      <c r="J44" s="82" t="s">
        <v>2152</v>
      </c>
      <c r="K44" s="30" t="s">
        <v>2153</v>
      </c>
      <c r="L44" s="82" t="s">
        <v>747</v>
      </c>
      <c r="AO44" t="e">
        <v>#N/A</v>
      </c>
      <c r="AP44" t="e">
        <v>#N/A</v>
      </c>
      <c r="AR44" t="str">
        <v>即死效果</v>
      </c>
      <c r="AS44" t="str">
        <v>即死效果</v>
      </c>
      <c r="AU44" t="e">
        <v>#N/A</v>
      </c>
      <c r="AV44" t="e">
        <v>#N/A</v>
      </c>
      <c r="BA44" t="e">
        <f ca="1">MATCH(道具栏!$AB$1,OFFSET(装!$A:$AA,MATCH(道具栏!G87,装!$A:$A,0)-1,MATCH(道具栏!$BB$2,装!$1:$1,0)-1,COUNTIF(装!$A:$A,道具栏!G87),1),0)</f>
        <v>#N/A</v>
      </c>
      <c r="BC44">
        <f ca="1">COUNTIF(OFFSET(装!$A:$AA,MATCH(道具栏!G87,装!$A:$A,0)-1,MATCH(道具栏!$BB$2,装!$1:$1,0)-1,COUNTIF(装!$A:$A,道具栏!G87),1),道具栏!$AB$1)</f>
        <v>0</v>
      </c>
      <c r="BF44" t="str">
        <v>即死效果</v>
      </c>
      <c r="BG44" t="str">
        <v>即死效果</v>
      </c>
    </row>
    <row r="45" spans="1:59">
      <c r="A45" s="92" t="s">
        <v>324</v>
      </c>
      <c r="B45" t="s">
        <v>443</v>
      </c>
      <c r="C45" s="93"/>
      <c r="D45" s="93"/>
      <c r="E45" s="82" t="s">
        <v>443</v>
      </c>
      <c r="F45" s="82" t="s">
        <v>2033</v>
      </c>
      <c r="G45" s="82" t="s">
        <v>2154</v>
      </c>
      <c r="H45" s="82" t="s">
        <v>2035</v>
      </c>
      <c r="I45" s="94" t="s">
        <v>2085</v>
      </c>
      <c r="J45" s="82" t="s">
        <v>2155</v>
      </c>
      <c r="K45" s="30" t="s">
        <v>2156</v>
      </c>
      <c r="L45" s="82" t="s">
        <v>747</v>
      </c>
      <c r="AO45" t="e">
        <v>#N/A</v>
      </c>
      <c r="AP45" t="e">
        <v>#N/A</v>
      </c>
      <c r="AR45" t="str">
        <v>物理变换</v>
      </c>
      <c r="AS45" t="str">
        <v>物理变换</v>
      </c>
      <c r="AU45" t="e">
        <v>#N/A</v>
      </c>
      <c r="AV45" t="e">
        <v>#N/A</v>
      </c>
      <c r="BA45" t="e">
        <f ca="1">MATCH(道具栏!$AB$1,OFFSET(装!$A:$AA,MATCH(道具栏!G88,装!$A:$A,0)-1,MATCH(道具栏!$BB$2,装!$1:$1,0)-1,COUNTIF(装!$A:$A,道具栏!G88),1),0)</f>
        <v>#N/A</v>
      </c>
      <c r="BC45">
        <f ca="1">COUNTIF(OFFSET(装!$A:$AA,MATCH(道具栏!G88,装!$A:$A,0)-1,MATCH(道具栏!$BB$2,装!$1:$1,0)-1,COUNTIF(装!$A:$A,道具栏!G88),1),道具栏!$AB$1)</f>
        <v>0</v>
      </c>
      <c r="BF45" t="str">
        <v>物理变换</v>
      </c>
      <c r="BG45" t="str">
        <v>物理变换</v>
      </c>
    </row>
    <row r="46" spans="1:59">
      <c r="A46" s="92" t="s">
        <v>324</v>
      </c>
      <c r="B46" t="s">
        <v>444</v>
      </c>
      <c r="C46" s="93"/>
      <c r="D46" s="93"/>
      <c r="E46" s="82" t="s">
        <v>444</v>
      </c>
      <c r="F46" s="82" t="s">
        <v>186</v>
      </c>
      <c r="G46" s="82" t="s">
        <v>187</v>
      </c>
      <c r="H46" s="82" t="s">
        <v>187</v>
      </c>
      <c r="I46" s="94" t="s">
        <v>2044</v>
      </c>
      <c r="J46" s="82" t="s">
        <v>2157</v>
      </c>
      <c r="K46" s="30" t="s">
        <v>2158</v>
      </c>
      <c r="L46" s="82" t="s">
        <v>747</v>
      </c>
      <c r="AO46" t="e">
        <v>#N/A</v>
      </c>
      <c r="AP46" t="e">
        <v>#N/A</v>
      </c>
      <c r="AR46" t="str">
        <v>射击机能</v>
      </c>
      <c r="AS46" t="str">
        <v>射击机能</v>
      </c>
      <c r="AU46" t="e">
        <v>#N/A</v>
      </c>
      <c r="AV46" t="e">
        <v>#N/A</v>
      </c>
      <c r="BF46" t="str">
        <v>射击机能</v>
      </c>
      <c r="BG46" t="str">
        <v>射击机能</v>
      </c>
    </row>
    <row r="47" spans="1:59">
      <c r="A47" s="92" t="s">
        <v>324</v>
      </c>
      <c r="B47" t="s">
        <v>445</v>
      </c>
      <c r="C47" s="93"/>
      <c r="D47" s="93"/>
      <c r="E47" s="82" t="s">
        <v>445</v>
      </c>
      <c r="F47" s="82" t="s">
        <v>186</v>
      </c>
      <c r="G47" s="82" t="s">
        <v>187</v>
      </c>
      <c r="H47" s="82" t="s">
        <v>187</v>
      </c>
      <c r="I47" s="94" t="s">
        <v>2036</v>
      </c>
      <c r="J47" s="82" t="s">
        <v>2159</v>
      </c>
      <c r="K47" s="30" t="s">
        <v>2160</v>
      </c>
      <c r="L47" s="82" t="s">
        <v>747</v>
      </c>
      <c r="AO47" t="e">
        <v>#N/A</v>
      </c>
      <c r="AP47" t="e">
        <v>#N/A</v>
      </c>
      <c r="AR47" t="str">
        <v>魔术反冲修正</v>
      </c>
      <c r="AS47" t="str">
        <v>魔术反冲修正</v>
      </c>
      <c r="AU47" t="e">
        <v>#N/A</v>
      </c>
      <c r="AV47" t="e">
        <v>#N/A</v>
      </c>
      <c r="BF47" t="str">
        <v>魔术反冲修正</v>
      </c>
      <c r="BG47" t="str">
        <v>魔术反冲修正</v>
      </c>
    </row>
    <row r="48" spans="1:59">
      <c r="A48" s="92" t="s">
        <v>324</v>
      </c>
      <c r="B48" t="s">
        <v>446</v>
      </c>
      <c r="C48" s="93"/>
      <c r="D48" s="93"/>
      <c r="E48" s="82" t="s">
        <v>446</v>
      </c>
      <c r="F48" s="82" t="s">
        <v>186</v>
      </c>
      <c r="G48" s="82" t="s">
        <v>187</v>
      </c>
      <c r="H48" s="82" t="s">
        <v>187</v>
      </c>
      <c r="I48" s="94" t="s">
        <v>2044</v>
      </c>
      <c r="J48" s="82" t="s">
        <v>2161</v>
      </c>
      <c r="K48" s="30" t="s">
        <v>2162</v>
      </c>
      <c r="L48" s="82" t="s">
        <v>747</v>
      </c>
      <c r="AO48" t="e">
        <v>#N/A</v>
      </c>
      <c r="AP48" t="e">
        <v>#N/A</v>
      </c>
      <c r="AR48" t="str">
        <v>扩散魔法阵</v>
      </c>
      <c r="AS48" t="str">
        <v>扩散魔法阵</v>
      </c>
      <c r="AU48" t="e">
        <v>#N/A</v>
      </c>
      <c r="AV48" t="e">
        <v>#N/A</v>
      </c>
      <c r="BF48" t="str">
        <v>扩散魔法阵</v>
      </c>
      <c r="BG48" t="str">
        <v>扩散魔法阵</v>
      </c>
    </row>
    <row r="49" spans="1:59">
      <c r="A49" s="92" t="s">
        <v>324</v>
      </c>
      <c r="B49" t="s">
        <v>447</v>
      </c>
      <c r="C49" s="93"/>
      <c r="D49" s="93"/>
      <c r="E49" s="82" t="s">
        <v>447</v>
      </c>
      <c r="F49" s="82" t="s">
        <v>186</v>
      </c>
      <c r="G49" s="82" t="s">
        <v>182</v>
      </c>
      <c r="H49" s="82" t="s">
        <v>2035</v>
      </c>
      <c r="I49" s="94" t="s">
        <v>2085</v>
      </c>
      <c r="J49" s="82" t="s">
        <v>2163</v>
      </c>
      <c r="K49" s="30" t="s">
        <v>2164</v>
      </c>
      <c r="L49" s="82" t="s">
        <v>747</v>
      </c>
      <c r="AO49" t="e">
        <v>#N/A</v>
      </c>
      <c r="AP49" t="e">
        <v>#N/A</v>
      </c>
      <c r="AR49" t="str">
        <v>小规模护盾</v>
      </c>
      <c r="AS49" t="str">
        <v>小规模护盾</v>
      </c>
      <c r="AU49" t="e">
        <v>#N/A</v>
      </c>
      <c r="AV49" t="e">
        <v>#N/A</v>
      </c>
      <c r="BF49" t="str">
        <v>小规模护盾</v>
      </c>
      <c r="BG49" t="str">
        <v>小规模护盾</v>
      </c>
    </row>
    <row r="50" spans="1:59">
      <c r="A50" s="92" t="s">
        <v>324</v>
      </c>
      <c r="B50" t="s">
        <v>448</v>
      </c>
      <c r="C50" s="93"/>
      <c r="D50" s="93"/>
      <c r="E50" s="82" t="s">
        <v>448</v>
      </c>
      <c r="F50" s="82" t="s">
        <v>744</v>
      </c>
      <c r="G50" s="82" t="s">
        <v>187</v>
      </c>
      <c r="H50" s="82" t="s">
        <v>187</v>
      </c>
      <c r="I50" s="94" t="s">
        <v>183</v>
      </c>
      <c r="J50" s="82" t="s">
        <v>2165</v>
      </c>
      <c r="K50" s="30" t="s">
        <v>2166</v>
      </c>
      <c r="L50" s="82" t="s">
        <v>747</v>
      </c>
      <c r="AO50" t="e">
        <v>#N/A</v>
      </c>
      <c r="AP50" t="e">
        <v>#N/A</v>
      </c>
      <c r="AR50" t="str">
        <v>灵力供给</v>
      </c>
      <c r="AS50" t="str">
        <v>灵力供给</v>
      </c>
      <c r="AU50" t="e">
        <v>#N/A</v>
      </c>
      <c r="AV50" t="e">
        <v>#N/A</v>
      </c>
      <c r="BF50" t="str">
        <v>灵力供给</v>
      </c>
      <c r="BG50" t="str">
        <v>灵力供给</v>
      </c>
    </row>
    <row r="51" spans="1:59">
      <c r="A51" s="92" t="s">
        <v>324</v>
      </c>
      <c r="B51" t="s">
        <v>449</v>
      </c>
      <c r="C51" s="93"/>
      <c r="D51" s="93"/>
      <c r="E51" s="82" t="s">
        <v>449</v>
      </c>
      <c r="F51" s="82" t="s">
        <v>744</v>
      </c>
      <c r="G51" s="82" t="s">
        <v>187</v>
      </c>
      <c r="H51" s="82" t="s">
        <v>187</v>
      </c>
      <c r="I51" s="94" t="s">
        <v>183</v>
      </c>
      <c r="J51" s="82" t="s">
        <v>2167</v>
      </c>
      <c r="K51" s="30" t="s">
        <v>2168</v>
      </c>
      <c r="L51" s="82" t="s">
        <v>747</v>
      </c>
      <c r="AO51" t="e">
        <v>#N/A</v>
      </c>
      <c r="AP51" t="e">
        <v>#N/A</v>
      </c>
      <c r="AR51" t="str">
        <v>连续展开</v>
      </c>
      <c r="AS51" t="str">
        <v>连续展开</v>
      </c>
      <c r="AU51" t="e">
        <v>#N/A</v>
      </c>
      <c r="AV51" t="e">
        <v>#N/A</v>
      </c>
      <c r="BF51" t="str">
        <v>连续展开</v>
      </c>
      <c r="BG51" t="str">
        <v>连续展开</v>
      </c>
    </row>
    <row r="52" spans="1:59">
      <c r="A52" s="92" t="s">
        <v>324</v>
      </c>
      <c r="B52" t="s">
        <v>450</v>
      </c>
      <c r="C52" s="93"/>
      <c r="D52" s="93"/>
      <c r="E52" s="82" t="s">
        <v>450</v>
      </c>
      <c r="F52" s="82" t="s">
        <v>2033</v>
      </c>
      <c r="G52" s="82" t="s">
        <v>2154</v>
      </c>
      <c r="H52" s="82" t="s">
        <v>2035</v>
      </c>
      <c r="I52" s="94" t="s">
        <v>2097</v>
      </c>
      <c r="J52" s="82" t="s">
        <v>2169</v>
      </c>
      <c r="K52" s="31" t="s">
        <v>2170</v>
      </c>
      <c r="L52" s="82" t="s">
        <v>1648</v>
      </c>
      <c r="AO52" t="e">
        <v>#N/A</v>
      </c>
      <c r="AP52" t="e">
        <v>#N/A</v>
      </c>
      <c r="AR52" t="str">
        <v>高位咏唱</v>
      </c>
      <c r="AS52" t="str">
        <v>高位咏唱</v>
      </c>
      <c r="AU52" t="e">
        <v>#N/A</v>
      </c>
      <c r="AV52" t="e">
        <v>#N/A</v>
      </c>
      <c r="BF52" t="str">
        <v>高位咏唱</v>
      </c>
      <c r="BG52" t="str">
        <v>高位咏唱</v>
      </c>
    </row>
    <row r="53" spans="1:59">
      <c r="A53" s="92" t="s">
        <v>324</v>
      </c>
      <c r="B53" t="s">
        <v>451</v>
      </c>
      <c r="C53" s="93"/>
      <c r="D53" s="93"/>
      <c r="E53" s="82" t="s">
        <v>451</v>
      </c>
      <c r="F53" s="82" t="s">
        <v>186</v>
      </c>
      <c r="G53" s="82" t="s">
        <v>187</v>
      </c>
      <c r="H53" s="82" t="s">
        <v>187</v>
      </c>
      <c r="I53" s="94" t="s">
        <v>2044</v>
      </c>
      <c r="J53" s="82" t="s">
        <v>2171</v>
      </c>
      <c r="K53" s="31" t="s">
        <v>2172</v>
      </c>
      <c r="L53" s="82" t="s">
        <v>1648</v>
      </c>
      <c r="AO53" t="e">
        <v>#N/A</v>
      </c>
      <c r="AP53" t="e">
        <v>#N/A</v>
      </c>
      <c r="AR53" t="str">
        <v>防御形态</v>
      </c>
      <c r="AS53" t="str">
        <v>防御形态</v>
      </c>
      <c r="AU53" t="e">
        <v>#N/A</v>
      </c>
      <c r="AV53" t="e">
        <v>#N/A</v>
      </c>
      <c r="BF53" t="str">
        <v>防御形态</v>
      </c>
      <c r="BG53" t="str">
        <v>防御形态</v>
      </c>
    </row>
    <row r="54" spans="1:59">
      <c r="A54" s="92" t="s">
        <v>324</v>
      </c>
      <c r="B54" t="s">
        <v>452</v>
      </c>
      <c r="C54" s="93"/>
      <c r="D54" s="93"/>
      <c r="E54" s="82" t="s">
        <v>452</v>
      </c>
      <c r="F54" s="82" t="s">
        <v>186</v>
      </c>
      <c r="G54" s="82" t="s">
        <v>182</v>
      </c>
      <c r="H54" s="82" t="s">
        <v>2035</v>
      </c>
      <c r="I54" s="94" t="s">
        <v>2036</v>
      </c>
      <c r="J54" s="82" t="s">
        <v>2173</v>
      </c>
      <c r="K54" s="31" t="s">
        <v>2174</v>
      </c>
      <c r="L54" s="82" t="s">
        <v>1648</v>
      </c>
      <c r="AR54" t="str">
        <v>灵力炉搭载</v>
      </c>
      <c r="AS54" t="str">
        <v>灵力炉搭载</v>
      </c>
      <c r="AU54" t="e">
        <v>#N/A</v>
      </c>
      <c r="AV54" t="e">
        <v>#N/A</v>
      </c>
      <c r="BF54" t="str">
        <v>灵力炉搭载</v>
      </c>
      <c r="BG54" t="str">
        <v>灵力炉搭载</v>
      </c>
    </row>
    <row r="55" spans="1:59">
      <c r="A55" s="92" t="s">
        <v>324</v>
      </c>
      <c r="B55" t="s">
        <v>453</v>
      </c>
      <c r="C55" s="93"/>
      <c r="D55" s="93" t="s">
        <v>2062</v>
      </c>
      <c r="E55" s="82" t="s">
        <v>2175</v>
      </c>
      <c r="F55" s="82" t="s">
        <v>186</v>
      </c>
      <c r="G55" s="82" t="s">
        <v>182</v>
      </c>
      <c r="H55" s="82" t="s">
        <v>2035</v>
      </c>
      <c r="I55" s="94" t="s">
        <v>183</v>
      </c>
      <c r="J55" s="82" t="s">
        <v>2176</v>
      </c>
      <c r="K55" s="30" t="s">
        <v>2177</v>
      </c>
      <c r="L55" s="82" t="s">
        <v>747</v>
      </c>
      <c r="AR55" t="str">
        <v>邪恶的知识</v>
      </c>
      <c r="AS55" t="str">
        <v>邪恶的知识</v>
      </c>
      <c r="AU55" t="e">
        <v>#N/A</v>
      </c>
      <c r="AV55" t="e">
        <v>#N/A</v>
      </c>
      <c r="BF55" t="str">
        <v>邪恶的知识</v>
      </c>
      <c r="BG55" t="str">
        <v>邪恶的知识</v>
      </c>
    </row>
    <row r="56" spans="1:59">
      <c r="A56" s="92" t="s">
        <v>324</v>
      </c>
      <c r="B56" t="s">
        <v>454</v>
      </c>
      <c r="C56" s="93"/>
      <c r="D56" s="93" t="s">
        <v>2062</v>
      </c>
      <c r="E56" s="82" t="s">
        <v>2178</v>
      </c>
      <c r="F56" s="82" t="s">
        <v>186</v>
      </c>
      <c r="G56" s="82" t="s">
        <v>182</v>
      </c>
      <c r="H56" s="82" t="s">
        <v>2035</v>
      </c>
      <c r="I56" s="94" t="s">
        <v>183</v>
      </c>
      <c r="J56" s="82" t="s">
        <v>2179</v>
      </c>
      <c r="K56" s="30" t="s">
        <v>2180</v>
      </c>
      <c r="L56" s="82" t="s">
        <v>747</v>
      </c>
      <c r="AR56" t="str">
        <v>人皮装订</v>
      </c>
      <c r="AS56" t="str">
        <v>人皮装订</v>
      </c>
      <c r="AU56" t="e">
        <v>#N/A</v>
      </c>
      <c r="AV56" t="e">
        <v>#N/A</v>
      </c>
      <c r="BF56" t="str">
        <v>人皮装订</v>
      </c>
      <c r="BG56" t="str">
        <v>人皮装订</v>
      </c>
    </row>
    <row r="57" spans="1:59">
      <c r="A57" s="92" t="s">
        <v>324</v>
      </c>
      <c r="B57" t="s">
        <v>455</v>
      </c>
      <c r="C57" s="93"/>
      <c r="D57" s="93" t="s">
        <v>2062</v>
      </c>
      <c r="E57" s="82" t="s">
        <v>2181</v>
      </c>
      <c r="F57" s="82" t="s">
        <v>186</v>
      </c>
      <c r="G57" s="82" t="s">
        <v>182</v>
      </c>
      <c r="H57" s="82" t="s">
        <v>2035</v>
      </c>
      <c r="I57" s="94" t="s">
        <v>2036</v>
      </c>
      <c r="J57" s="82" t="s">
        <v>2182</v>
      </c>
      <c r="K57" s="30" t="s">
        <v>2183</v>
      </c>
      <c r="L57" s="82" t="s">
        <v>747</v>
      </c>
      <c r="AR57" t="str">
        <v>延命之秘</v>
      </c>
      <c r="AS57" t="str">
        <v>延命之秘</v>
      </c>
      <c r="AU57" t="e">
        <v>#N/A</v>
      </c>
      <c r="AV57" t="e">
        <v>#N/A</v>
      </c>
      <c r="BF57" t="str">
        <v>延命之秘</v>
      </c>
      <c r="BG57" t="str">
        <v>延命之秘</v>
      </c>
    </row>
    <row r="58" spans="1:59">
      <c r="A58" s="92" t="s">
        <v>324</v>
      </c>
      <c r="B58" t="s">
        <v>456</v>
      </c>
      <c r="C58" s="93"/>
      <c r="D58" s="93" t="s">
        <v>2062</v>
      </c>
      <c r="E58" s="82" t="s">
        <v>2184</v>
      </c>
      <c r="F58" s="82" t="s">
        <v>186</v>
      </c>
      <c r="G58" s="82" t="s">
        <v>182</v>
      </c>
      <c r="H58" s="82" t="s">
        <v>2035</v>
      </c>
      <c r="I58" s="94" t="s">
        <v>2036</v>
      </c>
      <c r="J58" s="82" t="s">
        <v>2185</v>
      </c>
      <c r="K58" s="30" t="s">
        <v>2186</v>
      </c>
      <c r="L58" s="82" t="s">
        <v>747</v>
      </c>
      <c r="AR58" t="str">
        <v>禁断秘法</v>
      </c>
      <c r="AS58" t="str">
        <v>禁断秘法</v>
      </c>
      <c r="AU58" t="e">
        <v>#N/A</v>
      </c>
      <c r="AV58" t="e">
        <v>#N/A</v>
      </c>
      <c r="BF58" t="str">
        <v>禁断秘法</v>
      </c>
      <c r="BG58" t="str">
        <v>禁断秘法</v>
      </c>
    </row>
    <row r="59" spans="1:48">
      <c r="A59" s="92" t="s">
        <v>324</v>
      </c>
      <c r="B59" t="s">
        <v>457</v>
      </c>
      <c r="C59" s="93"/>
      <c r="D59" s="93" t="s">
        <v>2062</v>
      </c>
      <c r="E59" s="82" t="s">
        <v>2187</v>
      </c>
      <c r="F59" s="82" t="s">
        <v>744</v>
      </c>
      <c r="G59" s="82" t="s">
        <v>187</v>
      </c>
      <c r="H59" s="82" t="s">
        <v>187</v>
      </c>
      <c r="I59" s="94" t="s">
        <v>183</v>
      </c>
      <c r="J59" s="82" t="s">
        <v>2188</v>
      </c>
      <c r="K59" s="30" t="s">
        <v>2189</v>
      </c>
      <c r="L59" s="82" t="s">
        <v>747</v>
      </c>
      <c r="AR59" t="e">
        <v>#N/A</v>
      </c>
      <c r="AS59" t="e">
        <v>#N/A</v>
      </c>
      <c r="AU59" t="e">
        <v>#N/A</v>
      </c>
      <c r="AV59" t="e">
        <v>#N/A</v>
      </c>
    </row>
    <row r="60" spans="1:48">
      <c r="A60" s="92" t="s">
        <v>324</v>
      </c>
      <c r="B60" t="s">
        <v>458</v>
      </c>
      <c r="C60" s="93"/>
      <c r="D60" s="93" t="s">
        <v>2062</v>
      </c>
      <c r="E60" s="82" t="s">
        <v>2190</v>
      </c>
      <c r="F60" s="82" t="s">
        <v>744</v>
      </c>
      <c r="G60" s="82" t="s">
        <v>187</v>
      </c>
      <c r="H60" s="82" t="s">
        <v>187</v>
      </c>
      <c r="I60" s="94" t="s">
        <v>183</v>
      </c>
      <c r="J60" s="82" t="s">
        <v>2191</v>
      </c>
      <c r="K60" s="30" t="s">
        <v>2192</v>
      </c>
      <c r="L60" s="82" t="s">
        <v>747</v>
      </c>
      <c r="AR60" t="e">
        <v>#N/A</v>
      </c>
      <c r="AS60" t="e">
        <v>#N/A</v>
      </c>
      <c r="AU60" t="e">
        <v>#N/A</v>
      </c>
      <c r="AV60" t="e">
        <v>#N/A</v>
      </c>
    </row>
    <row r="61" spans="1:48">
      <c r="A61" s="92" t="s">
        <v>324</v>
      </c>
      <c r="B61" t="s">
        <v>459</v>
      </c>
      <c r="C61" s="93"/>
      <c r="D61" s="93" t="s">
        <v>2062</v>
      </c>
      <c r="E61" s="82" t="s">
        <v>2193</v>
      </c>
      <c r="F61" s="82" t="s">
        <v>186</v>
      </c>
      <c r="G61" s="82" t="s">
        <v>2194</v>
      </c>
      <c r="H61" s="82" t="s">
        <v>2035</v>
      </c>
      <c r="I61" s="94" t="s">
        <v>183</v>
      </c>
      <c r="J61" s="82" t="s">
        <v>2195</v>
      </c>
      <c r="K61" s="31" t="s">
        <v>2196</v>
      </c>
      <c r="L61" s="82" t="s">
        <v>1648</v>
      </c>
      <c r="AR61" t="e">
        <v>#N/A</v>
      </c>
      <c r="AS61" t="e">
        <v>#N/A</v>
      </c>
      <c r="AU61" t="e">
        <v>#N/A</v>
      </c>
      <c r="AV61" t="e">
        <v>#N/A</v>
      </c>
    </row>
    <row r="62" spans="1:48">
      <c r="A62" s="92" t="s">
        <v>324</v>
      </c>
      <c r="B62" t="s">
        <v>460</v>
      </c>
      <c r="C62" s="93"/>
      <c r="D62" s="93" t="s">
        <v>2062</v>
      </c>
      <c r="E62" s="82" t="s">
        <v>2197</v>
      </c>
      <c r="F62" s="82" t="s">
        <v>2084</v>
      </c>
      <c r="G62" s="82" t="s">
        <v>2194</v>
      </c>
      <c r="H62" s="82" t="s">
        <v>2035</v>
      </c>
      <c r="I62" s="94" t="s">
        <v>2044</v>
      </c>
      <c r="J62" s="82" t="s">
        <v>2198</v>
      </c>
      <c r="K62" s="31" t="s">
        <v>2199</v>
      </c>
      <c r="L62" s="82" t="s">
        <v>1648</v>
      </c>
      <c r="AR62" t="e">
        <v>#N/A</v>
      </c>
      <c r="AS62" t="e">
        <v>#N/A</v>
      </c>
      <c r="AU62" t="e">
        <v>#N/A</v>
      </c>
      <c r="AV62" t="e">
        <v>#N/A</v>
      </c>
    </row>
    <row r="63" spans="1:48">
      <c r="A63" s="92" t="s">
        <v>324</v>
      </c>
      <c r="B63" t="s">
        <v>461</v>
      </c>
      <c r="C63" s="93"/>
      <c r="D63" s="93" t="s">
        <v>2062</v>
      </c>
      <c r="E63" s="82" t="s">
        <v>2200</v>
      </c>
      <c r="F63" s="82" t="s">
        <v>744</v>
      </c>
      <c r="G63" s="82" t="s">
        <v>187</v>
      </c>
      <c r="H63" s="82" t="s">
        <v>187</v>
      </c>
      <c r="I63" s="94" t="s">
        <v>183</v>
      </c>
      <c r="J63" s="82" t="s">
        <v>2201</v>
      </c>
      <c r="K63" s="31" t="s">
        <v>2202</v>
      </c>
      <c r="L63" s="82" t="s">
        <v>1648</v>
      </c>
      <c r="AR63" t="e">
        <v>#N/A</v>
      </c>
      <c r="AS63" t="e">
        <v>#N/A</v>
      </c>
      <c r="AU63" t="e">
        <v>#N/A</v>
      </c>
      <c r="AV63" t="e">
        <v>#N/A</v>
      </c>
    </row>
    <row r="64" spans="1:48">
      <c r="A64" s="92" t="s">
        <v>324</v>
      </c>
      <c r="B64" t="s">
        <v>462</v>
      </c>
      <c r="C64" s="93"/>
      <c r="D64" s="93" t="s">
        <v>2062</v>
      </c>
      <c r="E64" s="82" t="s">
        <v>2203</v>
      </c>
      <c r="F64" s="82" t="s">
        <v>744</v>
      </c>
      <c r="G64" s="82" t="s">
        <v>187</v>
      </c>
      <c r="H64" s="82" t="s">
        <v>187</v>
      </c>
      <c r="I64" s="94" t="s">
        <v>183</v>
      </c>
      <c r="J64" s="82" t="s">
        <v>2204</v>
      </c>
      <c r="K64" s="31" t="s">
        <v>2205</v>
      </c>
      <c r="L64" s="82" t="s">
        <v>1648</v>
      </c>
      <c r="AR64" t="e">
        <v>#N/A</v>
      </c>
      <c r="AS64" t="e">
        <v>#N/A</v>
      </c>
      <c r="AU64" t="e">
        <v>#N/A</v>
      </c>
      <c r="AV64" t="e">
        <v>#N/A</v>
      </c>
    </row>
    <row r="65" spans="1:48">
      <c r="A65" s="92" t="s">
        <v>327</v>
      </c>
      <c r="B65" t="s">
        <v>464</v>
      </c>
      <c r="C65" s="93"/>
      <c r="D65" s="93"/>
      <c r="E65" s="82" t="s">
        <v>464</v>
      </c>
      <c r="F65" s="82" t="s">
        <v>2033</v>
      </c>
      <c r="G65" s="82" t="s">
        <v>2194</v>
      </c>
      <c r="H65" s="82" t="s">
        <v>2206</v>
      </c>
      <c r="I65" s="94" t="s">
        <v>2097</v>
      </c>
      <c r="J65" s="82" t="s">
        <v>2207</v>
      </c>
      <c r="K65" s="30" t="s">
        <v>2208</v>
      </c>
      <c r="L65" s="82" t="s">
        <v>747</v>
      </c>
      <c r="AR65" t="e">
        <v>#N/A</v>
      </c>
      <c r="AS65" t="e">
        <v>#N/A</v>
      </c>
      <c r="AU65" t="e">
        <v>#N/A</v>
      </c>
      <c r="AV65" t="e">
        <v>#N/A</v>
      </c>
    </row>
    <row r="66" spans="1:48">
      <c r="A66" s="92" t="s">
        <v>327</v>
      </c>
      <c r="B66" t="s">
        <v>465</v>
      </c>
      <c r="C66" s="93"/>
      <c r="D66" s="93"/>
      <c r="E66" s="82" t="s">
        <v>465</v>
      </c>
      <c r="F66" s="82" t="s">
        <v>2033</v>
      </c>
      <c r="G66" s="82" t="s">
        <v>2154</v>
      </c>
      <c r="H66" s="82" t="s">
        <v>2035</v>
      </c>
      <c r="I66" s="94" t="s">
        <v>2085</v>
      </c>
      <c r="J66" s="82" t="s">
        <v>2209</v>
      </c>
      <c r="K66" s="30" t="s">
        <v>2210</v>
      </c>
      <c r="L66" s="82" t="s">
        <v>747</v>
      </c>
      <c r="AR66" t="e">
        <v>#N/A</v>
      </c>
      <c r="AS66" t="e">
        <v>#N/A</v>
      </c>
      <c r="AU66" t="e">
        <v>#N/A</v>
      </c>
      <c r="AV66" t="e">
        <v>#N/A</v>
      </c>
    </row>
    <row r="67" spans="1:48">
      <c r="A67" s="92" t="s">
        <v>327</v>
      </c>
      <c r="B67" t="s">
        <v>466</v>
      </c>
      <c r="C67" s="93"/>
      <c r="D67" s="93"/>
      <c r="E67" s="82" t="s">
        <v>466</v>
      </c>
      <c r="F67" s="82" t="s">
        <v>2033</v>
      </c>
      <c r="G67" s="82" t="s">
        <v>85</v>
      </c>
      <c r="H67" s="82" t="s">
        <v>85</v>
      </c>
      <c r="I67" s="94" t="s">
        <v>2036</v>
      </c>
      <c r="J67" s="82" t="s">
        <v>2102</v>
      </c>
      <c r="K67" s="30" t="s">
        <v>2211</v>
      </c>
      <c r="L67" s="82" t="s">
        <v>747</v>
      </c>
      <c r="AR67" t="e">
        <v>#N/A</v>
      </c>
      <c r="AS67" t="e">
        <v>#N/A</v>
      </c>
      <c r="AU67" t="e">
        <v>#N/A</v>
      </c>
      <c r="AV67" t="e">
        <v>#N/A</v>
      </c>
    </row>
    <row r="68" spans="1:48">
      <c r="A68" s="92" t="s">
        <v>327</v>
      </c>
      <c r="B68" t="s">
        <v>467</v>
      </c>
      <c r="C68" s="93"/>
      <c r="D68" s="93"/>
      <c r="E68" s="82" t="s">
        <v>467</v>
      </c>
      <c r="F68" s="82" t="s">
        <v>186</v>
      </c>
      <c r="G68" s="82" t="s">
        <v>187</v>
      </c>
      <c r="H68" s="82" t="s">
        <v>187</v>
      </c>
      <c r="I68" s="94" t="s">
        <v>183</v>
      </c>
      <c r="J68" s="82" t="s">
        <v>2040</v>
      </c>
      <c r="K68" s="30" t="s">
        <v>2212</v>
      </c>
      <c r="L68" s="82" t="s">
        <v>747</v>
      </c>
      <c r="AR68" t="e">
        <v>#N/A</v>
      </c>
      <c r="AS68" t="e">
        <v>#N/A</v>
      </c>
      <c r="AU68" t="e">
        <v>#N/A</v>
      </c>
      <c r="AV68" t="e">
        <v>#N/A</v>
      </c>
    </row>
    <row r="69" spans="1:48">
      <c r="A69" s="92" t="s">
        <v>327</v>
      </c>
      <c r="B69" t="s">
        <v>468</v>
      </c>
      <c r="C69" s="93"/>
      <c r="D69" s="93"/>
      <c r="E69" s="82" t="s">
        <v>468</v>
      </c>
      <c r="F69" s="82" t="s">
        <v>186</v>
      </c>
      <c r="G69" s="82" t="s">
        <v>187</v>
      </c>
      <c r="H69" s="82" t="s">
        <v>187</v>
      </c>
      <c r="I69" s="94" t="s">
        <v>2036</v>
      </c>
      <c r="J69" s="82" t="s">
        <v>2213</v>
      </c>
      <c r="K69" s="30" t="s">
        <v>2214</v>
      </c>
      <c r="L69" s="82" t="s">
        <v>747</v>
      </c>
      <c r="AR69" t="e">
        <v>#N/A</v>
      </c>
      <c r="AS69" t="e">
        <v>#N/A</v>
      </c>
      <c r="AU69" t="e">
        <v>#N/A</v>
      </c>
      <c r="AV69" t="e">
        <v>#N/A</v>
      </c>
    </row>
    <row r="70" spans="1:48">
      <c r="A70" s="92" t="s">
        <v>327</v>
      </c>
      <c r="B70" t="s">
        <v>469</v>
      </c>
      <c r="C70" s="93"/>
      <c r="D70" s="93"/>
      <c r="E70" s="82" t="s">
        <v>469</v>
      </c>
      <c r="F70" s="82" t="s">
        <v>744</v>
      </c>
      <c r="G70" s="82" t="s">
        <v>187</v>
      </c>
      <c r="H70" s="82" t="s">
        <v>187</v>
      </c>
      <c r="I70" s="94" t="s">
        <v>183</v>
      </c>
      <c r="J70" s="82" t="s">
        <v>2215</v>
      </c>
      <c r="K70" s="30" t="s">
        <v>2216</v>
      </c>
      <c r="L70" s="82" t="s">
        <v>747</v>
      </c>
      <c r="AR70" t="e">
        <v>#N/A</v>
      </c>
      <c r="AS70" t="e">
        <v>#N/A</v>
      </c>
      <c r="AU70" t="e">
        <v>#N/A</v>
      </c>
      <c r="AV70" t="e">
        <v>#N/A</v>
      </c>
    </row>
    <row r="71" spans="1:48">
      <c r="A71" s="92" t="s">
        <v>327</v>
      </c>
      <c r="B71" t="s">
        <v>470</v>
      </c>
      <c r="C71" s="93"/>
      <c r="D71" s="93"/>
      <c r="E71" s="82" t="s">
        <v>470</v>
      </c>
      <c r="F71" s="82" t="s">
        <v>744</v>
      </c>
      <c r="G71" s="82" t="s">
        <v>187</v>
      </c>
      <c r="H71" s="82" t="s">
        <v>187</v>
      </c>
      <c r="I71" s="94" t="s">
        <v>183</v>
      </c>
      <c r="J71" s="82" t="s">
        <v>2217</v>
      </c>
      <c r="K71" s="30" t="s">
        <v>2218</v>
      </c>
      <c r="L71" s="82" t="s">
        <v>747</v>
      </c>
      <c r="AR71" t="e">
        <v>#N/A</v>
      </c>
      <c r="AS71" t="e">
        <v>#N/A</v>
      </c>
      <c r="AU71" t="e">
        <v>#N/A</v>
      </c>
      <c r="AV71" t="e">
        <v>#N/A</v>
      </c>
    </row>
    <row r="72" spans="1:48">
      <c r="A72" s="92" t="s">
        <v>327</v>
      </c>
      <c r="B72" t="s">
        <v>471</v>
      </c>
      <c r="C72" s="93"/>
      <c r="D72" s="93"/>
      <c r="E72" s="82" t="s">
        <v>471</v>
      </c>
      <c r="F72" s="82" t="s">
        <v>744</v>
      </c>
      <c r="G72" s="82" t="s">
        <v>187</v>
      </c>
      <c r="H72" s="82" t="s">
        <v>187</v>
      </c>
      <c r="I72" s="94" t="s">
        <v>183</v>
      </c>
      <c r="J72" s="82" t="s">
        <v>2219</v>
      </c>
      <c r="K72" s="30" t="s">
        <v>2220</v>
      </c>
      <c r="L72" s="82" t="s">
        <v>747</v>
      </c>
      <c r="AR72" t="e">
        <v>#N/A</v>
      </c>
      <c r="AS72" t="e">
        <v>#N/A</v>
      </c>
      <c r="AU72" t="e">
        <v>#N/A</v>
      </c>
      <c r="AV72" t="e">
        <v>#N/A</v>
      </c>
    </row>
    <row r="73" spans="1:48">
      <c r="A73" s="92" t="s">
        <v>327</v>
      </c>
      <c r="B73" t="s">
        <v>472</v>
      </c>
      <c r="C73" s="93"/>
      <c r="D73" s="93"/>
      <c r="E73" s="82" t="s">
        <v>472</v>
      </c>
      <c r="F73" s="82" t="s">
        <v>181</v>
      </c>
      <c r="G73" s="82" t="s">
        <v>187</v>
      </c>
      <c r="H73" s="82" t="s">
        <v>187</v>
      </c>
      <c r="I73" s="94" t="s">
        <v>2036</v>
      </c>
      <c r="J73" s="82" t="s">
        <v>2221</v>
      </c>
      <c r="K73" s="31" t="s">
        <v>2222</v>
      </c>
      <c r="L73" s="82" t="s">
        <v>1648</v>
      </c>
      <c r="AR73" t="e">
        <v>#N/A</v>
      </c>
      <c r="AS73" t="e">
        <v>#N/A</v>
      </c>
      <c r="AU73" t="e">
        <v>#N/A</v>
      </c>
      <c r="AV73" t="e">
        <v>#N/A</v>
      </c>
    </row>
    <row r="74" spans="1:48">
      <c r="A74" s="92" t="s">
        <v>327</v>
      </c>
      <c r="B74" t="s">
        <v>473</v>
      </c>
      <c r="C74" s="93"/>
      <c r="D74" s="93"/>
      <c r="E74" s="82" t="s">
        <v>473</v>
      </c>
      <c r="F74" s="82" t="s">
        <v>186</v>
      </c>
      <c r="G74" s="82" t="s">
        <v>187</v>
      </c>
      <c r="H74" s="82" t="s">
        <v>187</v>
      </c>
      <c r="I74" s="94" t="s">
        <v>183</v>
      </c>
      <c r="J74" s="82" t="s">
        <v>2223</v>
      </c>
      <c r="K74" s="31" t="s">
        <v>2224</v>
      </c>
      <c r="L74" s="82" t="s">
        <v>1648</v>
      </c>
      <c r="AR74" t="e">
        <v>#N/A</v>
      </c>
      <c r="AS74" t="e">
        <v>#N/A</v>
      </c>
      <c r="AU74" t="e">
        <v>#N/A</v>
      </c>
      <c r="AV74" t="e">
        <v>#N/A</v>
      </c>
    </row>
    <row r="75" spans="1:47">
      <c r="A75" s="92" t="s">
        <v>327</v>
      </c>
      <c r="B75" t="s">
        <v>474</v>
      </c>
      <c r="C75" s="93"/>
      <c r="D75" s="93"/>
      <c r="E75" s="82" t="s">
        <v>474</v>
      </c>
      <c r="F75" s="82" t="s">
        <v>744</v>
      </c>
      <c r="G75" s="82" t="s">
        <v>187</v>
      </c>
      <c r="H75" s="82" t="s">
        <v>187</v>
      </c>
      <c r="I75" s="94" t="s">
        <v>183</v>
      </c>
      <c r="J75" s="82" t="s">
        <v>2225</v>
      </c>
      <c r="K75" s="31" t="s">
        <v>2226</v>
      </c>
      <c r="L75" s="82" t="s">
        <v>1648</v>
      </c>
      <c r="AR75" t="e">
        <v>#N/A</v>
      </c>
      <c r="AU75" t="e">
        <v>#N/A</v>
      </c>
    </row>
    <row r="76" spans="1:47">
      <c r="A76" s="92" t="s">
        <v>327</v>
      </c>
      <c r="B76" t="s">
        <v>475</v>
      </c>
      <c r="C76" s="93"/>
      <c r="D76" s="93" t="s">
        <v>2062</v>
      </c>
      <c r="E76" s="82" t="s">
        <v>2227</v>
      </c>
      <c r="F76" s="82" t="s">
        <v>186</v>
      </c>
      <c r="G76" s="82" t="s">
        <v>187</v>
      </c>
      <c r="H76" s="82" t="s">
        <v>187</v>
      </c>
      <c r="I76" s="94" t="s">
        <v>183</v>
      </c>
      <c r="J76" s="82" t="s">
        <v>2228</v>
      </c>
      <c r="K76" s="30" t="s">
        <v>2229</v>
      </c>
      <c r="L76" s="82" t="s">
        <v>747</v>
      </c>
      <c r="AR76" t="e">
        <v>#N/A</v>
      </c>
      <c r="AU76" t="e">
        <v>#N/A</v>
      </c>
    </row>
    <row r="77" spans="1:47">
      <c r="A77" s="92" t="s">
        <v>327</v>
      </c>
      <c r="B77" t="s">
        <v>476</v>
      </c>
      <c r="C77" s="93"/>
      <c r="D77" s="93" t="s">
        <v>2062</v>
      </c>
      <c r="E77" s="82" t="s">
        <v>2230</v>
      </c>
      <c r="F77" s="82" t="s">
        <v>186</v>
      </c>
      <c r="G77" s="82" t="s">
        <v>182</v>
      </c>
      <c r="H77" s="82" t="s">
        <v>2035</v>
      </c>
      <c r="I77" s="94" t="s">
        <v>2036</v>
      </c>
      <c r="J77" s="82" t="s">
        <v>2231</v>
      </c>
      <c r="K77" s="30" t="s">
        <v>2232</v>
      </c>
      <c r="L77" s="82" t="s">
        <v>747</v>
      </c>
      <c r="AR77" t="e">
        <v>#N/A</v>
      </c>
      <c r="AU77" t="e">
        <v>#N/A</v>
      </c>
    </row>
    <row r="78" spans="1:47">
      <c r="A78" s="92" t="s">
        <v>327</v>
      </c>
      <c r="B78" t="s">
        <v>477</v>
      </c>
      <c r="C78" s="93"/>
      <c r="D78" s="93" t="s">
        <v>2062</v>
      </c>
      <c r="E78" s="82" t="s">
        <v>2233</v>
      </c>
      <c r="F78" s="82" t="s">
        <v>744</v>
      </c>
      <c r="G78" s="82" t="s">
        <v>187</v>
      </c>
      <c r="H78" s="82" t="s">
        <v>187</v>
      </c>
      <c r="I78" s="94" t="s">
        <v>183</v>
      </c>
      <c r="J78" s="82" t="s">
        <v>2234</v>
      </c>
      <c r="K78" s="31" t="s">
        <v>2235</v>
      </c>
      <c r="L78" s="82" t="s">
        <v>747</v>
      </c>
      <c r="AR78" t="e">
        <v>#N/A</v>
      </c>
      <c r="AU78" t="e">
        <v>#N/A</v>
      </c>
    </row>
    <row r="79" spans="1:47">
      <c r="A79" s="92" t="s">
        <v>327</v>
      </c>
      <c r="B79" t="s">
        <v>478</v>
      </c>
      <c r="C79" s="93"/>
      <c r="D79" s="93" t="s">
        <v>2062</v>
      </c>
      <c r="E79" s="82" t="s">
        <v>2236</v>
      </c>
      <c r="F79" s="82" t="s">
        <v>744</v>
      </c>
      <c r="G79" s="82" t="s">
        <v>187</v>
      </c>
      <c r="H79" s="82" t="s">
        <v>187</v>
      </c>
      <c r="I79" s="94" t="s">
        <v>183</v>
      </c>
      <c r="J79" s="82" t="s">
        <v>2237</v>
      </c>
      <c r="K79" s="30" t="s">
        <v>2238</v>
      </c>
      <c r="L79" s="82" t="s">
        <v>747</v>
      </c>
      <c r="AR79" t="e">
        <v>#N/A</v>
      </c>
      <c r="AU79" t="e">
        <v>#N/A</v>
      </c>
    </row>
    <row r="80" spans="1:47">
      <c r="A80" s="92" t="s">
        <v>327</v>
      </c>
      <c r="B80" t="s">
        <v>479</v>
      </c>
      <c r="C80" s="93"/>
      <c r="D80" s="93" t="s">
        <v>2062</v>
      </c>
      <c r="E80" s="82" t="s">
        <v>2239</v>
      </c>
      <c r="F80" s="82" t="s">
        <v>744</v>
      </c>
      <c r="G80" s="82" t="s">
        <v>187</v>
      </c>
      <c r="H80" s="82" t="s">
        <v>187</v>
      </c>
      <c r="I80" s="94" t="s">
        <v>183</v>
      </c>
      <c r="J80" s="82" t="s">
        <v>2240</v>
      </c>
      <c r="K80" s="30" t="s">
        <v>2241</v>
      </c>
      <c r="L80" s="82" t="s">
        <v>747</v>
      </c>
      <c r="AR80" t="e">
        <v>#N/A</v>
      </c>
      <c r="AU80" t="e">
        <v>#N/A</v>
      </c>
    </row>
    <row r="81" spans="1:47">
      <c r="A81" s="92" t="s">
        <v>327</v>
      </c>
      <c r="B81" t="s">
        <v>480</v>
      </c>
      <c r="C81" s="93"/>
      <c r="D81" s="93" t="s">
        <v>2062</v>
      </c>
      <c r="E81" s="82" t="s">
        <v>2242</v>
      </c>
      <c r="F81" s="82" t="s">
        <v>744</v>
      </c>
      <c r="G81" s="82" t="s">
        <v>187</v>
      </c>
      <c r="H81" s="82" t="s">
        <v>187</v>
      </c>
      <c r="I81" s="94" t="s">
        <v>183</v>
      </c>
      <c r="J81" s="82" t="s">
        <v>2243</v>
      </c>
      <c r="K81" s="30" t="s">
        <v>2244</v>
      </c>
      <c r="L81" s="82" t="s">
        <v>747</v>
      </c>
      <c r="AR81" t="e">
        <v>#N/A</v>
      </c>
      <c r="AU81" t="e">
        <v>#N/A</v>
      </c>
    </row>
    <row r="82" spans="1:47">
      <c r="A82" s="92" t="s">
        <v>327</v>
      </c>
      <c r="B82" t="s">
        <v>481</v>
      </c>
      <c r="C82" s="93"/>
      <c r="D82" s="93" t="s">
        <v>2062</v>
      </c>
      <c r="E82" s="82" t="s">
        <v>2245</v>
      </c>
      <c r="F82" s="82" t="s">
        <v>186</v>
      </c>
      <c r="G82" s="82" t="s">
        <v>2121</v>
      </c>
      <c r="H82" s="82" t="s">
        <v>2035</v>
      </c>
      <c r="I82" s="94" t="s">
        <v>2036</v>
      </c>
      <c r="J82" s="82" t="s">
        <v>2246</v>
      </c>
      <c r="K82" s="31" t="s">
        <v>2247</v>
      </c>
      <c r="L82" s="82" t="s">
        <v>1648</v>
      </c>
      <c r="AR82" t="e">
        <v>#N/A</v>
      </c>
      <c r="AU82" t="e">
        <v>#N/A</v>
      </c>
    </row>
    <row r="83" spans="1:47">
      <c r="A83" s="92" t="s">
        <v>327</v>
      </c>
      <c r="B83" t="s">
        <v>482</v>
      </c>
      <c r="C83" s="93"/>
      <c r="D83" s="93" t="s">
        <v>2062</v>
      </c>
      <c r="E83" s="82" t="s">
        <v>2248</v>
      </c>
      <c r="F83" s="82" t="s">
        <v>186</v>
      </c>
      <c r="G83" s="82" t="s">
        <v>187</v>
      </c>
      <c r="H83" s="82" t="s">
        <v>187</v>
      </c>
      <c r="I83" s="94" t="s">
        <v>183</v>
      </c>
      <c r="J83" s="82" t="s">
        <v>2249</v>
      </c>
      <c r="K83" s="31" t="s">
        <v>2250</v>
      </c>
      <c r="L83" s="82" t="s">
        <v>1648</v>
      </c>
      <c r="AR83" t="e">
        <v>#N/A</v>
      </c>
      <c r="AU83" t="e">
        <v>#N/A</v>
      </c>
    </row>
    <row r="84" spans="1:47">
      <c r="A84" s="92" t="s">
        <v>327</v>
      </c>
      <c r="B84" t="s">
        <v>483</v>
      </c>
      <c r="C84" s="93"/>
      <c r="D84" s="93" t="s">
        <v>2062</v>
      </c>
      <c r="E84" s="82" t="s">
        <v>2251</v>
      </c>
      <c r="F84" s="82" t="s">
        <v>186</v>
      </c>
      <c r="G84" s="82" t="s">
        <v>187</v>
      </c>
      <c r="H84" s="82" t="s">
        <v>187</v>
      </c>
      <c r="I84" s="94" t="s">
        <v>183</v>
      </c>
      <c r="J84" s="82" t="s">
        <v>2252</v>
      </c>
      <c r="K84" s="31" t="s">
        <v>2253</v>
      </c>
      <c r="L84" s="82" t="s">
        <v>1648</v>
      </c>
      <c r="AR84" t="e">
        <v>#N/A</v>
      </c>
      <c r="AU84" t="e">
        <v>#N/A</v>
      </c>
    </row>
    <row r="85" spans="1:47">
      <c r="A85" s="92" t="s">
        <v>327</v>
      </c>
      <c r="B85" t="s">
        <v>484</v>
      </c>
      <c r="C85" s="93"/>
      <c r="D85" s="93" t="s">
        <v>2062</v>
      </c>
      <c r="E85" s="82" t="s">
        <v>2254</v>
      </c>
      <c r="F85" s="82" t="s">
        <v>186</v>
      </c>
      <c r="G85" s="82" t="s">
        <v>187</v>
      </c>
      <c r="H85" s="82" t="s">
        <v>187</v>
      </c>
      <c r="I85" s="94" t="s">
        <v>2044</v>
      </c>
      <c r="J85" s="82" t="s">
        <v>2255</v>
      </c>
      <c r="K85" s="31" t="s">
        <v>2256</v>
      </c>
      <c r="L85" s="82" t="s">
        <v>1648</v>
      </c>
      <c r="AR85" t="e">
        <v>#N/A</v>
      </c>
      <c r="AU85" t="e">
        <v>#N/A</v>
      </c>
    </row>
    <row r="86" spans="1:47">
      <c r="A86" s="92" t="s">
        <v>333</v>
      </c>
      <c r="B86" t="s">
        <v>486</v>
      </c>
      <c r="C86" s="93"/>
      <c r="D86" s="93"/>
      <c r="E86" s="82" t="s">
        <v>486</v>
      </c>
      <c r="F86" s="82" t="s">
        <v>186</v>
      </c>
      <c r="G86" s="82" t="s">
        <v>187</v>
      </c>
      <c r="H86" s="82" t="s">
        <v>187</v>
      </c>
      <c r="I86" s="94" t="s">
        <v>183</v>
      </c>
      <c r="J86" s="82" t="s">
        <v>2257</v>
      </c>
      <c r="K86" s="30" t="s">
        <v>2258</v>
      </c>
      <c r="L86" s="82" t="s">
        <v>747</v>
      </c>
      <c r="AR86" t="e">
        <v>#N/A</v>
      </c>
      <c r="AU86" t="e">
        <v>#N/A</v>
      </c>
    </row>
    <row r="87" spans="1:47">
      <c r="A87" s="92" t="s">
        <v>333</v>
      </c>
      <c r="B87" t="s">
        <v>487</v>
      </c>
      <c r="C87" s="93"/>
      <c r="D87" s="93"/>
      <c r="E87" s="82" t="s">
        <v>487</v>
      </c>
      <c r="F87" s="82" t="s">
        <v>186</v>
      </c>
      <c r="G87" s="82" t="s">
        <v>187</v>
      </c>
      <c r="H87" s="82" t="s">
        <v>187</v>
      </c>
      <c r="I87" s="94" t="s">
        <v>183</v>
      </c>
      <c r="J87" s="82" t="s">
        <v>2259</v>
      </c>
      <c r="K87" s="30" t="s">
        <v>2260</v>
      </c>
      <c r="L87" s="82" t="s">
        <v>747</v>
      </c>
      <c r="AR87" t="e">
        <v>#N/A</v>
      </c>
      <c r="AU87" t="e">
        <v>#N/A</v>
      </c>
    </row>
    <row r="88" spans="1:47">
      <c r="A88" s="92" t="s">
        <v>333</v>
      </c>
      <c r="B88" t="s">
        <v>488</v>
      </c>
      <c r="C88" s="93"/>
      <c r="D88" s="93"/>
      <c r="E88" s="82" t="s">
        <v>488</v>
      </c>
      <c r="F88" s="82" t="s">
        <v>744</v>
      </c>
      <c r="G88" s="82" t="s">
        <v>187</v>
      </c>
      <c r="H88" s="82" t="s">
        <v>187</v>
      </c>
      <c r="I88" s="94" t="s">
        <v>183</v>
      </c>
      <c r="J88" s="82" t="s">
        <v>2261</v>
      </c>
      <c r="K88" s="30" t="s">
        <v>2262</v>
      </c>
      <c r="L88" s="82" t="s">
        <v>747</v>
      </c>
      <c r="AR88" t="e">
        <v>#N/A</v>
      </c>
      <c r="AU88" t="e">
        <v>#N/A</v>
      </c>
    </row>
    <row r="89" spans="1:47">
      <c r="A89" s="92" t="s">
        <v>333</v>
      </c>
      <c r="B89" t="s">
        <v>489</v>
      </c>
      <c r="C89" s="93"/>
      <c r="D89" s="93"/>
      <c r="E89" s="82" t="s">
        <v>489</v>
      </c>
      <c r="F89" s="82" t="s">
        <v>744</v>
      </c>
      <c r="G89" s="82" t="s">
        <v>187</v>
      </c>
      <c r="H89" s="82" t="s">
        <v>187</v>
      </c>
      <c r="I89" s="94" t="s">
        <v>183</v>
      </c>
      <c r="J89" s="82" t="s">
        <v>2263</v>
      </c>
      <c r="K89" s="30" t="s">
        <v>2264</v>
      </c>
      <c r="L89" s="82" t="s">
        <v>747</v>
      </c>
      <c r="AR89" t="e">
        <v>#N/A</v>
      </c>
      <c r="AU89" t="e">
        <v>#N/A</v>
      </c>
    </row>
    <row r="90" spans="1:12">
      <c r="A90" s="92" t="s">
        <v>333</v>
      </c>
      <c r="B90" t="s">
        <v>490</v>
      </c>
      <c r="C90" s="93"/>
      <c r="D90" s="93"/>
      <c r="E90" s="82" t="s">
        <v>490</v>
      </c>
      <c r="F90" s="82" t="s">
        <v>744</v>
      </c>
      <c r="G90" s="82" t="s">
        <v>187</v>
      </c>
      <c r="H90" s="82" t="s">
        <v>187</v>
      </c>
      <c r="I90" s="94" t="s">
        <v>183</v>
      </c>
      <c r="J90" s="82" t="s">
        <v>2265</v>
      </c>
      <c r="K90" s="30" t="s">
        <v>2266</v>
      </c>
      <c r="L90" s="82" t="s">
        <v>747</v>
      </c>
    </row>
    <row r="91" spans="1:12">
      <c r="A91" s="92" t="s">
        <v>333</v>
      </c>
      <c r="B91" t="s">
        <v>491</v>
      </c>
      <c r="C91" s="93"/>
      <c r="D91" s="93"/>
      <c r="E91" s="82" t="s">
        <v>491</v>
      </c>
      <c r="F91" s="82" t="s">
        <v>744</v>
      </c>
      <c r="G91" s="82" t="s">
        <v>187</v>
      </c>
      <c r="H91" s="82" t="s">
        <v>187</v>
      </c>
      <c r="I91" s="94" t="s">
        <v>183</v>
      </c>
      <c r="J91" s="82" t="s">
        <v>2267</v>
      </c>
      <c r="K91" s="30" t="s">
        <v>2268</v>
      </c>
      <c r="L91" s="82" t="s">
        <v>747</v>
      </c>
    </row>
    <row r="92" spans="1:12">
      <c r="A92" s="92" t="s">
        <v>333</v>
      </c>
      <c r="B92" t="s">
        <v>492</v>
      </c>
      <c r="C92" s="93"/>
      <c r="D92" s="93"/>
      <c r="E92" s="82" t="s">
        <v>492</v>
      </c>
      <c r="F92" s="82" t="s">
        <v>744</v>
      </c>
      <c r="G92" s="82" t="s">
        <v>187</v>
      </c>
      <c r="H92" s="82" t="s">
        <v>187</v>
      </c>
      <c r="I92" s="94" t="s">
        <v>183</v>
      </c>
      <c r="J92" s="82" t="s">
        <v>2269</v>
      </c>
      <c r="K92" s="30" t="s">
        <v>2270</v>
      </c>
      <c r="L92" s="82" t="s">
        <v>747</v>
      </c>
    </row>
    <row r="93" spans="1:12">
      <c r="A93" s="92" t="s">
        <v>333</v>
      </c>
      <c r="B93" t="s">
        <v>493</v>
      </c>
      <c r="C93" s="93"/>
      <c r="D93" s="93"/>
      <c r="E93" s="82" t="s">
        <v>493</v>
      </c>
      <c r="F93" s="82" t="s">
        <v>744</v>
      </c>
      <c r="G93" s="82" t="s">
        <v>187</v>
      </c>
      <c r="H93" s="82" t="s">
        <v>187</v>
      </c>
      <c r="I93" s="94" t="s">
        <v>183</v>
      </c>
      <c r="J93" s="82" t="s">
        <v>2271</v>
      </c>
      <c r="K93" s="30" t="s">
        <v>2272</v>
      </c>
      <c r="L93" s="82" t="s">
        <v>747</v>
      </c>
    </row>
    <row r="94" spans="1:12">
      <c r="A94" s="92" t="s">
        <v>333</v>
      </c>
      <c r="B94" t="s">
        <v>494</v>
      </c>
      <c r="C94" s="93"/>
      <c r="D94" s="93"/>
      <c r="E94" s="82" t="s">
        <v>494</v>
      </c>
      <c r="F94" s="82" t="s">
        <v>2273</v>
      </c>
      <c r="G94" s="82" t="s">
        <v>187</v>
      </c>
      <c r="H94" s="82" t="s">
        <v>187</v>
      </c>
      <c r="I94" s="94" t="s">
        <v>183</v>
      </c>
      <c r="J94" s="82" t="s">
        <v>2274</v>
      </c>
      <c r="K94" s="31" t="s">
        <v>2275</v>
      </c>
      <c r="L94" s="82" t="s">
        <v>1648</v>
      </c>
    </row>
    <row r="95" spans="1:12">
      <c r="A95" s="92" t="s">
        <v>333</v>
      </c>
      <c r="B95" t="s">
        <v>495</v>
      </c>
      <c r="C95" s="93"/>
      <c r="D95" s="93"/>
      <c r="E95" s="82" t="s">
        <v>495</v>
      </c>
      <c r="F95" s="82" t="s">
        <v>186</v>
      </c>
      <c r="G95" s="82" t="s">
        <v>187</v>
      </c>
      <c r="H95" s="82" t="s">
        <v>187</v>
      </c>
      <c r="I95" s="94" t="s">
        <v>2036</v>
      </c>
      <c r="J95" s="82" t="s">
        <v>2276</v>
      </c>
      <c r="K95" s="31" t="s">
        <v>2277</v>
      </c>
      <c r="L95" s="82" t="s">
        <v>1648</v>
      </c>
    </row>
    <row r="96" spans="1:12">
      <c r="A96" s="92" t="s">
        <v>333</v>
      </c>
      <c r="B96" t="s">
        <v>496</v>
      </c>
      <c r="C96" s="93"/>
      <c r="D96" s="93"/>
      <c r="E96" s="82" t="s">
        <v>496</v>
      </c>
      <c r="F96" s="82" t="s">
        <v>744</v>
      </c>
      <c r="G96" s="82" t="s">
        <v>187</v>
      </c>
      <c r="H96" s="82" t="s">
        <v>187</v>
      </c>
      <c r="I96" s="94" t="s">
        <v>183</v>
      </c>
      <c r="J96" s="82" t="s">
        <v>2278</v>
      </c>
      <c r="K96" s="31" t="s">
        <v>2279</v>
      </c>
      <c r="L96" s="82" t="s">
        <v>1648</v>
      </c>
    </row>
    <row r="97" spans="1:12">
      <c r="A97" s="92" t="s">
        <v>333</v>
      </c>
      <c r="B97" t="s">
        <v>497</v>
      </c>
      <c r="C97" s="93"/>
      <c r="D97" s="93" t="s">
        <v>2062</v>
      </c>
      <c r="E97" s="82" t="s">
        <v>2280</v>
      </c>
      <c r="F97" s="82" t="s">
        <v>186</v>
      </c>
      <c r="G97" s="82" t="s">
        <v>187</v>
      </c>
      <c r="H97" s="82" t="s">
        <v>187</v>
      </c>
      <c r="I97" s="94" t="s">
        <v>183</v>
      </c>
      <c r="J97" s="82" t="s">
        <v>2281</v>
      </c>
      <c r="K97" s="30" t="s">
        <v>2282</v>
      </c>
      <c r="L97" s="82" t="s">
        <v>747</v>
      </c>
    </row>
    <row r="98" spans="1:12">
      <c r="A98" s="92" t="s">
        <v>333</v>
      </c>
      <c r="B98" t="s">
        <v>498</v>
      </c>
      <c r="C98" s="93"/>
      <c r="D98" s="93" t="s">
        <v>2062</v>
      </c>
      <c r="E98" s="82" t="s">
        <v>2283</v>
      </c>
      <c r="F98" s="82" t="s">
        <v>186</v>
      </c>
      <c r="G98" s="82" t="s">
        <v>187</v>
      </c>
      <c r="H98" s="82" t="s">
        <v>187</v>
      </c>
      <c r="I98" s="94" t="s">
        <v>183</v>
      </c>
      <c r="J98" s="82" t="s">
        <v>2284</v>
      </c>
      <c r="K98" s="30" t="s">
        <v>2285</v>
      </c>
      <c r="L98" s="82" t="s">
        <v>747</v>
      </c>
    </row>
    <row r="99" spans="1:12">
      <c r="A99" s="92" t="s">
        <v>333</v>
      </c>
      <c r="B99" t="s">
        <v>499</v>
      </c>
      <c r="C99" s="93"/>
      <c r="D99" s="93" t="s">
        <v>2062</v>
      </c>
      <c r="E99" s="82" t="s">
        <v>2286</v>
      </c>
      <c r="F99" s="82" t="s">
        <v>744</v>
      </c>
      <c r="G99" s="82" t="s">
        <v>187</v>
      </c>
      <c r="H99" s="82" t="s">
        <v>187</v>
      </c>
      <c r="I99" s="94" t="s">
        <v>183</v>
      </c>
      <c r="J99" s="82" t="s">
        <v>2287</v>
      </c>
      <c r="K99" s="30" t="s">
        <v>2288</v>
      </c>
      <c r="L99" s="82" t="s">
        <v>747</v>
      </c>
    </row>
    <row r="100" spans="1:12">
      <c r="A100" s="92" t="s">
        <v>333</v>
      </c>
      <c r="B100" t="s">
        <v>500</v>
      </c>
      <c r="C100" s="93"/>
      <c r="D100" s="93" t="s">
        <v>2062</v>
      </c>
      <c r="E100" s="82" t="s">
        <v>2289</v>
      </c>
      <c r="F100" s="82" t="s">
        <v>744</v>
      </c>
      <c r="G100" s="82" t="s">
        <v>187</v>
      </c>
      <c r="H100" s="82" t="s">
        <v>187</v>
      </c>
      <c r="I100" s="94" t="s">
        <v>183</v>
      </c>
      <c r="J100" s="82" t="s">
        <v>2290</v>
      </c>
      <c r="K100" s="30" t="s">
        <v>2291</v>
      </c>
      <c r="L100" s="82" t="s">
        <v>747</v>
      </c>
    </row>
    <row r="101" spans="1:12">
      <c r="A101" s="92" t="s">
        <v>333</v>
      </c>
      <c r="B101" t="s">
        <v>501</v>
      </c>
      <c r="C101" s="93"/>
      <c r="D101" s="93" t="s">
        <v>2062</v>
      </c>
      <c r="E101" s="82" t="s">
        <v>2292</v>
      </c>
      <c r="F101" s="82" t="s">
        <v>744</v>
      </c>
      <c r="G101" s="82" t="s">
        <v>187</v>
      </c>
      <c r="H101" s="82" t="s">
        <v>187</v>
      </c>
      <c r="I101" s="94" t="s">
        <v>183</v>
      </c>
      <c r="J101" s="82" t="s">
        <v>2293</v>
      </c>
      <c r="K101" s="30" t="s">
        <v>2294</v>
      </c>
      <c r="L101" s="82" t="s">
        <v>747</v>
      </c>
    </row>
    <row r="102" spans="1:12">
      <c r="A102" s="92" t="s">
        <v>333</v>
      </c>
      <c r="B102" t="s">
        <v>502</v>
      </c>
      <c r="C102" s="93"/>
      <c r="D102" s="93" t="s">
        <v>2062</v>
      </c>
      <c r="E102" s="82" t="s">
        <v>2295</v>
      </c>
      <c r="F102" s="82" t="s">
        <v>744</v>
      </c>
      <c r="G102" s="82" t="s">
        <v>187</v>
      </c>
      <c r="H102" s="82" t="s">
        <v>187</v>
      </c>
      <c r="I102" s="94" t="s">
        <v>183</v>
      </c>
      <c r="J102" s="82" t="s">
        <v>2296</v>
      </c>
      <c r="K102" s="30" t="s">
        <v>2297</v>
      </c>
      <c r="L102" s="82" t="s">
        <v>747</v>
      </c>
    </row>
    <row r="103" spans="1:12">
      <c r="A103" s="92" t="s">
        <v>333</v>
      </c>
      <c r="B103" t="s">
        <v>503</v>
      </c>
      <c r="C103" s="93"/>
      <c r="D103" s="93" t="s">
        <v>2062</v>
      </c>
      <c r="E103" s="82" t="s">
        <v>2298</v>
      </c>
      <c r="F103" s="82" t="s">
        <v>186</v>
      </c>
      <c r="G103" s="82" t="s">
        <v>187</v>
      </c>
      <c r="H103" s="82" t="s">
        <v>187</v>
      </c>
      <c r="I103" s="94" t="s">
        <v>183</v>
      </c>
      <c r="J103" s="82" t="s">
        <v>2299</v>
      </c>
      <c r="K103" s="31" t="s">
        <v>2300</v>
      </c>
      <c r="L103" s="82" t="s">
        <v>1648</v>
      </c>
    </row>
    <row r="104" spans="1:12">
      <c r="A104" s="92" t="s">
        <v>333</v>
      </c>
      <c r="B104" t="s">
        <v>504</v>
      </c>
      <c r="C104" s="93"/>
      <c r="D104" s="93" t="s">
        <v>2062</v>
      </c>
      <c r="E104" s="82" t="s">
        <v>2301</v>
      </c>
      <c r="F104" s="82" t="s">
        <v>186</v>
      </c>
      <c r="G104" s="82" t="s">
        <v>187</v>
      </c>
      <c r="H104" s="82" t="s">
        <v>187</v>
      </c>
      <c r="I104" s="94" t="s">
        <v>2036</v>
      </c>
      <c r="J104" s="82" t="s">
        <v>2302</v>
      </c>
      <c r="K104" s="31" t="s">
        <v>2303</v>
      </c>
      <c r="L104" s="82" t="s">
        <v>1648</v>
      </c>
    </row>
    <row r="105" spans="1:12">
      <c r="A105" s="92" t="s">
        <v>333</v>
      </c>
      <c r="B105" t="s">
        <v>505</v>
      </c>
      <c r="C105" s="93"/>
      <c r="D105" s="93" t="s">
        <v>2062</v>
      </c>
      <c r="E105" s="82" t="s">
        <v>2304</v>
      </c>
      <c r="F105" s="82" t="s">
        <v>186</v>
      </c>
      <c r="G105" s="82" t="s">
        <v>187</v>
      </c>
      <c r="H105" s="82" t="s">
        <v>187</v>
      </c>
      <c r="I105" s="94" t="s">
        <v>2085</v>
      </c>
      <c r="J105" s="82" t="s">
        <v>2305</v>
      </c>
      <c r="K105" s="31" t="s">
        <v>2306</v>
      </c>
      <c r="L105" s="82" t="s">
        <v>1648</v>
      </c>
    </row>
    <row r="106" spans="1:12">
      <c r="A106" s="92" t="s">
        <v>333</v>
      </c>
      <c r="B106" t="s">
        <v>506</v>
      </c>
      <c r="C106" s="93"/>
      <c r="D106" s="93" t="s">
        <v>2062</v>
      </c>
      <c r="E106" s="82" t="s">
        <v>2307</v>
      </c>
      <c r="F106" s="82" t="s">
        <v>744</v>
      </c>
      <c r="G106" s="82" t="s">
        <v>187</v>
      </c>
      <c r="H106" s="82" t="s">
        <v>187</v>
      </c>
      <c r="I106" s="94" t="s">
        <v>183</v>
      </c>
      <c r="J106" s="82" t="s">
        <v>2308</v>
      </c>
      <c r="K106" s="31" t="s">
        <v>2309</v>
      </c>
      <c r="L106" s="82" t="s">
        <v>1648</v>
      </c>
    </row>
    <row r="107" spans="1:12">
      <c r="A107" s="92" t="s">
        <v>328</v>
      </c>
      <c r="B107" t="s">
        <v>508</v>
      </c>
      <c r="C107" s="93"/>
      <c r="D107" s="93"/>
      <c r="E107" s="82" t="s">
        <v>508</v>
      </c>
      <c r="F107" s="82" t="s">
        <v>2033</v>
      </c>
      <c r="G107" s="82" t="s">
        <v>85</v>
      </c>
      <c r="H107" s="82" t="s">
        <v>85</v>
      </c>
      <c r="I107" s="94" t="s">
        <v>2044</v>
      </c>
      <c r="J107" s="82" t="s">
        <v>2102</v>
      </c>
      <c r="K107" s="31" t="s">
        <v>2310</v>
      </c>
      <c r="L107" s="82" t="s">
        <v>1614</v>
      </c>
    </row>
    <row r="108" spans="1:12">
      <c r="A108" s="92" t="s">
        <v>328</v>
      </c>
      <c r="B108" t="s">
        <v>509</v>
      </c>
      <c r="C108" s="93"/>
      <c r="D108" s="93"/>
      <c r="E108" s="82" t="s">
        <v>509</v>
      </c>
      <c r="F108" s="82" t="s">
        <v>2033</v>
      </c>
      <c r="G108" s="82" t="s">
        <v>2194</v>
      </c>
      <c r="H108" s="82" t="s">
        <v>2035</v>
      </c>
      <c r="I108" s="94" t="s">
        <v>2036</v>
      </c>
      <c r="J108" s="82" t="s">
        <v>2311</v>
      </c>
      <c r="K108" s="31" t="s">
        <v>2312</v>
      </c>
      <c r="L108" s="82" t="s">
        <v>1614</v>
      </c>
    </row>
    <row r="109" spans="1:12">
      <c r="A109" s="92" t="s">
        <v>328</v>
      </c>
      <c r="B109" t="s">
        <v>510</v>
      </c>
      <c r="C109" s="93"/>
      <c r="D109" s="93"/>
      <c r="E109" s="82" t="s">
        <v>510</v>
      </c>
      <c r="F109" s="82" t="s">
        <v>2033</v>
      </c>
      <c r="G109" s="82" t="s">
        <v>2313</v>
      </c>
      <c r="H109" s="82" t="s">
        <v>2314</v>
      </c>
      <c r="I109" s="94" t="s">
        <v>2315</v>
      </c>
      <c r="J109" s="82" t="s">
        <v>2316</v>
      </c>
      <c r="K109" s="31" t="s">
        <v>2317</v>
      </c>
      <c r="L109" s="82" t="s">
        <v>1614</v>
      </c>
    </row>
    <row r="110" spans="1:12">
      <c r="A110" s="92" t="s">
        <v>328</v>
      </c>
      <c r="B110" t="s">
        <v>511</v>
      </c>
      <c r="C110" s="93"/>
      <c r="D110" s="93"/>
      <c r="E110" s="82" t="s">
        <v>511</v>
      </c>
      <c r="F110" s="82" t="s">
        <v>186</v>
      </c>
      <c r="G110" s="82" t="s">
        <v>187</v>
      </c>
      <c r="H110" s="82" t="s">
        <v>187</v>
      </c>
      <c r="I110" s="94" t="s">
        <v>183</v>
      </c>
      <c r="J110" s="82" t="s">
        <v>2318</v>
      </c>
      <c r="K110" s="31" t="s">
        <v>2319</v>
      </c>
      <c r="L110" s="82" t="s">
        <v>1614</v>
      </c>
    </row>
    <row r="111" spans="1:12">
      <c r="A111" s="92" t="s">
        <v>328</v>
      </c>
      <c r="B111" t="s">
        <v>512</v>
      </c>
      <c r="C111" s="93"/>
      <c r="D111" s="93"/>
      <c r="E111" s="82" t="s">
        <v>512</v>
      </c>
      <c r="F111" s="82" t="s">
        <v>186</v>
      </c>
      <c r="G111" s="82" t="s">
        <v>187</v>
      </c>
      <c r="H111" s="82" t="s">
        <v>187</v>
      </c>
      <c r="I111" s="94" t="s">
        <v>183</v>
      </c>
      <c r="J111" s="82" t="s">
        <v>2320</v>
      </c>
      <c r="K111" s="31" t="s">
        <v>2321</v>
      </c>
      <c r="L111" s="82" t="s">
        <v>1614</v>
      </c>
    </row>
    <row r="112" spans="1:12">
      <c r="A112" s="92" t="s">
        <v>328</v>
      </c>
      <c r="B112" t="s">
        <v>513</v>
      </c>
      <c r="C112" s="93"/>
      <c r="D112" s="93"/>
      <c r="E112" s="82" t="s">
        <v>513</v>
      </c>
      <c r="F112" s="82" t="s">
        <v>186</v>
      </c>
      <c r="G112" s="82" t="s">
        <v>182</v>
      </c>
      <c r="H112" s="82" t="s">
        <v>2035</v>
      </c>
      <c r="I112" s="94" t="s">
        <v>2036</v>
      </c>
      <c r="J112" s="82" t="s">
        <v>2322</v>
      </c>
      <c r="K112" s="31" t="s">
        <v>2323</v>
      </c>
      <c r="L112" s="82" t="s">
        <v>1614</v>
      </c>
    </row>
    <row r="113" spans="1:12">
      <c r="A113" s="92" t="s">
        <v>328</v>
      </c>
      <c r="B113" t="s">
        <v>514</v>
      </c>
      <c r="C113" s="93"/>
      <c r="D113" s="93"/>
      <c r="E113" s="82" t="s">
        <v>514</v>
      </c>
      <c r="F113" s="82" t="s">
        <v>2084</v>
      </c>
      <c r="G113" s="82" t="s">
        <v>187</v>
      </c>
      <c r="H113" s="82" t="s">
        <v>187</v>
      </c>
      <c r="I113" s="94" t="s">
        <v>2044</v>
      </c>
      <c r="J113" s="82" t="s">
        <v>2324</v>
      </c>
      <c r="K113" s="31" t="s">
        <v>2325</v>
      </c>
      <c r="L113" s="82" t="s">
        <v>1614</v>
      </c>
    </row>
    <row r="114" spans="1:12">
      <c r="A114" s="92" t="s">
        <v>328</v>
      </c>
      <c r="B114" t="s">
        <v>515</v>
      </c>
      <c r="C114" s="93"/>
      <c r="D114" s="93"/>
      <c r="E114" s="82" t="s">
        <v>515</v>
      </c>
      <c r="F114" s="82" t="s">
        <v>744</v>
      </c>
      <c r="G114" s="82" t="s">
        <v>187</v>
      </c>
      <c r="H114" s="82" t="s">
        <v>187</v>
      </c>
      <c r="I114" s="94" t="s">
        <v>183</v>
      </c>
      <c r="J114" s="82" t="s">
        <v>2326</v>
      </c>
      <c r="K114" s="31" t="s">
        <v>2327</v>
      </c>
      <c r="L114" s="82" t="s">
        <v>1614</v>
      </c>
    </row>
    <row r="115" spans="1:12">
      <c r="A115" s="92" t="s">
        <v>328</v>
      </c>
      <c r="B115" t="s">
        <v>516</v>
      </c>
      <c r="C115" s="93"/>
      <c r="D115" s="93"/>
      <c r="E115" s="82" t="s">
        <v>516</v>
      </c>
      <c r="F115" s="82" t="s">
        <v>186</v>
      </c>
      <c r="G115" s="82" t="s">
        <v>187</v>
      </c>
      <c r="H115" s="82" t="s">
        <v>187</v>
      </c>
      <c r="I115" s="94" t="s">
        <v>2044</v>
      </c>
      <c r="J115" s="82" t="s">
        <v>2328</v>
      </c>
      <c r="K115" s="31" t="s">
        <v>2329</v>
      </c>
      <c r="L115" s="82" t="s">
        <v>1648</v>
      </c>
    </row>
    <row r="116" spans="1:12">
      <c r="A116" s="92" t="s">
        <v>328</v>
      </c>
      <c r="B116" t="s">
        <v>517</v>
      </c>
      <c r="C116" s="93"/>
      <c r="D116" s="93"/>
      <c r="E116" s="82" t="s">
        <v>517</v>
      </c>
      <c r="F116" s="82" t="s">
        <v>744</v>
      </c>
      <c r="G116" s="82" t="s">
        <v>187</v>
      </c>
      <c r="H116" s="82" t="s">
        <v>187</v>
      </c>
      <c r="I116" s="94" t="s">
        <v>183</v>
      </c>
      <c r="J116" s="82" t="s">
        <v>2330</v>
      </c>
      <c r="K116" s="31" t="s">
        <v>2331</v>
      </c>
      <c r="L116" s="82" t="s">
        <v>1648</v>
      </c>
    </row>
    <row r="117" spans="1:12">
      <c r="A117" s="92" t="s">
        <v>328</v>
      </c>
      <c r="B117" t="s">
        <v>518</v>
      </c>
      <c r="C117" s="93"/>
      <c r="D117" s="93"/>
      <c r="E117" s="82" t="s">
        <v>518</v>
      </c>
      <c r="F117" s="82" t="s">
        <v>744</v>
      </c>
      <c r="G117" s="82" t="s">
        <v>187</v>
      </c>
      <c r="H117" s="82" t="s">
        <v>187</v>
      </c>
      <c r="I117" s="94" t="s">
        <v>183</v>
      </c>
      <c r="J117" s="82" t="s">
        <v>2332</v>
      </c>
      <c r="K117" s="31" t="s">
        <v>2333</v>
      </c>
      <c r="L117" s="82" t="s">
        <v>1648</v>
      </c>
    </row>
    <row r="118" spans="1:12">
      <c r="A118" s="92" t="s">
        <v>328</v>
      </c>
      <c r="B118" t="s">
        <v>519</v>
      </c>
      <c r="C118" s="93"/>
      <c r="D118" s="93" t="s">
        <v>2062</v>
      </c>
      <c r="E118" s="82" t="s">
        <v>2334</v>
      </c>
      <c r="F118" s="82" t="s">
        <v>181</v>
      </c>
      <c r="G118" s="82" t="s">
        <v>187</v>
      </c>
      <c r="H118" s="82" t="s">
        <v>187</v>
      </c>
      <c r="I118" s="94" t="s">
        <v>2044</v>
      </c>
      <c r="J118" s="82" t="s">
        <v>2335</v>
      </c>
      <c r="K118" s="31" t="s">
        <v>2336</v>
      </c>
      <c r="L118" s="82" t="s">
        <v>1614</v>
      </c>
    </row>
    <row r="119" spans="1:12">
      <c r="A119" s="92" t="s">
        <v>328</v>
      </c>
      <c r="B119" t="s">
        <v>520</v>
      </c>
      <c r="C119" s="93"/>
      <c r="D119" s="93" t="s">
        <v>2062</v>
      </c>
      <c r="E119" s="82" t="s">
        <v>2337</v>
      </c>
      <c r="F119" s="82" t="s">
        <v>181</v>
      </c>
      <c r="G119" s="82" t="s">
        <v>187</v>
      </c>
      <c r="H119" s="82" t="s">
        <v>187</v>
      </c>
      <c r="I119" s="94" t="s">
        <v>2036</v>
      </c>
      <c r="J119" s="82" t="s">
        <v>2338</v>
      </c>
      <c r="K119" s="31" t="s">
        <v>2339</v>
      </c>
      <c r="L119" s="82" t="s">
        <v>1614</v>
      </c>
    </row>
    <row r="120" spans="1:12">
      <c r="A120" s="92" t="s">
        <v>328</v>
      </c>
      <c r="B120" t="s">
        <v>521</v>
      </c>
      <c r="C120" s="93"/>
      <c r="D120" s="93" t="s">
        <v>2062</v>
      </c>
      <c r="E120" s="82" t="s">
        <v>2340</v>
      </c>
      <c r="F120" s="82" t="s">
        <v>186</v>
      </c>
      <c r="G120" s="82" t="s">
        <v>182</v>
      </c>
      <c r="H120" s="82" t="s">
        <v>2035</v>
      </c>
      <c r="I120" s="94" t="s">
        <v>2044</v>
      </c>
      <c r="J120" s="82" t="s">
        <v>2341</v>
      </c>
      <c r="K120" s="31" t="s">
        <v>2342</v>
      </c>
      <c r="L120" s="82" t="s">
        <v>1614</v>
      </c>
    </row>
    <row r="121" spans="1:12">
      <c r="A121" s="92" t="s">
        <v>328</v>
      </c>
      <c r="B121" t="s">
        <v>522</v>
      </c>
      <c r="C121" s="93"/>
      <c r="D121" s="93" t="s">
        <v>2062</v>
      </c>
      <c r="E121" s="82" t="s">
        <v>2343</v>
      </c>
      <c r="F121" s="82" t="s">
        <v>744</v>
      </c>
      <c r="G121" s="82" t="s">
        <v>187</v>
      </c>
      <c r="H121" s="82" t="s">
        <v>187</v>
      </c>
      <c r="I121" s="94" t="s">
        <v>183</v>
      </c>
      <c r="J121" s="82" t="s">
        <v>2344</v>
      </c>
      <c r="K121" s="31" t="s">
        <v>2345</v>
      </c>
      <c r="L121" s="82" t="s">
        <v>1614</v>
      </c>
    </row>
    <row r="122" spans="1:12">
      <c r="A122" s="92" t="s">
        <v>328</v>
      </c>
      <c r="B122" t="s">
        <v>523</v>
      </c>
      <c r="C122" s="93"/>
      <c r="D122" s="93" t="s">
        <v>2062</v>
      </c>
      <c r="E122" s="82" t="s">
        <v>2346</v>
      </c>
      <c r="F122" s="82" t="s">
        <v>186</v>
      </c>
      <c r="G122" s="82" t="s">
        <v>182</v>
      </c>
      <c r="H122" s="82" t="s">
        <v>2035</v>
      </c>
      <c r="I122" s="94" t="s">
        <v>2097</v>
      </c>
      <c r="J122" s="82" t="s">
        <v>2347</v>
      </c>
      <c r="K122" s="31" t="s">
        <v>2348</v>
      </c>
      <c r="L122" s="82" t="s">
        <v>1614</v>
      </c>
    </row>
    <row r="123" spans="1:12">
      <c r="A123" s="92" t="s">
        <v>328</v>
      </c>
      <c r="B123" t="s">
        <v>524</v>
      </c>
      <c r="C123" s="93"/>
      <c r="D123" s="93" t="s">
        <v>2062</v>
      </c>
      <c r="E123" s="82" t="s">
        <v>2349</v>
      </c>
      <c r="F123" s="82" t="s">
        <v>744</v>
      </c>
      <c r="G123" s="82" t="s">
        <v>187</v>
      </c>
      <c r="H123" s="82" t="s">
        <v>187</v>
      </c>
      <c r="I123" s="94" t="s">
        <v>183</v>
      </c>
      <c r="J123" s="82" t="s">
        <v>2350</v>
      </c>
      <c r="K123" s="31" t="s">
        <v>2351</v>
      </c>
      <c r="L123" s="82" t="s">
        <v>1614</v>
      </c>
    </row>
    <row r="124" spans="1:12">
      <c r="A124" s="92" t="s">
        <v>328</v>
      </c>
      <c r="B124" t="s">
        <v>525</v>
      </c>
      <c r="C124" s="93"/>
      <c r="D124" s="93" t="s">
        <v>2062</v>
      </c>
      <c r="E124" s="82" t="s">
        <v>2352</v>
      </c>
      <c r="F124" s="82" t="s">
        <v>181</v>
      </c>
      <c r="G124" s="82" t="s">
        <v>187</v>
      </c>
      <c r="H124" s="82" t="s">
        <v>187</v>
      </c>
      <c r="I124" s="94" t="s">
        <v>183</v>
      </c>
      <c r="J124" s="82" t="s">
        <v>2353</v>
      </c>
      <c r="K124" s="31" t="s">
        <v>2354</v>
      </c>
      <c r="L124" s="82" t="s">
        <v>1648</v>
      </c>
    </row>
    <row r="125" spans="1:12">
      <c r="A125" s="92" t="s">
        <v>328</v>
      </c>
      <c r="B125" t="s">
        <v>526</v>
      </c>
      <c r="C125" s="93"/>
      <c r="D125" s="93" t="s">
        <v>2062</v>
      </c>
      <c r="E125" s="82" t="s">
        <v>2355</v>
      </c>
      <c r="F125" s="82" t="s">
        <v>186</v>
      </c>
      <c r="G125" s="82" t="s">
        <v>187</v>
      </c>
      <c r="H125" s="82" t="s">
        <v>187</v>
      </c>
      <c r="I125" s="94" t="s">
        <v>183</v>
      </c>
      <c r="J125" s="82" t="s">
        <v>2356</v>
      </c>
      <c r="K125" s="31" t="s">
        <v>2357</v>
      </c>
      <c r="L125" s="82" t="s">
        <v>1648</v>
      </c>
    </row>
    <row r="126" spans="1:12">
      <c r="A126" s="92" t="s">
        <v>328</v>
      </c>
      <c r="B126" t="s">
        <v>527</v>
      </c>
      <c r="C126" s="93"/>
      <c r="D126" s="93" t="s">
        <v>2062</v>
      </c>
      <c r="E126" s="82" t="s">
        <v>2358</v>
      </c>
      <c r="F126" s="82" t="s">
        <v>186</v>
      </c>
      <c r="G126" s="82" t="s">
        <v>187</v>
      </c>
      <c r="H126" s="82" t="s">
        <v>187</v>
      </c>
      <c r="I126" s="94" t="s">
        <v>183</v>
      </c>
      <c r="J126" s="82" t="s">
        <v>2359</v>
      </c>
      <c r="K126" s="31" t="s">
        <v>2360</v>
      </c>
      <c r="L126" s="82" t="s">
        <v>1648</v>
      </c>
    </row>
    <row r="127" spans="1:12">
      <c r="A127" s="92" t="s">
        <v>328</v>
      </c>
      <c r="B127" t="s">
        <v>528</v>
      </c>
      <c r="C127" s="93"/>
      <c r="D127" s="93" t="s">
        <v>2062</v>
      </c>
      <c r="E127" s="82" t="s">
        <v>2361</v>
      </c>
      <c r="F127" s="82" t="s">
        <v>744</v>
      </c>
      <c r="G127" s="82" t="s">
        <v>187</v>
      </c>
      <c r="H127" s="82" t="s">
        <v>187</v>
      </c>
      <c r="I127" s="94" t="s">
        <v>183</v>
      </c>
      <c r="J127" s="82" t="s">
        <v>2362</v>
      </c>
      <c r="K127" s="31" t="s">
        <v>2363</v>
      </c>
      <c r="L127" s="82" t="s">
        <v>1648</v>
      </c>
    </row>
    <row r="128" spans="1:12">
      <c r="A128" s="92" t="s">
        <v>341</v>
      </c>
      <c r="B128" t="s">
        <v>530</v>
      </c>
      <c r="C128" s="93"/>
      <c r="D128" s="93"/>
      <c r="E128" s="82" t="s">
        <v>530</v>
      </c>
      <c r="F128" s="82" t="s">
        <v>181</v>
      </c>
      <c r="G128" s="82" t="s">
        <v>187</v>
      </c>
      <c r="H128" s="82" t="s">
        <v>187</v>
      </c>
      <c r="I128" s="94" t="s">
        <v>2085</v>
      </c>
      <c r="J128" s="82" t="s">
        <v>2364</v>
      </c>
      <c r="K128" s="31" t="s">
        <v>2365</v>
      </c>
      <c r="L128" s="82" t="s">
        <v>1614</v>
      </c>
    </row>
    <row r="129" spans="1:12">
      <c r="A129" s="92" t="s">
        <v>341</v>
      </c>
      <c r="B129" t="s">
        <v>531</v>
      </c>
      <c r="C129" s="93"/>
      <c r="D129" s="93"/>
      <c r="E129" s="82" t="s">
        <v>531</v>
      </c>
      <c r="F129" s="82" t="s">
        <v>2033</v>
      </c>
      <c r="G129" s="82" t="s">
        <v>85</v>
      </c>
      <c r="H129" s="82" t="s">
        <v>85</v>
      </c>
      <c r="I129" s="94" t="s">
        <v>183</v>
      </c>
      <c r="J129" s="82" t="s">
        <v>2366</v>
      </c>
      <c r="K129" s="31" t="s">
        <v>2367</v>
      </c>
      <c r="L129" s="82" t="s">
        <v>1614</v>
      </c>
    </row>
    <row r="130" spans="1:12">
      <c r="A130" s="92" t="s">
        <v>341</v>
      </c>
      <c r="B130" t="s">
        <v>532</v>
      </c>
      <c r="C130" s="93"/>
      <c r="D130" s="93"/>
      <c r="E130" s="82" t="s">
        <v>532</v>
      </c>
      <c r="F130" s="82" t="s">
        <v>2033</v>
      </c>
      <c r="G130" s="82" t="s">
        <v>85</v>
      </c>
      <c r="H130" s="82" t="s">
        <v>85</v>
      </c>
      <c r="I130" s="94" t="s">
        <v>2044</v>
      </c>
      <c r="J130" s="82" t="s">
        <v>2102</v>
      </c>
      <c r="K130" s="31" t="s">
        <v>2368</v>
      </c>
      <c r="L130" s="82" t="s">
        <v>1614</v>
      </c>
    </row>
    <row r="131" spans="1:12">
      <c r="A131" s="92" t="s">
        <v>341</v>
      </c>
      <c r="B131" t="s">
        <v>533</v>
      </c>
      <c r="C131" s="93"/>
      <c r="D131" s="93"/>
      <c r="E131" s="82" t="s">
        <v>533</v>
      </c>
      <c r="F131" s="82" t="s">
        <v>186</v>
      </c>
      <c r="G131" s="82" t="s">
        <v>187</v>
      </c>
      <c r="H131" s="82" t="s">
        <v>187</v>
      </c>
      <c r="I131" s="94" t="s">
        <v>2044</v>
      </c>
      <c r="J131" s="82" t="s">
        <v>2369</v>
      </c>
      <c r="K131" s="31" t="s">
        <v>2370</v>
      </c>
      <c r="L131" s="82" t="s">
        <v>1614</v>
      </c>
    </row>
    <row r="132" spans="1:12">
      <c r="A132" s="92" t="s">
        <v>341</v>
      </c>
      <c r="B132" t="s">
        <v>534</v>
      </c>
      <c r="C132" s="93"/>
      <c r="D132" s="93"/>
      <c r="E132" s="82" t="s">
        <v>534</v>
      </c>
      <c r="F132" s="82" t="s">
        <v>186</v>
      </c>
      <c r="G132" s="82" t="s">
        <v>187</v>
      </c>
      <c r="H132" s="82" t="s">
        <v>187</v>
      </c>
      <c r="I132" s="94" t="s">
        <v>2036</v>
      </c>
      <c r="J132" s="82" t="s">
        <v>2371</v>
      </c>
      <c r="K132" s="31" t="s">
        <v>2372</v>
      </c>
      <c r="L132" s="82" t="s">
        <v>1614</v>
      </c>
    </row>
    <row r="133" spans="1:12">
      <c r="A133" s="92" t="s">
        <v>341</v>
      </c>
      <c r="B133" t="s">
        <v>535</v>
      </c>
      <c r="C133" s="93"/>
      <c r="D133" s="93"/>
      <c r="E133" s="82" t="s">
        <v>535</v>
      </c>
      <c r="F133" s="82" t="s">
        <v>2033</v>
      </c>
      <c r="G133" s="82" t="s">
        <v>2313</v>
      </c>
      <c r="H133" s="82" t="s">
        <v>2035</v>
      </c>
      <c r="I133" s="94" t="s">
        <v>2036</v>
      </c>
      <c r="J133" s="82" t="s">
        <v>2373</v>
      </c>
      <c r="K133" s="31" t="s">
        <v>2374</v>
      </c>
      <c r="L133" s="82" t="s">
        <v>1614</v>
      </c>
    </row>
    <row r="134" spans="1:12">
      <c r="A134" s="92" t="s">
        <v>341</v>
      </c>
      <c r="B134" t="s">
        <v>536</v>
      </c>
      <c r="C134" s="93"/>
      <c r="D134" s="93"/>
      <c r="E134" s="82" t="s">
        <v>536</v>
      </c>
      <c r="F134" s="82" t="s">
        <v>2033</v>
      </c>
      <c r="G134" s="82" t="s">
        <v>2313</v>
      </c>
      <c r="H134" s="82" t="s">
        <v>2035</v>
      </c>
      <c r="I134" s="94" t="s">
        <v>2044</v>
      </c>
      <c r="J134" s="82" t="s">
        <v>2375</v>
      </c>
      <c r="K134" s="31" t="s">
        <v>2376</v>
      </c>
      <c r="L134" s="82" t="s">
        <v>1614</v>
      </c>
    </row>
    <row r="135" spans="1:12">
      <c r="A135" s="92" t="s">
        <v>341</v>
      </c>
      <c r="B135" t="s">
        <v>537</v>
      </c>
      <c r="C135" s="93"/>
      <c r="D135" s="93"/>
      <c r="E135" s="82" t="s">
        <v>537</v>
      </c>
      <c r="F135" s="82" t="s">
        <v>2033</v>
      </c>
      <c r="G135" s="82" t="s">
        <v>2377</v>
      </c>
      <c r="H135" s="82" t="s">
        <v>2035</v>
      </c>
      <c r="I135" s="94" t="s">
        <v>2036</v>
      </c>
      <c r="J135" s="82" t="s">
        <v>2378</v>
      </c>
      <c r="K135" s="31" t="s">
        <v>2379</v>
      </c>
      <c r="L135" s="82" t="s">
        <v>1614</v>
      </c>
    </row>
    <row r="136" spans="1:12">
      <c r="A136" s="92" t="s">
        <v>341</v>
      </c>
      <c r="B136" t="s">
        <v>538</v>
      </c>
      <c r="C136" s="93"/>
      <c r="D136" s="93"/>
      <c r="E136" s="82" t="s">
        <v>538</v>
      </c>
      <c r="F136" s="82" t="s">
        <v>2033</v>
      </c>
      <c r="G136" s="82" t="s">
        <v>2034</v>
      </c>
      <c r="H136" s="82" t="s">
        <v>2035</v>
      </c>
      <c r="I136" s="94" t="s">
        <v>2044</v>
      </c>
      <c r="J136" s="82" t="s">
        <v>2311</v>
      </c>
      <c r="K136" s="31" t="s">
        <v>2380</v>
      </c>
      <c r="L136" s="82" t="s">
        <v>1648</v>
      </c>
    </row>
    <row r="137" spans="1:12">
      <c r="A137" s="92" t="s">
        <v>341</v>
      </c>
      <c r="B137" t="s">
        <v>2381</v>
      </c>
      <c r="C137" s="93"/>
      <c r="D137" s="93"/>
      <c r="E137" s="82" t="s">
        <v>2381</v>
      </c>
      <c r="F137" s="82" t="s">
        <v>186</v>
      </c>
      <c r="G137" s="82" t="s">
        <v>182</v>
      </c>
      <c r="H137" s="82" t="s">
        <v>2035</v>
      </c>
      <c r="I137" s="94" t="s">
        <v>2036</v>
      </c>
      <c r="J137" s="82" t="s">
        <v>2382</v>
      </c>
      <c r="K137" s="31" t="s">
        <v>2383</v>
      </c>
      <c r="L137" s="82" t="s">
        <v>1648</v>
      </c>
    </row>
    <row r="138" spans="1:12">
      <c r="A138" s="92" t="s">
        <v>341</v>
      </c>
      <c r="B138" t="s">
        <v>540</v>
      </c>
      <c r="C138" s="93"/>
      <c r="D138" s="93"/>
      <c r="E138" s="82" t="s">
        <v>540</v>
      </c>
      <c r="F138" s="82" t="s">
        <v>744</v>
      </c>
      <c r="G138" s="82" t="s">
        <v>187</v>
      </c>
      <c r="H138" s="82" t="s">
        <v>187</v>
      </c>
      <c r="I138" s="94" t="s">
        <v>183</v>
      </c>
      <c r="J138" s="82" t="s">
        <v>2384</v>
      </c>
      <c r="K138" s="31" t="s">
        <v>2385</v>
      </c>
      <c r="L138" s="82" t="s">
        <v>1648</v>
      </c>
    </row>
    <row r="139" spans="1:12">
      <c r="A139" s="92" t="s">
        <v>341</v>
      </c>
      <c r="B139" t="s">
        <v>541</v>
      </c>
      <c r="C139" s="93"/>
      <c r="D139" s="93" t="s">
        <v>2062</v>
      </c>
      <c r="E139" s="82" t="s">
        <v>2386</v>
      </c>
      <c r="F139" s="82" t="s">
        <v>2033</v>
      </c>
      <c r="G139" s="82" t="s">
        <v>85</v>
      </c>
      <c r="H139" s="82" t="s">
        <v>85</v>
      </c>
      <c r="I139" s="94" t="s">
        <v>183</v>
      </c>
      <c r="J139" s="82" t="s">
        <v>2387</v>
      </c>
      <c r="K139" s="31" t="s">
        <v>2388</v>
      </c>
      <c r="L139" s="82" t="s">
        <v>1614</v>
      </c>
    </row>
    <row r="140" spans="1:12">
      <c r="A140" s="92" t="s">
        <v>341</v>
      </c>
      <c r="B140" t="s">
        <v>542</v>
      </c>
      <c r="C140" s="93"/>
      <c r="D140" s="93" t="s">
        <v>2062</v>
      </c>
      <c r="E140" s="82" t="s">
        <v>2389</v>
      </c>
      <c r="F140" s="82" t="s">
        <v>2033</v>
      </c>
      <c r="G140" s="82" t="s">
        <v>2104</v>
      </c>
      <c r="H140" s="82" t="s">
        <v>2390</v>
      </c>
      <c r="I140" s="94" t="s">
        <v>2044</v>
      </c>
      <c r="J140" s="82" t="s">
        <v>2391</v>
      </c>
      <c r="K140" s="31" t="s">
        <v>2392</v>
      </c>
      <c r="L140" s="82" t="s">
        <v>1614</v>
      </c>
    </row>
    <row r="141" spans="1:12">
      <c r="A141" s="92" t="s">
        <v>341</v>
      </c>
      <c r="B141" t="s">
        <v>543</v>
      </c>
      <c r="C141" s="93"/>
      <c r="D141" s="93" t="s">
        <v>2062</v>
      </c>
      <c r="E141" s="82" t="s">
        <v>2393</v>
      </c>
      <c r="F141" s="82" t="s">
        <v>2033</v>
      </c>
      <c r="G141" s="82" t="s">
        <v>85</v>
      </c>
      <c r="H141" s="82" t="s">
        <v>85</v>
      </c>
      <c r="I141" s="94" t="s">
        <v>2097</v>
      </c>
      <c r="J141" s="82" t="s">
        <v>2394</v>
      </c>
      <c r="K141" s="31" t="s">
        <v>2395</v>
      </c>
      <c r="L141" s="82" t="s">
        <v>1614</v>
      </c>
    </row>
    <row r="142" spans="1:12">
      <c r="A142" s="92" t="s">
        <v>341</v>
      </c>
      <c r="B142" t="s">
        <v>544</v>
      </c>
      <c r="C142" s="93"/>
      <c r="D142" s="93" t="s">
        <v>2062</v>
      </c>
      <c r="E142" s="82" t="s">
        <v>2396</v>
      </c>
      <c r="F142" s="82" t="s">
        <v>744</v>
      </c>
      <c r="G142" s="82" t="s">
        <v>187</v>
      </c>
      <c r="H142" s="82" t="s">
        <v>187</v>
      </c>
      <c r="I142" s="94" t="s">
        <v>183</v>
      </c>
      <c r="J142" s="82" t="s">
        <v>2397</v>
      </c>
      <c r="K142" s="31" t="s">
        <v>2398</v>
      </c>
      <c r="L142" s="82" t="s">
        <v>1614</v>
      </c>
    </row>
    <row r="143" spans="1:12">
      <c r="A143" s="92" t="s">
        <v>341</v>
      </c>
      <c r="B143" t="s">
        <v>545</v>
      </c>
      <c r="C143" s="93"/>
      <c r="D143" s="93" t="s">
        <v>2062</v>
      </c>
      <c r="E143" s="82" t="s">
        <v>2399</v>
      </c>
      <c r="F143" s="82" t="s">
        <v>744</v>
      </c>
      <c r="G143" s="82" t="s">
        <v>187</v>
      </c>
      <c r="H143" s="82" t="s">
        <v>187</v>
      </c>
      <c r="I143" s="94" t="s">
        <v>183</v>
      </c>
      <c r="J143" s="82" t="s">
        <v>2400</v>
      </c>
      <c r="K143" s="31" t="s">
        <v>2401</v>
      </c>
      <c r="L143" s="82" t="s">
        <v>1614</v>
      </c>
    </row>
    <row r="144" spans="1:12">
      <c r="A144" s="92" t="s">
        <v>341</v>
      </c>
      <c r="B144" t="s">
        <v>546</v>
      </c>
      <c r="C144" s="93"/>
      <c r="D144" s="93" t="s">
        <v>2062</v>
      </c>
      <c r="E144" s="82" t="s">
        <v>2402</v>
      </c>
      <c r="F144" s="82" t="s">
        <v>744</v>
      </c>
      <c r="G144" s="82" t="s">
        <v>187</v>
      </c>
      <c r="H144" s="82" t="s">
        <v>187</v>
      </c>
      <c r="I144" s="94" t="s">
        <v>183</v>
      </c>
      <c r="J144" s="82" t="s">
        <v>2403</v>
      </c>
      <c r="K144" s="31" t="s">
        <v>2404</v>
      </c>
      <c r="L144" s="82" t="s">
        <v>1614</v>
      </c>
    </row>
    <row r="145" spans="1:12">
      <c r="A145" s="92" t="s">
        <v>341</v>
      </c>
      <c r="B145" t="s">
        <v>547</v>
      </c>
      <c r="C145" s="93"/>
      <c r="D145" s="93" t="s">
        <v>2062</v>
      </c>
      <c r="E145" s="82" t="s">
        <v>2405</v>
      </c>
      <c r="F145" s="82" t="s">
        <v>181</v>
      </c>
      <c r="G145" s="82" t="s">
        <v>182</v>
      </c>
      <c r="H145" s="82" t="s">
        <v>182</v>
      </c>
      <c r="I145" s="94" t="s">
        <v>2044</v>
      </c>
      <c r="J145" s="82" t="s">
        <v>2406</v>
      </c>
      <c r="K145" s="31" t="s">
        <v>2407</v>
      </c>
      <c r="L145" s="82" t="s">
        <v>1648</v>
      </c>
    </row>
    <row r="146" spans="1:12">
      <c r="A146" s="92" t="s">
        <v>341</v>
      </c>
      <c r="B146" t="s">
        <v>548</v>
      </c>
      <c r="C146" s="93"/>
      <c r="D146" s="93" t="s">
        <v>2062</v>
      </c>
      <c r="E146" s="82" t="s">
        <v>2408</v>
      </c>
      <c r="F146" s="82" t="s">
        <v>181</v>
      </c>
      <c r="G146" s="82" t="s">
        <v>187</v>
      </c>
      <c r="H146" s="82" t="s">
        <v>187</v>
      </c>
      <c r="I146" s="94" t="s">
        <v>183</v>
      </c>
      <c r="J146" s="82" t="s">
        <v>2409</v>
      </c>
      <c r="K146" s="31" t="s">
        <v>2410</v>
      </c>
      <c r="L146" s="82" t="s">
        <v>1648</v>
      </c>
    </row>
    <row r="147" spans="1:12">
      <c r="A147" s="92" t="s">
        <v>341</v>
      </c>
      <c r="B147" t="s">
        <v>549</v>
      </c>
      <c r="C147" s="93"/>
      <c r="D147" s="93" t="s">
        <v>2062</v>
      </c>
      <c r="E147" s="82" t="s">
        <v>2411</v>
      </c>
      <c r="F147" s="82" t="s">
        <v>744</v>
      </c>
      <c r="G147" s="82" t="s">
        <v>187</v>
      </c>
      <c r="H147" s="82" t="s">
        <v>187</v>
      </c>
      <c r="I147" s="94" t="s">
        <v>183</v>
      </c>
      <c r="J147" s="82" t="s">
        <v>2412</v>
      </c>
      <c r="K147" s="31" t="s">
        <v>2413</v>
      </c>
      <c r="L147" s="82" t="s">
        <v>1648</v>
      </c>
    </row>
    <row r="148" spans="1:12">
      <c r="A148" s="92" t="s">
        <v>341</v>
      </c>
      <c r="B148" t="s">
        <v>550</v>
      </c>
      <c r="C148" s="93"/>
      <c r="D148" s="93" t="s">
        <v>2062</v>
      </c>
      <c r="E148" s="82" t="s">
        <v>2414</v>
      </c>
      <c r="F148" s="82" t="s">
        <v>744</v>
      </c>
      <c r="G148" s="82" t="s">
        <v>187</v>
      </c>
      <c r="H148" s="82" t="s">
        <v>187</v>
      </c>
      <c r="I148" s="94" t="s">
        <v>183</v>
      </c>
      <c r="J148" s="82" t="s">
        <v>2415</v>
      </c>
      <c r="K148" s="31" t="s">
        <v>2416</v>
      </c>
      <c r="L148" s="82" t="s">
        <v>1648</v>
      </c>
    </row>
    <row r="149" spans="1:12">
      <c r="A149" s="92" t="s">
        <v>344</v>
      </c>
      <c r="B149" t="s">
        <v>552</v>
      </c>
      <c r="C149" s="93"/>
      <c r="D149" s="93"/>
      <c r="E149" s="82" t="s">
        <v>552</v>
      </c>
      <c r="F149" s="82" t="s">
        <v>181</v>
      </c>
      <c r="G149" s="82" t="s">
        <v>187</v>
      </c>
      <c r="H149" s="82" t="s">
        <v>187</v>
      </c>
      <c r="I149" s="94" t="s">
        <v>2036</v>
      </c>
      <c r="J149" s="82" t="s">
        <v>2417</v>
      </c>
      <c r="K149" s="31" t="s">
        <v>2418</v>
      </c>
      <c r="L149" s="82" t="s">
        <v>1614</v>
      </c>
    </row>
    <row r="150" spans="1:12">
      <c r="A150" s="92" t="s">
        <v>344</v>
      </c>
      <c r="B150" t="s">
        <v>553</v>
      </c>
      <c r="C150" s="93"/>
      <c r="D150" s="93"/>
      <c r="E150" s="82" t="s">
        <v>553</v>
      </c>
      <c r="F150" s="82" t="s">
        <v>2033</v>
      </c>
      <c r="G150" s="82" t="s">
        <v>2194</v>
      </c>
      <c r="H150" s="82" t="s">
        <v>2035</v>
      </c>
      <c r="I150" s="94" t="s">
        <v>2036</v>
      </c>
      <c r="J150" s="82" t="s">
        <v>2311</v>
      </c>
      <c r="K150" s="31" t="s">
        <v>2419</v>
      </c>
      <c r="L150" s="82" t="s">
        <v>1614</v>
      </c>
    </row>
    <row r="151" spans="1:12">
      <c r="A151" s="92" t="s">
        <v>344</v>
      </c>
      <c r="B151" t="s">
        <v>554</v>
      </c>
      <c r="C151" s="93"/>
      <c r="D151" s="93"/>
      <c r="E151" s="82" t="s">
        <v>554</v>
      </c>
      <c r="F151" s="82" t="s">
        <v>2033</v>
      </c>
      <c r="G151" s="82" t="s">
        <v>85</v>
      </c>
      <c r="H151" s="82" t="s">
        <v>85</v>
      </c>
      <c r="I151" s="94" t="s">
        <v>2085</v>
      </c>
      <c r="J151" s="82" t="s">
        <v>2420</v>
      </c>
      <c r="K151" s="31" t="s">
        <v>2421</v>
      </c>
      <c r="L151" s="82" t="s">
        <v>1614</v>
      </c>
    </row>
    <row r="152" spans="1:12">
      <c r="A152" s="92" t="s">
        <v>344</v>
      </c>
      <c r="B152" t="s">
        <v>555</v>
      </c>
      <c r="C152" s="93"/>
      <c r="D152" s="93"/>
      <c r="E152" s="82" t="s">
        <v>555</v>
      </c>
      <c r="F152" s="82" t="s">
        <v>186</v>
      </c>
      <c r="G152" s="82" t="s">
        <v>187</v>
      </c>
      <c r="H152" s="82" t="s">
        <v>187</v>
      </c>
      <c r="I152" s="94" t="s">
        <v>2044</v>
      </c>
      <c r="J152" s="82" t="s">
        <v>2371</v>
      </c>
      <c r="K152" s="31" t="s">
        <v>2422</v>
      </c>
      <c r="L152" s="82" t="s">
        <v>1614</v>
      </c>
    </row>
    <row r="153" spans="1:12">
      <c r="A153" s="92" t="s">
        <v>344</v>
      </c>
      <c r="B153" t="s">
        <v>556</v>
      </c>
      <c r="C153" s="93"/>
      <c r="D153" s="93"/>
      <c r="E153" s="82" t="s">
        <v>556</v>
      </c>
      <c r="F153" s="82" t="s">
        <v>186</v>
      </c>
      <c r="G153" s="82" t="s">
        <v>187</v>
      </c>
      <c r="H153" s="82" t="s">
        <v>187</v>
      </c>
      <c r="I153" s="94" t="s">
        <v>2097</v>
      </c>
      <c r="J153" s="82" t="s">
        <v>2423</v>
      </c>
      <c r="K153" s="31" t="s">
        <v>2424</v>
      </c>
      <c r="L153" s="82" t="s">
        <v>1614</v>
      </c>
    </row>
    <row r="154" spans="1:12">
      <c r="A154" s="92" t="s">
        <v>344</v>
      </c>
      <c r="B154" t="s">
        <v>557</v>
      </c>
      <c r="C154" s="93"/>
      <c r="D154" s="93"/>
      <c r="E154" s="82" t="s">
        <v>557</v>
      </c>
      <c r="F154" s="82" t="s">
        <v>744</v>
      </c>
      <c r="G154" s="82" t="s">
        <v>187</v>
      </c>
      <c r="H154" s="82" t="s">
        <v>187</v>
      </c>
      <c r="I154" s="94" t="s">
        <v>183</v>
      </c>
      <c r="J154" s="82" t="s">
        <v>2425</v>
      </c>
      <c r="K154" s="31" t="s">
        <v>2426</v>
      </c>
      <c r="L154" s="82" t="s">
        <v>1614</v>
      </c>
    </row>
    <row r="155" spans="1:12">
      <c r="A155" s="92" t="s">
        <v>344</v>
      </c>
      <c r="B155" t="s">
        <v>558</v>
      </c>
      <c r="C155" s="93"/>
      <c r="D155" s="93"/>
      <c r="E155" s="82" t="s">
        <v>558</v>
      </c>
      <c r="F155" s="82" t="s">
        <v>744</v>
      </c>
      <c r="G155" s="82" t="s">
        <v>187</v>
      </c>
      <c r="H155" s="82" t="s">
        <v>187</v>
      </c>
      <c r="I155" s="94" t="s">
        <v>183</v>
      </c>
      <c r="J155" s="82" t="s">
        <v>2427</v>
      </c>
      <c r="K155" s="31" t="s">
        <v>2428</v>
      </c>
      <c r="L155" s="82" t="s">
        <v>1614</v>
      </c>
    </row>
    <row r="156" spans="1:12">
      <c r="A156" s="92" t="s">
        <v>344</v>
      </c>
      <c r="B156" t="s">
        <v>559</v>
      </c>
      <c r="C156" s="93"/>
      <c r="D156" s="93"/>
      <c r="E156" s="82" t="s">
        <v>559</v>
      </c>
      <c r="F156" s="82" t="s">
        <v>744</v>
      </c>
      <c r="G156" s="82" t="s">
        <v>187</v>
      </c>
      <c r="H156" s="82" t="s">
        <v>187</v>
      </c>
      <c r="I156" s="94" t="s">
        <v>183</v>
      </c>
      <c r="J156" s="82" t="s">
        <v>2429</v>
      </c>
      <c r="K156" s="31" t="s">
        <v>2430</v>
      </c>
      <c r="L156" s="82" t="s">
        <v>1614</v>
      </c>
    </row>
    <row r="157" spans="1:12">
      <c r="A157" s="92" t="s">
        <v>344</v>
      </c>
      <c r="B157" t="s">
        <v>560</v>
      </c>
      <c r="C157" s="93"/>
      <c r="D157" s="93"/>
      <c r="E157" s="82" t="s">
        <v>560</v>
      </c>
      <c r="F157" s="82" t="s">
        <v>181</v>
      </c>
      <c r="G157" s="82" t="s">
        <v>187</v>
      </c>
      <c r="H157" s="82" t="s">
        <v>187</v>
      </c>
      <c r="I157" s="94" t="s">
        <v>2044</v>
      </c>
      <c r="J157" s="82" t="s">
        <v>2431</v>
      </c>
      <c r="K157" s="31" t="s">
        <v>2432</v>
      </c>
      <c r="L157" s="82" t="s">
        <v>1648</v>
      </c>
    </row>
    <row r="158" spans="1:12">
      <c r="A158" s="92" t="s">
        <v>344</v>
      </c>
      <c r="B158" t="s">
        <v>561</v>
      </c>
      <c r="C158" s="93"/>
      <c r="D158" s="93"/>
      <c r="E158" s="82" t="s">
        <v>561</v>
      </c>
      <c r="F158" s="82" t="s">
        <v>186</v>
      </c>
      <c r="G158" s="82" t="s">
        <v>187</v>
      </c>
      <c r="H158" s="82" t="s">
        <v>187</v>
      </c>
      <c r="I158" s="94" t="s">
        <v>2036</v>
      </c>
      <c r="J158" s="82" t="s">
        <v>2157</v>
      </c>
      <c r="K158" s="31" t="s">
        <v>2433</v>
      </c>
      <c r="L158" s="82" t="s">
        <v>1648</v>
      </c>
    </row>
    <row r="159" spans="1:12">
      <c r="A159" s="92" t="s">
        <v>344</v>
      </c>
      <c r="B159" t="s">
        <v>562</v>
      </c>
      <c r="C159" s="93"/>
      <c r="D159" s="93"/>
      <c r="E159" s="82" t="s">
        <v>562</v>
      </c>
      <c r="F159" s="82" t="s">
        <v>186</v>
      </c>
      <c r="G159" s="82" t="s">
        <v>2313</v>
      </c>
      <c r="H159" s="82" t="s">
        <v>2035</v>
      </c>
      <c r="I159" s="94" t="s">
        <v>183</v>
      </c>
      <c r="J159" s="82" t="s">
        <v>2434</v>
      </c>
      <c r="K159" s="31" t="s">
        <v>2435</v>
      </c>
      <c r="L159" s="82" t="s">
        <v>1648</v>
      </c>
    </row>
    <row r="160" spans="1:12">
      <c r="A160" s="92" t="s">
        <v>344</v>
      </c>
      <c r="B160" t="s">
        <v>563</v>
      </c>
      <c r="C160" s="93"/>
      <c r="D160" s="93" t="s">
        <v>2062</v>
      </c>
      <c r="E160" s="82" t="s">
        <v>2436</v>
      </c>
      <c r="F160" s="82" t="s">
        <v>181</v>
      </c>
      <c r="G160" s="82" t="s">
        <v>182</v>
      </c>
      <c r="H160" s="82" t="s">
        <v>182</v>
      </c>
      <c r="I160" s="94" t="s">
        <v>2437</v>
      </c>
      <c r="J160" s="82" t="s">
        <v>2438</v>
      </c>
      <c r="K160" s="31" t="s">
        <v>2439</v>
      </c>
      <c r="L160" s="82" t="s">
        <v>1614</v>
      </c>
    </row>
    <row r="161" spans="1:12">
      <c r="A161" s="92" t="s">
        <v>344</v>
      </c>
      <c r="B161" t="s">
        <v>564</v>
      </c>
      <c r="C161" s="93"/>
      <c r="D161" s="93" t="s">
        <v>2062</v>
      </c>
      <c r="E161" s="82" t="s">
        <v>2440</v>
      </c>
      <c r="F161" s="82" t="s">
        <v>186</v>
      </c>
      <c r="G161" s="82" t="s">
        <v>187</v>
      </c>
      <c r="H161" s="82" t="s">
        <v>187</v>
      </c>
      <c r="I161" s="94" t="s">
        <v>2036</v>
      </c>
      <c r="J161" s="82" t="s">
        <v>2441</v>
      </c>
      <c r="K161" s="31" t="s">
        <v>2442</v>
      </c>
      <c r="L161" s="82" t="s">
        <v>1614</v>
      </c>
    </row>
    <row r="162" spans="1:12">
      <c r="A162" s="92" t="s">
        <v>344</v>
      </c>
      <c r="B162" t="s">
        <v>565</v>
      </c>
      <c r="C162" s="93"/>
      <c r="D162" s="93" t="s">
        <v>2062</v>
      </c>
      <c r="E162" s="82" t="s">
        <v>2443</v>
      </c>
      <c r="F162" s="82" t="s">
        <v>186</v>
      </c>
      <c r="G162" s="82" t="s">
        <v>187</v>
      </c>
      <c r="H162" s="82" t="s">
        <v>187</v>
      </c>
      <c r="I162" s="94" t="s">
        <v>183</v>
      </c>
      <c r="J162" s="82" t="s">
        <v>2444</v>
      </c>
      <c r="K162" s="31" t="s">
        <v>2445</v>
      </c>
      <c r="L162" s="82" t="s">
        <v>1614</v>
      </c>
    </row>
    <row r="163" spans="1:12">
      <c r="A163" s="92" t="s">
        <v>344</v>
      </c>
      <c r="B163" t="s">
        <v>566</v>
      </c>
      <c r="C163" s="93"/>
      <c r="D163" s="93" t="s">
        <v>2062</v>
      </c>
      <c r="E163" s="82" t="s">
        <v>2446</v>
      </c>
      <c r="F163" s="82" t="s">
        <v>186</v>
      </c>
      <c r="G163" s="82" t="s">
        <v>187</v>
      </c>
      <c r="H163" s="82" t="s">
        <v>187</v>
      </c>
      <c r="I163" s="94" t="s">
        <v>2036</v>
      </c>
      <c r="J163" s="82" t="s">
        <v>2447</v>
      </c>
      <c r="K163" s="31" t="s">
        <v>2448</v>
      </c>
      <c r="L163" s="82" t="s">
        <v>1614</v>
      </c>
    </row>
    <row r="164" spans="1:12">
      <c r="A164" s="92" t="s">
        <v>344</v>
      </c>
      <c r="B164" t="s">
        <v>567</v>
      </c>
      <c r="C164" s="93"/>
      <c r="D164" s="93" t="s">
        <v>2062</v>
      </c>
      <c r="E164" s="82" t="s">
        <v>2449</v>
      </c>
      <c r="F164" s="82" t="s">
        <v>744</v>
      </c>
      <c r="G164" s="82" t="s">
        <v>187</v>
      </c>
      <c r="H164" s="82" t="s">
        <v>187</v>
      </c>
      <c r="I164" s="94" t="s">
        <v>183</v>
      </c>
      <c r="J164" s="82" t="s">
        <v>2450</v>
      </c>
      <c r="K164" s="31" t="s">
        <v>2451</v>
      </c>
      <c r="L164" s="82" t="s">
        <v>1614</v>
      </c>
    </row>
    <row r="165" spans="1:12">
      <c r="A165" s="92" t="s">
        <v>344</v>
      </c>
      <c r="B165" t="s">
        <v>568</v>
      </c>
      <c r="C165" s="93"/>
      <c r="D165" s="93" t="s">
        <v>2062</v>
      </c>
      <c r="E165" s="82" t="s">
        <v>2452</v>
      </c>
      <c r="F165" s="82" t="s">
        <v>744</v>
      </c>
      <c r="G165" s="82" t="s">
        <v>187</v>
      </c>
      <c r="H165" s="82" t="s">
        <v>187</v>
      </c>
      <c r="I165" s="94" t="s">
        <v>183</v>
      </c>
      <c r="J165" s="82" t="s">
        <v>2453</v>
      </c>
      <c r="K165" s="31" t="s">
        <v>2454</v>
      </c>
      <c r="L165" s="82" t="s">
        <v>1614</v>
      </c>
    </row>
    <row r="166" spans="1:12">
      <c r="A166" s="92" t="s">
        <v>344</v>
      </c>
      <c r="B166" t="s">
        <v>569</v>
      </c>
      <c r="C166" s="93"/>
      <c r="D166" s="93" t="s">
        <v>2062</v>
      </c>
      <c r="E166" s="82" t="s">
        <v>2455</v>
      </c>
      <c r="F166" s="82" t="s">
        <v>2084</v>
      </c>
      <c r="G166" s="82" t="s">
        <v>187</v>
      </c>
      <c r="H166" s="82" t="s">
        <v>187</v>
      </c>
      <c r="I166" s="94" t="s">
        <v>2036</v>
      </c>
      <c r="J166" s="82" t="s">
        <v>2456</v>
      </c>
      <c r="K166" s="31" t="s">
        <v>2457</v>
      </c>
      <c r="L166" s="82" t="s">
        <v>1648</v>
      </c>
    </row>
    <row r="167" spans="1:12">
      <c r="A167" s="92" t="s">
        <v>344</v>
      </c>
      <c r="B167" t="s">
        <v>570</v>
      </c>
      <c r="C167" s="93"/>
      <c r="D167" s="93" t="s">
        <v>2062</v>
      </c>
      <c r="E167" s="82" t="s">
        <v>2458</v>
      </c>
      <c r="F167" s="82" t="s">
        <v>186</v>
      </c>
      <c r="G167" s="82" t="s">
        <v>187</v>
      </c>
      <c r="H167" s="82" t="s">
        <v>187</v>
      </c>
      <c r="I167" s="94" t="s">
        <v>2036</v>
      </c>
      <c r="J167" s="82" t="s">
        <v>2459</v>
      </c>
      <c r="K167" s="31" t="s">
        <v>2460</v>
      </c>
      <c r="L167" s="82" t="s">
        <v>1648</v>
      </c>
    </row>
    <row r="168" spans="1:12">
      <c r="A168" s="92" t="s">
        <v>344</v>
      </c>
      <c r="B168" t="s">
        <v>571</v>
      </c>
      <c r="C168" s="93"/>
      <c r="D168" s="93" t="s">
        <v>2062</v>
      </c>
      <c r="E168" s="82" t="s">
        <v>2461</v>
      </c>
      <c r="F168" s="82" t="s">
        <v>186</v>
      </c>
      <c r="G168" s="82" t="s">
        <v>187</v>
      </c>
      <c r="H168" s="82" t="s">
        <v>187</v>
      </c>
      <c r="I168" s="94" t="s">
        <v>183</v>
      </c>
      <c r="J168" s="82" t="s">
        <v>2462</v>
      </c>
      <c r="K168" s="31" t="s">
        <v>2463</v>
      </c>
      <c r="L168" s="82" t="s">
        <v>1648</v>
      </c>
    </row>
    <row r="169" spans="1:12">
      <c r="A169" s="92" t="s">
        <v>344</v>
      </c>
      <c r="B169" t="s">
        <v>572</v>
      </c>
      <c r="C169" s="93"/>
      <c r="D169" s="93" t="s">
        <v>2062</v>
      </c>
      <c r="E169" s="82" t="s">
        <v>2464</v>
      </c>
      <c r="F169" s="82" t="s">
        <v>744</v>
      </c>
      <c r="G169" s="82" t="s">
        <v>187</v>
      </c>
      <c r="H169" s="82" t="s">
        <v>187</v>
      </c>
      <c r="I169" s="94" t="s">
        <v>183</v>
      </c>
      <c r="J169" s="82" t="s">
        <v>2465</v>
      </c>
      <c r="K169" s="31" t="s">
        <v>2466</v>
      </c>
      <c r="L169" s="82" t="s">
        <v>1648</v>
      </c>
    </row>
    <row r="170" spans="1:12">
      <c r="A170" s="92" t="s">
        <v>347</v>
      </c>
      <c r="B170" t="s">
        <v>574</v>
      </c>
      <c r="C170" s="93"/>
      <c r="D170" s="93"/>
      <c r="E170" s="82" t="s">
        <v>574</v>
      </c>
      <c r="F170" s="82" t="s">
        <v>2273</v>
      </c>
      <c r="G170" s="82" t="s">
        <v>187</v>
      </c>
      <c r="H170" s="82" t="s">
        <v>187</v>
      </c>
      <c r="I170" s="94" t="s">
        <v>2044</v>
      </c>
      <c r="J170" s="82" t="s">
        <v>2467</v>
      </c>
      <c r="K170" s="31" t="s">
        <v>2468</v>
      </c>
      <c r="L170" s="82" t="s">
        <v>1623</v>
      </c>
    </row>
    <row r="171" spans="1:12">
      <c r="A171" s="92" t="s">
        <v>347</v>
      </c>
      <c r="B171" t="s">
        <v>575</v>
      </c>
      <c r="C171" s="93"/>
      <c r="D171" s="93"/>
      <c r="E171" s="82" t="s">
        <v>575</v>
      </c>
      <c r="F171" s="82" t="s">
        <v>2033</v>
      </c>
      <c r="G171" s="82" t="s">
        <v>2194</v>
      </c>
      <c r="H171" s="82" t="s">
        <v>2035</v>
      </c>
      <c r="I171" s="94" t="s">
        <v>2036</v>
      </c>
      <c r="J171" s="82" t="s">
        <v>2469</v>
      </c>
      <c r="K171" s="31" t="s">
        <v>2470</v>
      </c>
      <c r="L171" s="82" t="s">
        <v>1623</v>
      </c>
    </row>
    <row r="172" spans="1:12">
      <c r="A172" s="92" t="s">
        <v>347</v>
      </c>
      <c r="B172" t="s">
        <v>576</v>
      </c>
      <c r="C172" s="93"/>
      <c r="D172" s="93"/>
      <c r="E172" s="82" t="s">
        <v>576</v>
      </c>
      <c r="F172" s="82" t="s">
        <v>186</v>
      </c>
      <c r="G172" s="82" t="s">
        <v>187</v>
      </c>
      <c r="H172" s="82" t="s">
        <v>187</v>
      </c>
      <c r="I172" s="94" t="s">
        <v>2044</v>
      </c>
      <c r="J172" s="82" t="s">
        <v>2471</v>
      </c>
      <c r="K172" s="31" t="s">
        <v>2472</v>
      </c>
      <c r="L172" s="82" t="s">
        <v>1623</v>
      </c>
    </row>
    <row r="173" spans="1:12">
      <c r="A173" s="92" t="s">
        <v>347</v>
      </c>
      <c r="B173" t="s">
        <v>577</v>
      </c>
      <c r="C173" s="93"/>
      <c r="D173" s="93"/>
      <c r="E173" s="82" t="s">
        <v>577</v>
      </c>
      <c r="F173" s="82" t="s">
        <v>186</v>
      </c>
      <c r="G173" s="82" t="s">
        <v>187</v>
      </c>
      <c r="H173" s="82" t="s">
        <v>187</v>
      </c>
      <c r="I173" s="94" t="s">
        <v>2036</v>
      </c>
      <c r="J173" s="82" t="s">
        <v>2473</v>
      </c>
      <c r="K173" s="31" t="s">
        <v>2474</v>
      </c>
      <c r="L173" s="82" t="s">
        <v>1623</v>
      </c>
    </row>
    <row r="174" spans="1:12">
      <c r="A174" s="92" t="s">
        <v>347</v>
      </c>
      <c r="B174" t="s">
        <v>578</v>
      </c>
      <c r="C174" s="93"/>
      <c r="D174" s="93"/>
      <c r="E174" s="82" t="s">
        <v>578</v>
      </c>
      <c r="F174" s="82" t="s">
        <v>186</v>
      </c>
      <c r="G174" s="82" t="s">
        <v>187</v>
      </c>
      <c r="H174" s="82" t="s">
        <v>187</v>
      </c>
      <c r="I174" s="94" t="s">
        <v>2036</v>
      </c>
      <c r="J174" s="82" t="s">
        <v>2475</v>
      </c>
      <c r="K174" s="31" t="s">
        <v>2476</v>
      </c>
      <c r="L174" s="82" t="s">
        <v>1623</v>
      </c>
    </row>
    <row r="175" spans="1:12">
      <c r="A175" s="92" t="s">
        <v>347</v>
      </c>
      <c r="B175" t="s">
        <v>579</v>
      </c>
      <c r="C175" s="93"/>
      <c r="D175" s="93"/>
      <c r="E175" s="82" t="s">
        <v>579</v>
      </c>
      <c r="F175" s="82" t="s">
        <v>186</v>
      </c>
      <c r="G175" s="82" t="s">
        <v>187</v>
      </c>
      <c r="H175" s="82" t="s">
        <v>187</v>
      </c>
      <c r="I175" s="94" t="s">
        <v>2085</v>
      </c>
      <c r="J175" s="82" t="s">
        <v>2477</v>
      </c>
      <c r="K175" s="31" t="s">
        <v>2478</v>
      </c>
      <c r="L175" s="82" t="s">
        <v>1623</v>
      </c>
    </row>
    <row r="176" spans="1:12">
      <c r="A176" s="92" t="s">
        <v>347</v>
      </c>
      <c r="B176" t="s">
        <v>580</v>
      </c>
      <c r="C176" s="93"/>
      <c r="D176" s="93"/>
      <c r="E176" s="82" t="s">
        <v>580</v>
      </c>
      <c r="F176" s="82" t="s">
        <v>744</v>
      </c>
      <c r="G176" s="82" t="s">
        <v>187</v>
      </c>
      <c r="H176" s="82" t="s">
        <v>187</v>
      </c>
      <c r="I176" s="94" t="s">
        <v>183</v>
      </c>
      <c r="J176" s="82" t="s">
        <v>2479</v>
      </c>
      <c r="K176" s="31" t="s">
        <v>2480</v>
      </c>
      <c r="L176" s="82" t="s">
        <v>1623</v>
      </c>
    </row>
    <row r="177" spans="1:12">
      <c r="A177" s="92" t="s">
        <v>347</v>
      </c>
      <c r="B177" t="s">
        <v>581</v>
      </c>
      <c r="C177" s="93"/>
      <c r="D177" s="93"/>
      <c r="E177" s="82" t="s">
        <v>581</v>
      </c>
      <c r="F177" s="82" t="s">
        <v>744</v>
      </c>
      <c r="G177" s="82" t="s">
        <v>187</v>
      </c>
      <c r="H177" s="82" t="s">
        <v>187</v>
      </c>
      <c r="I177" s="94" t="s">
        <v>183</v>
      </c>
      <c r="J177" s="82" t="s">
        <v>2481</v>
      </c>
      <c r="K177" s="31" t="s">
        <v>2482</v>
      </c>
      <c r="L177" s="82" t="s">
        <v>1623</v>
      </c>
    </row>
    <row r="178" spans="1:12">
      <c r="A178" s="92" t="s">
        <v>347</v>
      </c>
      <c r="B178" t="s">
        <v>582</v>
      </c>
      <c r="C178" s="93"/>
      <c r="D178" s="93"/>
      <c r="E178" s="82" t="s">
        <v>582</v>
      </c>
      <c r="F178" s="82" t="s">
        <v>186</v>
      </c>
      <c r="G178" s="82" t="s">
        <v>187</v>
      </c>
      <c r="H178" s="82" t="s">
        <v>187</v>
      </c>
      <c r="I178" s="94" t="s">
        <v>2036</v>
      </c>
      <c r="J178" s="82" t="s">
        <v>2483</v>
      </c>
      <c r="K178" s="31" t="s">
        <v>2484</v>
      </c>
      <c r="L178" s="82" t="s">
        <v>1648</v>
      </c>
    </row>
    <row r="179" spans="1:12">
      <c r="A179" s="92" t="s">
        <v>347</v>
      </c>
      <c r="B179" t="s">
        <v>583</v>
      </c>
      <c r="C179" s="93"/>
      <c r="D179" s="93"/>
      <c r="E179" s="82" t="s">
        <v>583</v>
      </c>
      <c r="F179" s="82" t="s">
        <v>186</v>
      </c>
      <c r="G179" s="82" t="s">
        <v>187</v>
      </c>
      <c r="H179" s="82" t="s">
        <v>187</v>
      </c>
      <c r="I179" s="94" t="s">
        <v>2044</v>
      </c>
      <c r="J179" s="82" t="s">
        <v>2485</v>
      </c>
      <c r="K179" s="31" t="s">
        <v>2486</v>
      </c>
      <c r="L179" s="82" t="s">
        <v>1648</v>
      </c>
    </row>
    <row r="180" spans="1:12">
      <c r="A180" s="92" t="s">
        <v>347</v>
      </c>
      <c r="B180" t="s">
        <v>584</v>
      </c>
      <c r="C180" s="93"/>
      <c r="D180" s="93"/>
      <c r="E180" s="82" t="s">
        <v>584</v>
      </c>
      <c r="F180" s="82" t="s">
        <v>744</v>
      </c>
      <c r="G180" s="82" t="s">
        <v>187</v>
      </c>
      <c r="H180" s="82" t="s">
        <v>187</v>
      </c>
      <c r="I180" s="94" t="s">
        <v>183</v>
      </c>
      <c r="J180" s="82" t="s">
        <v>2487</v>
      </c>
      <c r="K180" s="31" t="s">
        <v>2488</v>
      </c>
      <c r="L180" s="82" t="s">
        <v>1648</v>
      </c>
    </row>
    <row r="181" spans="1:12">
      <c r="A181" s="92" t="s">
        <v>347</v>
      </c>
      <c r="B181" t="s">
        <v>585</v>
      </c>
      <c r="C181" s="93"/>
      <c r="D181" s="93" t="s">
        <v>2062</v>
      </c>
      <c r="E181" s="82" t="s">
        <v>2489</v>
      </c>
      <c r="F181" s="82" t="s">
        <v>181</v>
      </c>
      <c r="G181" s="82" t="s">
        <v>187</v>
      </c>
      <c r="H181" s="82" t="s">
        <v>187</v>
      </c>
      <c r="I181" s="94" t="s">
        <v>183</v>
      </c>
      <c r="J181" s="82" t="s">
        <v>2490</v>
      </c>
      <c r="K181" s="31" t="s">
        <v>2491</v>
      </c>
      <c r="L181" s="82" t="s">
        <v>1623</v>
      </c>
    </row>
    <row r="182" spans="1:12">
      <c r="A182" s="92" t="s">
        <v>347</v>
      </c>
      <c r="B182" t="s">
        <v>586</v>
      </c>
      <c r="C182" s="93"/>
      <c r="D182" s="93" t="s">
        <v>2062</v>
      </c>
      <c r="E182" s="82" t="s">
        <v>2492</v>
      </c>
      <c r="F182" s="82" t="s">
        <v>2033</v>
      </c>
      <c r="G182" s="82" t="s">
        <v>2034</v>
      </c>
      <c r="H182" s="82" t="s">
        <v>2035</v>
      </c>
      <c r="I182" s="94" t="s">
        <v>2437</v>
      </c>
      <c r="J182" s="82" t="s">
        <v>2493</v>
      </c>
      <c r="K182" s="31" t="s">
        <v>2494</v>
      </c>
      <c r="L182" s="82" t="s">
        <v>1623</v>
      </c>
    </row>
    <row r="183" spans="1:12">
      <c r="A183" s="92" t="s">
        <v>347</v>
      </c>
      <c r="B183" t="s">
        <v>587</v>
      </c>
      <c r="C183" s="93"/>
      <c r="D183" s="93" t="s">
        <v>2062</v>
      </c>
      <c r="E183" s="82" t="s">
        <v>2495</v>
      </c>
      <c r="F183" s="82" t="s">
        <v>186</v>
      </c>
      <c r="G183" s="82" t="s">
        <v>187</v>
      </c>
      <c r="H183" s="82" t="s">
        <v>187</v>
      </c>
      <c r="I183" s="94" t="s">
        <v>2044</v>
      </c>
      <c r="J183" s="82" t="s">
        <v>2496</v>
      </c>
      <c r="K183" s="31" t="s">
        <v>2497</v>
      </c>
      <c r="L183" s="82" t="s">
        <v>1623</v>
      </c>
    </row>
    <row r="184" spans="1:12">
      <c r="A184" s="92" t="s">
        <v>347</v>
      </c>
      <c r="B184" t="s">
        <v>588</v>
      </c>
      <c r="C184" s="93"/>
      <c r="D184" s="93" t="s">
        <v>2062</v>
      </c>
      <c r="E184" s="82" t="s">
        <v>2498</v>
      </c>
      <c r="F184" s="82" t="s">
        <v>186</v>
      </c>
      <c r="G184" s="82" t="s">
        <v>182</v>
      </c>
      <c r="H184" s="82" t="s">
        <v>2035</v>
      </c>
      <c r="I184" s="94" t="s">
        <v>183</v>
      </c>
      <c r="J184" s="82" t="s">
        <v>2499</v>
      </c>
      <c r="K184" s="31" t="s">
        <v>2500</v>
      </c>
      <c r="L184" s="82" t="s">
        <v>1623</v>
      </c>
    </row>
    <row r="185" spans="1:12">
      <c r="A185" s="92" t="s">
        <v>347</v>
      </c>
      <c r="B185" t="s">
        <v>589</v>
      </c>
      <c r="C185" s="93"/>
      <c r="D185" s="93" t="s">
        <v>2062</v>
      </c>
      <c r="E185" s="82" t="s">
        <v>2501</v>
      </c>
      <c r="F185" s="82" t="s">
        <v>186</v>
      </c>
      <c r="G185" s="82" t="s">
        <v>187</v>
      </c>
      <c r="H185" s="82" t="s">
        <v>187</v>
      </c>
      <c r="I185" s="94" t="s">
        <v>183</v>
      </c>
      <c r="J185" s="82" t="s">
        <v>2502</v>
      </c>
      <c r="K185" s="31" t="s">
        <v>2503</v>
      </c>
      <c r="L185" s="82" t="s">
        <v>1623</v>
      </c>
    </row>
    <row r="186" spans="1:12">
      <c r="A186" s="92" t="s">
        <v>347</v>
      </c>
      <c r="B186" t="s">
        <v>590</v>
      </c>
      <c r="C186" s="93"/>
      <c r="D186" s="93" t="s">
        <v>2062</v>
      </c>
      <c r="E186" s="82" t="s">
        <v>2504</v>
      </c>
      <c r="F186" s="82" t="s">
        <v>744</v>
      </c>
      <c r="G186" s="82" t="s">
        <v>187</v>
      </c>
      <c r="H186" s="82" t="s">
        <v>187</v>
      </c>
      <c r="I186" s="94" t="s">
        <v>183</v>
      </c>
      <c r="J186" s="82" t="s">
        <v>2505</v>
      </c>
      <c r="K186" s="31" t="s">
        <v>2506</v>
      </c>
      <c r="L186" s="82" t="s">
        <v>1623</v>
      </c>
    </row>
    <row r="187" spans="1:12">
      <c r="A187" s="92" t="s">
        <v>347</v>
      </c>
      <c r="B187" t="s">
        <v>591</v>
      </c>
      <c r="C187" s="93"/>
      <c r="D187" s="93" t="s">
        <v>2062</v>
      </c>
      <c r="E187" s="82" t="s">
        <v>2507</v>
      </c>
      <c r="F187" s="82" t="s">
        <v>181</v>
      </c>
      <c r="G187" s="82" t="s">
        <v>187</v>
      </c>
      <c r="H187" s="82" t="s">
        <v>187</v>
      </c>
      <c r="I187" s="94" t="s">
        <v>2044</v>
      </c>
      <c r="J187" s="82" t="s">
        <v>2508</v>
      </c>
      <c r="K187" s="31" t="s">
        <v>2509</v>
      </c>
      <c r="L187" s="82" t="s">
        <v>1648</v>
      </c>
    </row>
    <row r="188" spans="1:12">
      <c r="A188" s="92" t="s">
        <v>347</v>
      </c>
      <c r="B188" t="s">
        <v>592</v>
      </c>
      <c r="C188" s="93"/>
      <c r="D188" s="93" t="s">
        <v>2062</v>
      </c>
      <c r="E188" s="82" t="s">
        <v>2510</v>
      </c>
      <c r="F188" s="82" t="s">
        <v>744</v>
      </c>
      <c r="G188" s="82" t="s">
        <v>187</v>
      </c>
      <c r="H188" s="82" t="s">
        <v>187</v>
      </c>
      <c r="I188" s="94" t="s">
        <v>183</v>
      </c>
      <c r="J188" s="82" t="s">
        <v>2511</v>
      </c>
      <c r="K188" s="31" t="s">
        <v>2512</v>
      </c>
      <c r="L188" s="82" t="s">
        <v>1648</v>
      </c>
    </row>
    <row r="189" spans="1:12">
      <c r="A189" s="92" t="s">
        <v>347</v>
      </c>
      <c r="B189" t="s">
        <v>593</v>
      </c>
      <c r="C189" s="93"/>
      <c r="D189" s="93" t="s">
        <v>2062</v>
      </c>
      <c r="E189" s="82" t="s">
        <v>2513</v>
      </c>
      <c r="F189" s="82" t="s">
        <v>744</v>
      </c>
      <c r="G189" s="82" t="s">
        <v>187</v>
      </c>
      <c r="H189" s="82" t="s">
        <v>187</v>
      </c>
      <c r="I189" s="94" t="s">
        <v>183</v>
      </c>
      <c r="J189" s="82" t="s">
        <v>2514</v>
      </c>
      <c r="K189" s="31" t="s">
        <v>2515</v>
      </c>
      <c r="L189" s="82" t="s">
        <v>1648</v>
      </c>
    </row>
    <row r="190" spans="1:12">
      <c r="A190" s="92" t="s">
        <v>347</v>
      </c>
      <c r="B190" t="s">
        <v>594</v>
      </c>
      <c r="C190" s="93"/>
      <c r="D190" s="93" t="s">
        <v>2062</v>
      </c>
      <c r="E190" s="82" t="s">
        <v>2516</v>
      </c>
      <c r="F190" s="82" t="s">
        <v>744</v>
      </c>
      <c r="G190" s="82" t="s">
        <v>187</v>
      </c>
      <c r="H190" s="82" t="s">
        <v>187</v>
      </c>
      <c r="I190" s="94" t="s">
        <v>183</v>
      </c>
      <c r="J190" s="82" t="s">
        <v>2517</v>
      </c>
      <c r="K190" s="31" t="s">
        <v>2518</v>
      </c>
      <c r="L190" s="82" t="s">
        <v>1648</v>
      </c>
    </row>
    <row r="191" spans="1:12">
      <c r="A191" s="92" t="s">
        <v>334</v>
      </c>
      <c r="B191" t="s">
        <v>596</v>
      </c>
      <c r="C191" s="93"/>
      <c r="D191" s="93"/>
      <c r="E191" s="82" t="s">
        <v>596</v>
      </c>
      <c r="F191" s="82" t="s">
        <v>2033</v>
      </c>
      <c r="G191" s="82" t="s">
        <v>2034</v>
      </c>
      <c r="H191" s="82" t="s">
        <v>2035</v>
      </c>
      <c r="I191" s="94" t="s">
        <v>2044</v>
      </c>
      <c r="J191" s="82" t="s">
        <v>2519</v>
      </c>
      <c r="K191" s="31" t="s">
        <v>2520</v>
      </c>
      <c r="L191" s="82" t="s">
        <v>1623</v>
      </c>
    </row>
    <row r="192" spans="1:12">
      <c r="A192" s="92" t="s">
        <v>334</v>
      </c>
      <c r="B192" t="s">
        <v>597</v>
      </c>
      <c r="C192" s="93"/>
      <c r="D192" s="93"/>
      <c r="E192" s="82" t="s">
        <v>597</v>
      </c>
      <c r="F192" s="82" t="s">
        <v>2033</v>
      </c>
      <c r="G192" s="82" t="s">
        <v>2104</v>
      </c>
      <c r="H192" s="82" t="s">
        <v>2035</v>
      </c>
      <c r="I192" s="94" t="s">
        <v>2097</v>
      </c>
      <c r="J192" s="82" t="s">
        <v>2521</v>
      </c>
      <c r="K192" s="31" t="s">
        <v>2522</v>
      </c>
      <c r="L192" s="82" t="s">
        <v>1623</v>
      </c>
    </row>
    <row r="193" spans="1:12">
      <c r="A193" s="92" t="s">
        <v>334</v>
      </c>
      <c r="B193" t="s">
        <v>598</v>
      </c>
      <c r="C193" s="93"/>
      <c r="D193" s="93"/>
      <c r="E193" s="82" t="s">
        <v>598</v>
      </c>
      <c r="F193" s="82" t="s">
        <v>2033</v>
      </c>
      <c r="G193" s="82" t="s">
        <v>85</v>
      </c>
      <c r="H193" s="82" t="s">
        <v>85</v>
      </c>
      <c r="I193" s="94" t="s">
        <v>2044</v>
      </c>
      <c r="J193" s="82" t="s">
        <v>2102</v>
      </c>
      <c r="K193" s="31" t="s">
        <v>2523</v>
      </c>
      <c r="L193" s="82" t="s">
        <v>1623</v>
      </c>
    </row>
    <row r="194" spans="1:12">
      <c r="A194" s="92" t="s">
        <v>334</v>
      </c>
      <c r="B194" t="s">
        <v>599</v>
      </c>
      <c r="C194" s="93"/>
      <c r="D194" s="93"/>
      <c r="E194" s="82" t="s">
        <v>599</v>
      </c>
      <c r="F194" s="82" t="s">
        <v>2084</v>
      </c>
      <c r="G194" s="82" t="s">
        <v>187</v>
      </c>
      <c r="H194" s="82" t="s">
        <v>187</v>
      </c>
      <c r="I194" s="94" t="s">
        <v>2036</v>
      </c>
      <c r="J194" s="82" t="s">
        <v>2524</v>
      </c>
      <c r="K194" s="31" t="s">
        <v>2525</v>
      </c>
      <c r="L194" s="82" t="s">
        <v>1623</v>
      </c>
    </row>
    <row r="195" spans="1:12">
      <c r="A195" s="92" t="s">
        <v>334</v>
      </c>
      <c r="B195" t="s">
        <v>600</v>
      </c>
      <c r="C195" s="93"/>
      <c r="D195" s="93"/>
      <c r="E195" s="82" t="s">
        <v>600</v>
      </c>
      <c r="F195" s="82" t="s">
        <v>186</v>
      </c>
      <c r="G195" s="82" t="s">
        <v>187</v>
      </c>
      <c r="H195" s="82" t="s">
        <v>187</v>
      </c>
      <c r="I195" s="94" t="s">
        <v>183</v>
      </c>
      <c r="J195" s="82" t="s">
        <v>2526</v>
      </c>
      <c r="K195" s="31" t="s">
        <v>2527</v>
      </c>
      <c r="L195" s="82" t="s">
        <v>1623</v>
      </c>
    </row>
    <row r="196" spans="1:12">
      <c r="A196" s="92" t="s">
        <v>334</v>
      </c>
      <c r="B196" t="s">
        <v>601</v>
      </c>
      <c r="C196" s="93"/>
      <c r="D196" s="93"/>
      <c r="E196" s="82" t="s">
        <v>601</v>
      </c>
      <c r="F196" s="82" t="s">
        <v>186</v>
      </c>
      <c r="G196" s="82" t="s">
        <v>187</v>
      </c>
      <c r="H196" s="82" t="s">
        <v>187</v>
      </c>
      <c r="I196" s="94" t="s">
        <v>183</v>
      </c>
      <c r="J196" s="82" t="s">
        <v>2528</v>
      </c>
      <c r="K196" s="31" t="s">
        <v>2529</v>
      </c>
      <c r="L196" s="82" t="s">
        <v>1623</v>
      </c>
    </row>
    <row r="197" spans="1:12">
      <c r="A197" s="92" t="s">
        <v>334</v>
      </c>
      <c r="B197" t="s">
        <v>602</v>
      </c>
      <c r="C197" s="93"/>
      <c r="D197" s="93"/>
      <c r="E197" s="82" t="s">
        <v>602</v>
      </c>
      <c r="F197" s="82" t="s">
        <v>186</v>
      </c>
      <c r="G197" s="82" t="s">
        <v>187</v>
      </c>
      <c r="H197" s="82" t="s">
        <v>187</v>
      </c>
      <c r="I197" s="94" t="s">
        <v>2044</v>
      </c>
      <c r="J197" s="82" t="s">
        <v>2530</v>
      </c>
      <c r="K197" s="31" t="s">
        <v>2531</v>
      </c>
      <c r="L197" s="82" t="s">
        <v>1623</v>
      </c>
    </row>
    <row r="198" spans="1:12">
      <c r="A198" s="92" t="s">
        <v>334</v>
      </c>
      <c r="B198" t="s">
        <v>603</v>
      </c>
      <c r="C198" s="93"/>
      <c r="D198" s="93"/>
      <c r="E198" s="82" t="s">
        <v>603</v>
      </c>
      <c r="F198" s="82" t="s">
        <v>186</v>
      </c>
      <c r="G198" s="82" t="s">
        <v>187</v>
      </c>
      <c r="H198" s="82" t="s">
        <v>187</v>
      </c>
      <c r="I198" s="94" t="s">
        <v>2036</v>
      </c>
      <c r="J198" s="82" t="s">
        <v>2532</v>
      </c>
      <c r="K198" s="31" t="s">
        <v>2533</v>
      </c>
      <c r="L198" s="82" t="s">
        <v>1623</v>
      </c>
    </row>
    <row r="199" spans="1:12">
      <c r="A199" s="92" t="s">
        <v>334</v>
      </c>
      <c r="B199" t="s">
        <v>604</v>
      </c>
      <c r="C199" s="93"/>
      <c r="D199" s="93"/>
      <c r="E199" s="82" t="s">
        <v>604</v>
      </c>
      <c r="F199" s="82" t="s">
        <v>186</v>
      </c>
      <c r="G199" s="82" t="s">
        <v>2313</v>
      </c>
      <c r="H199" s="82" t="s">
        <v>2035</v>
      </c>
      <c r="I199" s="94" t="s">
        <v>2036</v>
      </c>
      <c r="J199" s="82" t="s">
        <v>2534</v>
      </c>
      <c r="K199" s="31" t="s">
        <v>2535</v>
      </c>
      <c r="L199" s="82" t="s">
        <v>1648</v>
      </c>
    </row>
    <row r="200" spans="1:12">
      <c r="A200" s="92" t="s">
        <v>334</v>
      </c>
      <c r="B200" t="s">
        <v>605</v>
      </c>
      <c r="C200" s="93"/>
      <c r="D200" s="93"/>
      <c r="E200" s="82" t="s">
        <v>605</v>
      </c>
      <c r="F200" s="82" t="s">
        <v>186</v>
      </c>
      <c r="G200" s="82" t="s">
        <v>2313</v>
      </c>
      <c r="H200" s="82" t="s">
        <v>2035</v>
      </c>
      <c r="I200" s="94" t="s">
        <v>2036</v>
      </c>
      <c r="J200" s="82" t="s">
        <v>2536</v>
      </c>
      <c r="K200" s="31" t="s">
        <v>2537</v>
      </c>
      <c r="L200" s="82" t="s">
        <v>1648</v>
      </c>
    </row>
    <row r="201" spans="1:12">
      <c r="A201" s="92" t="s">
        <v>334</v>
      </c>
      <c r="B201" t="s">
        <v>606</v>
      </c>
      <c r="C201" s="93"/>
      <c r="D201" s="93"/>
      <c r="E201" s="82" t="s">
        <v>606</v>
      </c>
      <c r="F201" s="82" t="s">
        <v>186</v>
      </c>
      <c r="G201" s="82" t="s">
        <v>2313</v>
      </c>
      <c r="H201" s="82" t="s">
        <v>2035</v>
      </c>
      <c r="I201" s="94" t="s">
        <v>2036</v>
      </c>
      <c r="J201" s="82" t="s">
        <v>2538</v>
      </c>
      <c r="K201" s="31" t="s">
        <v>2539</v>
      </c>
      <c r="L201" s="82" t="s">
        <v>1648</v>
      </c>
    </row>
    <row r="202" spans="1:12">
      <c r="A202" s="92" t="s">
        <v>334</v>
      </c>
      <c r="B202" t="s">
        <v>607</v>
      </c>
      <c r="C202" s="93"/>
      <c r="D202" s="93" t="s">
        <v>2062</v>
      </c>
      <c r="E202" s="82" t="s">
        <v>2540</v>
      </c>
      <c r="F202" s="82" t="s">
        <v>186</v>
      </c>
      <c r="G202" s="82" t="s">
        <v>187</v>
      </c>
      <c r="H202" s="82" t="s">
        <v>187</v>
      </c>
      <c r="I202" s="94" t="s">
        <v>183</v>
      </c>
      <c r="J202" s="82" t="s">
        <v>2541</v>
      </c>
      <c r="K202" s="31" t="s">
        <v>2542</v>
      </c>
      <c r="L202" s="82" t="s">
        <v>1623</v>
      </c>
    </row>
    <row r="203" spans="1:12">
      <c r="A203" s="92" t="s">
        <v>334</v>
      </c>
      <c r="B203" t="s">
        <v>608</v>
      </c>
      <c r="C203" s="93"/>
      <c r="D203" s="93" t="s">
        <v>2062</v>
      </c>
      <c r="E203" s="82" t="s">
        <v>2543</v>
      </c>
      <c r="F203" s="82" t="s">
        <v>181</v>
      </c>
      <c r="G203" s="82" t="s">
        <v>182</v>
      </c>
      <c r="H203" s="82" t="s">
        <v>2035</v>
      </c>
      <c r="I203" s="94" t="s">
        <v>183</v>
      </c>
      <c r="J203" s="82" t="s">
        <v>2544</v>
      </c>
      <c r="K203" s="31" t="s">
        <v>2545</v>
      </c>
      <c r="L203" s="82" t="s">
        <v>1623</v>
      </c>
    </row>
    <row r="204" spans="1:12">
      <c r="A204" s="92" t="s">
        <v>334</v>
      </c>
      <c r="B204" t="s">
        <v>609</v>
      </c>
      <c r="C204" s="93"/>
      <c r="D204" s="93" t="s">
        <v>2062</v>
      </c>
      <c r="E204" s="82" t="s">
        <v>2546</v>
      </c>
      <c r="F204" s="82" t="s">
        <v>186</v>
      </c>
      <c r="G204" s="82" t="s">
        <v>187</v>
      </c>
      <c r="H204" s="82" t="s">
        <v>187</v>
      </c>
      <c r="I204" s="94" t="s">
        <v>183</v>
      </c>
      <c r="J204" s="82" t="s">
        <v>2547</v>
      </c>
      <c r="K204" s="31" t="s">
        <v>2548</v>
      </c>
      <c r="L204" s="82" t="s">
        <v>1623</v>
      </c>
    </row>
    <row r="205" spans="1:12">
      <c r="A205" s="92" t="s">
        <v>334</v>
      </c>
      <c r="B205" t="s">
        <v>610</v>
      </c>
      <c r="C205" s="93"/>
      <c r="D205" s="93" t="s">
        <v>2062</v>
      </c>
      <c r="E205" s="82" t="s">
        <v>2549</v>
      </c>
      <c r="F205" s="82" t="s">
        <v>186</v>
      </c>
      <c r="G205" s="82" t="s">
        <v>2194</v>
      </c>
      <c r="H205" s="82" t="s">
        <v>2035</v>
      </c>
      <c r="I205" s="94" t="s">
        <v>2097</v>
      </c>
      <c r="J205" s="82" t="s">
        <v>2550</v>
      </c>
      <c r="K205" s="31" t="s">
        <v>2551</v>
      </c>
      <c r="L205" s="82" t="s">
        <v>1623</v>
      </c>
    </row>
    <row r="206" spans="1:12">
      <c r="A206" s="92" t="s">
        <v>334</v>
      </c>
      <c r="B206" t="s">
        <v>611</v>
      </c>
      <c r="C206" s="93"/>
      <c r="D206" s="93" t="s">
        <v>2062</v>
      </c>
      <c r="E206" s="82" t="s">
        <v>2552</v>
      </c>
      <c r="F206" s="82" t="s">
        <v>186</v>
      </c>
      <c r="G206" s="82" t="s">
        <v>2194</v>
      </c>
      <c r="H206" s="82" t="s">
        <v>2035</v>
      </c>
      <c r="I206" s="94" t="s">
        <v>2085</v>
      </c>
      <c r="J206" s="82" t="s">
        <v>2553</v>
      </c>
      <c r="K206" s="31" t="s">
        <v>2554</v>
      </c>
      <c r="L206" s="82" t="s">
        <v>1623</v>
      </c>
    </row>
    <row r="207" spans="1:12">
      <c r="A207" s="92" t="s">
        <v>334</v>
      </c>
      <c r="B207" t="s">
        <v>612</v>
      </c>
      <c r="C207" s="93"/>
      <c r="D207" s="93" t="s">
        <v>2062</v>
      </c>
      <c r="E207" s="82" t="s">
        <v>2555</v>
      </c>
      <c r="F207" s="82" t="s">
        <v>186</v>
      </c>
      <c r="G207" s="82" t="s">
        <v>182</v>
      </c>
      <c r="H207" s="82" t="s">
        <v>2035</v>
      </c>
      <c r="I207" s="94" t="s">
        <v>2036</v>
      </c>
      <c r="J207" s="82" t="s">
        <v>2556</v>
      </c>
      <c r="K207" s="31" t="s">
        <v>2557</v>
      </c>
      <c r="L207" s="82" t="s">
        <v>1623</v>
      </c>
    </row>
    <row r="208" spans="1:12">
      <c r="A208" s="92" t="s">
        <v>334</v>
      </c>
      <c r="B208" t="s">
        <v>613</v>
      </c>
      <c r="C208" s="93"/>
      <c r="D208" s="93" t="s">
        <v>2062</v>
      </c>
      <c r="E208" s="82" t="s">
        <v>2558</v>
      </c>
      <c r="F208" s="82" t="s">
        <v>186</v>
      </c>
      <c r="G208" s="82" t="s">
        <v>2313</v>
      </c>
      <c r="H208" s="82" t="s">
        <v>2035</v>
      </c>
      <c r="I208" s="94" t="s">
        <v>183</v>
      </c>
      <c r="J208" s="82" t="s">
        <v>2559</v>
      </c>
      <c r="K208" s="31" t="s">
        <v>2560</v>
      </c>
      <c r="L208" s="82" t="s">
        <v>1648</v>
      </c>
    </row>
    <row r="209" spans="1:12">
      <c r="A209" s="92" t="s">
        <v>334</v>
      </c>
      <c r="B209" t="s">
        <v>614</v>
      </c>
      <c r="C209" s="93"/>
      <c r="D209" s="93" t="s">
        <v>2062</v>
      </c>
      <c r="E209" s="82" t="s">
        <v>2561</v>
      </c>
      <c r="F209" s="82" t="s">
        <v>186</v>
      </c>
      <c r="G209" s="82" t="s">
        <v>2313</v>
      </c>
      <c r="H209" s="82" t="s">
        <v>2035</v>
      </c>
      <c r="I209" s="94" t="s">
        <v>2036</v>
      </c>
      <c r="J209" s="82" t="s">
        <v>2562</v>
      </c>
      <c r="K209" s="31" t="s">
        <v>2563</v>
      </c>
      <c r="L209" s="82" t="s">
        <v>1648</v>
      </c>
    </row>
    <row r="210" spans="1:12">
      <c r="A210" s="92" t="s">
        <v>334</v>
      </c>
      <c r="B210" t="s">
        <v>615</v>
      </c>
      <c r="C210" s="93"/>
      <c r="D210" s="93" t="s">
        <v>2062</v>
      </c>
      <c r="E210" s="82" t="s">
        <v>2564</v>
      </c>
      <c r="F210" s="82" t="s">
        <v>186</v>
      </c>
      <c r="G210" s="82" t="s">
        <v>2313</v>
      </c>
      <c r="H210" s="82" t="s">
        <v>2035</v>
      </c>
      <c r="I210" s="94" t="s">
        <v>2097</v>
      </c>
      <c r="J210" s="82" t="s">
        <v>2565</v>
      </c>
      <c r="K210" s="31" t="s">
        <v>2566</v>
      </c>
      <c r="L210" s="82" t="s">
        <v>1648</v>
      </c>
    </row>
    <row r="211" spans="1:12">
      <c r="A211" s="92" t="s">
        <v>334</v>
      </c>
      <c r="B211" t="s">
        <v>616</v>
      </c>
      <c r="C211" s="93"/>
      <c r="D211" s="93" t="s">
        <v>2062</v>
      </c>
      <c r="E211" s="82" t="s">
        <v>2567</v>
      </c>
      <c r="F211" s="82" t="s">
        <v>744</v>
      </c>
      <c r="G211" s="82" t="s">
        <v>187</v>
      </c>
      <c r="H211" s="82" t="s">
        <v>187</v>
      </c>
      <c r="I211" s="94" t="s">
        <v>183</v>
      </c>
      <c r="J211" s="82" t="s">
        <v>2568</v>
      </c>
      <c r="K211" s="31" t="s">
        <v>2569</v>
      </c>
      <c r="L211" s="82" t="s">
        <v>1648</v>
      </c>
    </row>
    <row r="212" spans="1:12">
      <c r="A212" s="92" t="s">
        <v>36</v>
      </c>
      <c r="B212" t="s">
        <v>618</v>
      </c>
      <c r="C212" s="93"/>
      <c r="D212" s="93"/>
      <c r="E212" s="82" t="s">
        <v>618</v>
      </c>
      <c r="F212" s="82" t="s">
        <v>181</v>
      </c>
      <c r="G212" s="82" t="s">
        <v>182</v>
      </c>
      <c r="H212" s="82" t="s">
        <v>182</v>
      </c>
      <c r="I212" s="94" t="s">
        <v>2085</v>
      </c>
      <c r="J212" s="82" t="s">
        <v>2570</v>
      </c>
      <c r="K212" s="31" t="s">
        <v>2571</v>
      </c>
      <c r="L212" s="82" t="s">
        <v>1623</v>
      </c>
    </row>
    <row r="213" spans="1:12">
      <c r="A213" s="92" t="s">
        <v>36</v>
      </c>
      <c r="B213" t="s">
        <v>619</v>
      </c>
      <c r="C213" s="93"/>
      <c r="D213" s="93"/>
      <c r="E213" s="82" t="s">
        <v>619</v>
      </c>
      <c r="F213" s="82" t="s">
        <v>2033</v>
      </c>
      <c r="G213" s="82" t="s">
        <v>2034</v>
      </c>
      <c r="H213" s="82" t="s">
        <v>2035</v>
      </c>
      <c r="I213" s="94" t="s">
        <v>2044</v>
      </c>
      <c r="J213" s="82" t="s">
        <v>2572</v>
      </c>
      <c r="K213" s="31" t="s">
        <v>2573</v>
      </c>
      <c r="L213" s="82" t="s">
        <v>1623</v>
      </c>
    </row>
    <row r="214" spans="1:12">
      <c r="A214" s="92" t="s">
        <v>36</v>
      </c>
      <c r="B214" t="s">
        <v>620</v>
      </c>
      <c r="C214" s="93"/>
      <c r="D214" s="93"/>
      <c r="E214" s="82" t="s">
        <v>620</v>
      </c>
      <c r="F214" s="82" t="s">
        <v>2033</v>
      </c>
      <c r="G214" s="82" t="s">
        <v>2194</v>
      </c>
      <c r="H214" s="82" t="s">
        <v>2035</v>
      </c>
      <c r="I214" s="94" t="s">
        <v>2085</v>
      </c>
      <c r="J214" s="82" t="s">
        <v>2574</v>
      </c>
      <c r="K214" s="31" t="s">
        <v>2575</v>
      </c>
      <c r="L214" s="82" t="s">
        <v>1623</v>
      </c>
    </row>
    <row r="215" spans="1:12">
      <c r="A215" s="92" t="s">
        <v>36</v>
      </c>
      <c r="B215" t="s">
        <v>621</v>
      </c>
      <c r="C215" s="93"/>
      <c r="D215" s="93"/>
      <c r="E215" s="82" t="s">
        <v>621</v>
      </c>
      <c r="F215" s="82" t="s">
        <v>2033</v>
      </c>
      <c r="G215" s="82" t="s">
        <v>85</v>
      </c>
      <c r="H215" s="82" t="s">
        <v>85</v>
      </c>
      <c r="I215" s="94" t="s">
        <v>2036</v>
      </c>
      <c r="J215" s="82" t="s">
        <v>2102</v>
      </c>
      <c r="K215" s="31" t="s">
        <v>2576</v>
      </c>
      <c r="L215" s="82" t="s">
        <v>1623</v>
      </c>
    </row>
    <row r="216" spans="1:12">
      <c r="A216" s="92" t="s">
        <v>36</v>
      </c>
      <c r="B216" t="s">
        <v>622</v>
      </c>
      <c r="C216" s="93"/>
      <c r="D216" s="93"/>
      <c r="E216" s="82" t="s">
        <v>622</v>
      </c>
      <c r="F216" s="82" t="s">
        <v>186</v>
      </c>
      <c r="G216" s="82" t="s">
        <v>187</v>
      </c>
      <c r="H216" s="82" t="s">
        <v>187</v>
      </c>
      <c r="I216" s="94" t="s">
        <v>2044</v>
      </c>
      <c r="J216" s="82" t="s">
        <v>2577</v>
      </c>
      <c r="K216" s="31" t="s">
        <v>2578</v>
      </c>
      <c r="L216" s="82" t="s">
        <v>1623</v>
      </c>
    </row>
    <row r="217" spans="1:12">
      <c r="A217" s="92" t="s">
        <v>36</v>
      </c>
      <c r="B217" t="s">
        <v>623</v>
      </c>
      <c r="C217" s="93"/>
      <c r="D217" s="93"/>
      <c r="E217" s="82" t="s">
        <v>623</v>
      </c>
      <c r="F217" s="82" t="s">
        <v>186</v>
      </c>
      <c r="G217" s="82" t="s">
        <v>187</v>
      </c>
      <c r="H217" s="82" t="s">
        <v>187</v>
      </c>
      <c r="I217" s="94" t="s">
        <v>2036</v>
      </c>
      <c r="J217" s="82" t="s">
        <v>2579</v>
      </c>
      <c r="K217" s="31" t="s">
        <v>2580</v>
      </c>
      <c r="L217" s="82" t="s">
        <v>1623</v>
      </c>
    </row>
    <row r="218" spans="1:12">
      <c r="A218" s="92" t="s">
        <v>36</v>
      </c>
      <c r="B218" t="s">
        <v>624</v>
      </c>
      <c r="C218" s="93"/>
      <c r="D218" s="93"/>
      <c r="E218" s="82" t="s">
        <v>624</v>
      </c>
      <c r="F218" s="82" t="s">
        <v>744</v>
      </c>
      <c r="G218" s="82" t="s">
        <v>187</v>
      </c>
      <c r="H218" s="82" t="s">
        <v>187</v>
      </c>
      <c r="I218" s="94" t="s">
        <v>183</v>
      </c>
      <c r="J218" s="82" t="s">
        <v>2581</v>
      </c>
      <c r="K218" s="31" t="s">
        <v>2582</v>
      </c>
      <c r="L218" s="82" t="s">
        <v>1623</v>
      </c>
    </row>
    <row r="219" spans="1:12">
      <c r="A219" s="92" t="s">
        <v>36</v>
      </c>
      <c r="B219" t="s">
        <v>625</v>
      </c>
      <c r="C219" s="93"/>
      <c r="D219" s="93"/>
      <c r="E219" s="82" t="s">
        <v>625</v>
      </c>
      <c r="F219" s="82" t="s">
        <v>744</v>
      </c>
      <c r="G219" s="82" t="s">
        <v>187</v>
      </c>
      <c r="H219" s="82" t="s">
        <v>187</v>
      </c>
      <c r="I219" s="94" t="s">
        <v>183</v>
      </c>
      <c r="J219" s="82" t="s">
        <v>2583</v>
      </c>
      <c r="K219" s="31" t="s">
        <v>2584</v>
      </c>
      <c r="L219" s="82" t="s">
        <v>1623</v>
      </c>
    </row>
    <row r="220" spans="1:12">
      <c r="A220" s="92" t="s">
        <v>36</v>
      </c>
      <c r="B220" t="s">
        <v>626</v>
      </c>
      <c r="C220" s="93"/>
      <c r="D220" s="93"/>
      <c r="E220" s="82" t="s">
        <v>626</v>
      </c>
      <c r="F220" s="82" t="s">
        <v>181</v>
      </c>
      <c r="G220" s="82" t="s">
        <v>2194</v>
      </c>
      <c r="H220" s="82" t="s">
        <v>2035</v>
      </c>
      <c r="I220" s="94" t="s">
        <v>2085</v>
      </c>
      <c r="J220" s="82" t="s">
        <v>2585</v>
      </c>
      <c r="K220" s="31" t="s">
        <v>2586</v>
      </c>
      <c r="L220" s="82" t="s">
        <v>1648</v>
      </c>
    </row>
    <row r="221" spans="1:12">
      <c r="A221" s="92" t="s">
        <v>36</v>
      </c>
      <c r="B221" t="s">
        <v>627</v>
      </c>
      <c r="C221" s="93"/>
      <c r="D221" s="93"/>
      <c r="E221" s="82" t="s">
        <v>627</v>
      </c>
      <c r="F221" s="82" t="s">
        <v>186</v>
      </c>
      <c r="G221" s="82" t="s">
        <v>2194</v>
      </c>
      <c r="H221" s="82" t="s">
        <v>2035</v>
      </c>
      <c r="I221" s="94" t="s">
        <v>2044</v>
      </c>
      <c r="J221" s="82" t="s">
        <v>2587</v>
      </c>
      <c r="K221" s="31" t="s">
        <v>2588</v>
      </c>
      <c r="L221" s="82" t="s">
        <v>1648</v>
      </c>
    </row>
    <row r="222" spans="1:12">
      <c r="A222" s="92" t="s">
        <v>36</v>
      </c>
      <c r="B222" t="s">
        <v>628</v>
      </c>
      <c r="C222" s="93"/>
      <c r="D222" s="93"/>
      <c r="E222" s="82" t="s">
        <v>628</v>
      </c>
      <c r="F222" s="82" t="s">
        <v>186</v>
      </c>
      <c r="G222" s="82" t="s">
        <v>2194</v>
      </c>
      <c r="H222" s="82" t="s">
        <v>2035</v>
      </c>
      <c r="I222" s="94" t="s">
        <v>2044</v>
      </c>
      <c r="J222" s="82" t="s">
        <v>2589</v>
      </c>
      <c r="K222" s="31" t="s">
        <v>2590</v>
      </c>
      <c r="L222" s="82" t="s">
        <v>1648</v>
      </c>
    </row>
    <row r="223" spans="1:12">
      <c r="A223" s="92" t="s">
        <v>36</v>
      </c>
      <c r="B223" t="s">
        <v>629</v>
      </c>
      <c r="C223" s="93"/>
      <c r="D223" s="93" t="s">
        <v>2062</v>
      </c>
      <c r="E223" s="82" t="s">
        <v>2591</v>
      </c>
      <c r="F223" s="82" t="s">
        <v>2592</v>
      </c>
      <c r="G223" s="82" t="s">
        <v>187</v>
      </c>
      <c r="H223" s="82" t="s">
        <v>187</v>
      </c>
      <c r="I223" s="94" t="s">
        <v>183</v>
      </c>
      <c r="J223" s="82" t="s">
        <v>2593</v>
      </c>
      <c r="K223" s="31" t="s">
        <v>2594</v>
      </c>
      <c r="L223" s="82" t="s">
        <v>1623</v>
      </c>
    </row>
    <row r="224" spans="1:12">
      <c r="A224" s="92" t="s">
        <v>36</v>
      </c>
      <c r="B224" t="s">
        <v>630</v>
      </c>
      <c r="C224" s="93"/>
      <c r="D224" s="93" t="s">
        <v>2062</v>
      </c>
      <c r="E224" s="82" t="s">
        <v>2595</v>
      </c>
      <c r="F224" s="82" t="s">
        <v>186</v>
      </c>
      <c r="G224" s="82" t="s">
        <v>187</v>
      </c>
      <c r="H224" s="82" t="s">
        <v>187</v>
      </c>
      <c r="I224" s="94" t="s">
        <v>2036</v>
      </c>
      <c r="J224" s="82" t="s">
        <v>2596</v>
      </c>
      <c r="K224" s="31" t="s">
        <v>2597</v>
      </c>
      <c r="L224" s="82" t="s">
        <v>1623</v>
      </c>
    </row>
    <row r="225" spans="1:12">
      <c r="A225" s="92" t="s">
        <v>36</v>
      </c>
      <c r="B225" t="s">
        <v>631</v>
      </c>
      <c r="C225" s="93"/>
      <c r="D225" s="93" t="s">
        <v>2062</v>
      </c>
      <c r="E225" s="82" t="s">
        <v>2598</v>
      </c>
      <c r="F225" s="82" t="s">
        <v>2599</v>
      </c>
      <c r="G225" s="82" t="s">
        <v>187</v>
      </c>
      <c r="H225" s="82" t="s">
        <v>187</v>
      </c>
      <c r="I225" s="94" t="s">
        <v>2036</v>
      </c>
      <c r="J225" s="82" t="s">
        <v>2600</v>
      </c>
      <c r="K225" s="31" t="s">
        <v>2601</v>
      </c>
      <c r="L225" s="82" t="s">
        <v>1623</v>
      </c>
    </row>
    <row r="226" spans="1:12">
      <c r="A226" s="92" t="s">
        <v>36</v>
      </c>
      <c r="B226" t="s">
        <v>632</v>
      </c>
      <c r="C226" s="93"/>
      <c r="D226" s="93" t="s">
        <v>2062</v>
      </c>
      <c r="E226" s="82" t="s">
        <v>2602</v>
      </c>
      <c r="F226" s="82" t="s">
        <v>186</v>
      </c>
      <c r="G226" s="82" t="s">
        <v>187</v>
      </c>
      <c r="H226" s="82" t="s">
        <v>187</v>
      </c>
      <c r="I226" s="94" t="s">
        <v>2044</v>
      </c>
      <c r="J226" s="82" t="s">
        <v>2603</v>
      </c>
      <c r="K226" s="31" t="s">
        <v>2604</v>
      </c>
      <c r="L226" s="82" t="s">
        <v>1623</v>
      </c>
    </row>
    <row r="227" spans="1:12">
      <c r="A227" s="92" t="s">
        <v>36</v>
      </c>
      <c r="B227" t="s">
        <v>633</v>
      </c>
      <c r="C227" s="93"/>
      <c r="D227" s="93" t="s">
        <v>2062</v>
      </c>
      <c r="E227" s="82" t="s">
        <v>2605</v>
      </c>
      <c r="F227" s="82" t="s">
        <v>181</v>
      </c>
      <c r="G227" s="82" t="s">
        <v>182</v>
      </c>
      <c r="H227" s="82" t="s">
        <v>182</v>
      </c>
      <c r="I227" s="94" t="s">
        <v>2036</v>
      </c>
      <c r="J227" s="82" t="s">
        <v>2606</v>
      </c>
      <c r="K227" s="31" t="s">
        <v>2607</v>
      </c>
      <c r="L227" s="82" t="s">
        <v>1623</v>
      </c>
    </row>
    <row r="228" spans="1:12">
      <c r="A228" s="92" t="s">
        <v>36</v>
      </c>
      <c r="B228" t="s">
        <v>634</v>
      </c>
      <c r="C228" s="93"/>
      <c r="D228" s="93" t="s">
        <v>2062</v>
      </c>
      <c r="E228" s="82" t="s">
        <v>2608</v>
      </c>
      <c r="F228" s="82" t="s">
        <v>744</v>
      </c>
      <c r="G228" s="82" t="s">
        <v>187</v>
      </c>
      <c r="H228" s="82" t="s">
        <v>187</v>
      </c>
      <c r="I228" s="94" t="s">
        <v>183</v>
      </c>
      <c r="J228" s="82" t="s">
        <v>2609</v>
      </c>
      <c r="K228" s="31" t="s">
        <v>2610</v>
      </c>
      <c r="L228" s="82" t="s">
        <v>1623</v>
      </c>
    </row>
    <row r="229" spans="1:12">
      <c r="A229" s="92" t="s">
        <v>36</v>
      </c>
      <c r="B229" t="s">
        <v>635</v>
      </c>
      <c r="C229" s="93"/>
      <c r="D229" s="93" t="s">
        <v>2062</v>
      </c>
      <c r="E229" s="82" t="s">
        <v>2611</v>
      </c>
      <c r="F229" s="82" t="s">
        <v>186</v>
      </c>
      <c r="G229" s="82" t="s">
        <v>2194</v>
      </c>
      <c r="H229" s="82" t="s">
        <v>2035</v>
      </c>
      <c r="I229" s="94" t="s">
        <v>2044</v>
      </c>
      <c r="J229" s="82" t="s">
        <v>2612</v>
      </c>
      <c r="K229" s="31" t="s">
        <v>2613</v>
      </c>
      <c r="L229" s="82" t="s">
        <v>1648</v>
      </c>
    </row>
    <row r="230" spans="1:12">
      <c r="A230" s="92" t="s">
        <v>36</v>
      </c>
      <c r="B230" t="s">
        <v>636</v>
      </c>
      <c r="C230" s="93"/>
      <c r="D230" s="93" t="s">
        <v>2062</v>
      </c>
      <c r="E230" s="82" t="s">
        <v>2614</v>
      </c>
      <c r="F230" s="82" t="s">
        <v>186</v>
      </c>
      <c r="G230" s="82" t="s">
        <v>2194</v>
      </c>
      <c r="H230" s="82" t="s">
        <v>2035</v>
      </c>
      <c r="I230" s="94" t="s">
        <v>2085</v>
      </c>
      <c r="J230" s="82" t="s">
        <v>2615</v>
      </c>
      <c r="K230" s="31" t="s">
        <v>2616</v>
      </c>
      <c r="L230" s="82" t="s">
        <v>1648</v>
      </c>
    </row>
    <row r="231" spans="1:12">
      <c r="A231" s="92" t="s">
        <v>36</v>
      </c>
      <c r="B231" t="s">
        <v>637</v>
      </c>
      <c r="C231" s="93"/>
      <c r="D231" s="93" t="s">
        <v>2062</v>
      </c>
      <c r="E231" s="82" t="s">
        <v>2617</v>
      </c>
      <c r="F231" s="82" t="s">
        <v>186</v>
      </c>
      <c r="G231" s="82" t="s">
        <v>2194</v>
      </c>
      <c r="H231" s="82" t="s">
        <v>2035</v>
      </c>
      <c r="I231" s="94" t="s">
        <v>183</v>
      </c>
      <c r="J231" s="82" t="s">
        <v>2618</v>
      </c>
      <c r="K231" s="31" t="s">
        <v>2619</v>
      </c>
      <c r="L231" s="82" t="s">
        <v>1648</v>
      </c>
    </row>
    <row r="232" spans="1:12">
      <c r="A232" s="92" t="s">
        <v>36</v>
      </c>
      <c r="B232" t="s">
        <v>638</v>
      </c>
      <c r="C232" s="93"/>
      <c r="D232" s="93" t="s">
        <v>2062</v>
      </c>
      <c r="E232" s="82" t="s">
        <v>2620</v>
      </c>
      <c r="F232" s="82" t="s">
        <v>744</v>
      </c>
      <c r="G232" s="82" t="s">
        <v>187</v>
      </c>
      <c r="H232" s="82" t="s">
        <v>187</v>
      </c>
      <c r="I232" s="94" t="s">
        <v>183</v>
      </c>
      <c r="J232" s="82" t="s">
        <v>2621</v>
      </c>
      <c r="K232" s="31" t="s">
        <v>2622</v>
      </c>
      <c r="L232" s="82" t="s">
        <v>1648</v>
      </c>
    </row>
    <row r="233" spans="1:12">
      <c r="A233" s="92" t="s">
        <v>360</v>
      </c>
      <c r="B233" t="s">
        <v>640</v>
      </c>
      <c r="C233" s="106"/>
      <c r="D233" s="20"/>
      <c r="E233" s="20" t="s">
        <v>640</v>
      </c>
      <c r="F233" s="20" t="s">
        <v>181</v>
      </c>
      <c r="G233" s="20" t="s">
        <v>187</v>
      </c>
      <c r="H233" s="20" t="s">
        <v>187</v>
      </c>
      <c r="I233" s="110" t="s">
        <v>2044</v>
      </c>
      <c r="J233" s="43" t="s">
        <v>2623</v>
      </c>
      <c r="K233" s="30" t="s">
        <v>2624</v>
      </c>
      <c r="L233" s="43" t="s">
        <v>1638</v>
      </c>
    </row>
    <row r="234" spans="1:12">
      <c r="A234" s="92" t="s">
        <v>360</v>
      </c>
      <c r="B234" t="s">
        <v>641</v>
      </c>
      <c r="C234" s="106"/>
      <c r="D234" s="20"/>
      <c r="E234" s="20" t="s">
        <v>641</v>
      </c>
      <c r="F234" s="20" t="s">
        <v>2033</v>
      </c>
      <c r="G234" s="20" t="s">
        <v>2034</v>
      </c>
      <c r="H234" s="20" t="s">
        <v>2035</v>
      </c>
      <c r="I234" s="110" t="s">
        <v>2036</v>
      </c>
      <c r="J234" s="111" t="s">
        <v>2625</v>
      </c>
      <c r="K234" s="30" t="s">
        <v>2626</v>
      </c>
      <c r="L234" s="43" t="s">
        <v>1638</v>
      </c>
    </row>
    <row r="235" spans="1:12">
      <c r="A235" s="92" t="s">
        <v>360</v>
      </c>
      <c r="B235" t="s">
        <v>642</v>
      </c>
      <c r="C235" s="106"/>
      <c r="D235" s="20"/>
      <c r="E235" s="20" t="s">
        <v>642</v>
      </c>
      <c r="F235" s="20" t="s">
        <v>2033</v>
      </c>
      <c r="G235" s="20" t="s">
        <v>85</v>
      </c>
      <c r="H235" s="20" t="s">
        <v>85</v>
      </c>
      <c r="I235" s="110" t="s">
        <v>2315</v>
      </c>
      <c r="J235" s="43" t="s">
        <v>2627</v>
      </c>
      <c r="K235" s="30" t="s">
        <v>2628</v>
      </c>
      <c r="L235" s="43" t="s">
        <v>1638</v>
      </c>
    </row>
    <row r="236" spans="1:12">
      <c r="A236" s="92" t="s">
        <v>360</v>
      </c>
      <c r="B236" t="s">
        <v>643</v>
      </c>
      <c r="C236" s="106"/>
      <c r="D236" s="20"/>
      <c r="E236" s="20" t="s">
        <v>643</v>
      </c>
      <c r="F236" s="20" t="s">
        <v>186</v>
      </c>
      <c r="G236" s="20" t="s">
        <v>2194</v>
      </c>
      <c r="H236" s="20" t="s">
        <v>2035</v>
      </c>
      <c r="I236" s="110" t="s">
        <v>2044</v>
      </c>
      <c r="J236" s="43" t="s">
        <v>2629</v>
      </c>
      <c r="K236" s="30" t="s">
        <v>2630</v>
      </c>
      <c r="L236" s="43" t="s">
        <v>1638</v>
      </c>
    </row>
    <row r="237" spans="1:12">
      <c r="A237" s="92" t="s">
        <v>360</v>
      </c>
      <c r="B237" t="s">
        <v>644</v>
      </c>
      <c r="C237" s="106"/>
      <c r="D237" s="20"/>
      <c r="E237" s="20" t="s">
        <v>644</v>
      </c>
      <c r="F237" s="20" t="s">
        <v>744</v>
      </c>
      <c r="G237" s="20" t="s">
        <v>187</v>
      </c>
      <c r="H237" s="20" t="s">
        <v>187</v>
      </c>
      <c r="I237" s="110" t="s">
        <v>183</v>
      </c>
      <c r="J237" s="43" t="s">
        <v>2631</v>
      </c>
      <c r="K237" s="30" t="s">
        <v>2632</v>
      </c>
      <c r="L237" s="43" t="s">
        <v>1638</v>
      </c>
    </row>
    <row r="238" spans="1:12">
      <c r="A238" s="92" t="s">
        <v>360</v>
      </c>
      <c r="B238" t="s">
        <v>645</v>
      </c>
      <c r="C238" s="106"/>
      <c r="D238" s="20"/>
      <c r="E238" s="20" t="s">
        <v>645</v>
      </c>
      <c r="F238" s="20" t="s">
        <v>744</v>
      </c>
      <c r="G238" s="20" t="s">
        <v>187</v>
      </c>
      <c r="H238" s="20" t="s">
        <v>187</v>
      </c>
      <c r="I238" s="110" t="s">
        <v>183</v>
      </c>
      <c r="J238" s="43" t="s">
        <v>2633</v>
      </c>
      <c r="K238" s="30" t="s">
        <v>2634</v>
      </c>
      <c r="L238" s="43" t="s">
        <v>1638</v>
      </c>
    </row>
    <row r="239" spans="1:12">
      <c r="A239" s="92" t="s">
        <v>360</v>
      </c>
      <c r="B239" t="s">
        <v>646</v>
      </c>
      <c r="C239" s="106"/>
      <c r="D239" s="20"/>
      <c r="E239" s="20" t="s">
        <v>646</v>
      </c>
      <c r="F239" s="20" t="s">
        <v>744</v>
      </c>
      <c r="G239" s="20" t="s">
        <v>187</v>
      </c>
      <c r="H239" s="20" t="s">
        <v>187</v>
      </c>
      <c r="I239" s="110" t="s">
        <v>183</v>
      </c>
      <c r="J239" s="43" t="s">
        <v>2635</v>
      </c>
      <c r="K239" s="30" t="s">
        <v>2636</v>
      </c>
      <c r="L239" s="43" t="s">
        <v>1638</v>
      </c>
    </row>
    <row r="240" spans="1:12">
      <c r="A240" s="92" t="s">
        <v>360</v>
      </c>
      <c r="B240" t="s">
        <v>647</v>
      </c>
      <c r="C240" s="106"/>
      <c r="D240" s="20"/>
      <c r="E240" s="20" t="s">
        <v>647</v>
      </c>
      <c r="F240" s="20" t="s">
        <v>744</v>
      </c>
      <c r="G240" s="20" t="s">
        <v>187</v>
      </c>
      <c r="H240" s="20" t="s">
        <v>187</v>
      </c>
      <c r="I240" s="110" t="s">
        <v>183</v>
      </c>
      <c r="J240" s="43" t="s">
        <v>2637</v>
      </c>
      <c r="K240" s="30" t="s">
        <v>2638</v>
      </c>
      <c r="L240" s="43" t="s">
        <v>1638</v>
      </c>
    </row>
    <row r="241" spans="1:12">
      <c r="A241" s="92" t="s">
        <v>360</v>
      </c>
      <c r="B241" t="s">
        <v>648</v>
      </c>
      <c r="C241" s="106"/>
      <c r="D241" s="107" t="s">
        <v>2062</v>
      </c>
      <c r="E241" s="20" t="s">
        <v>2639</v>
      </c>
      <c r="F241" s="20" t="s">
        <v>2033</v>
      </c>
      <c r="G241" s="20" t="s">
        <v>2313</v>
      </c>
      <c r="H241" s="20" t="s">
        <v>2314</v>
      </c>
      <c r="I241" s="110" t="s">
        <v>2097</v>
      </c>
      <c r="J241" s="111" t="s">
        <v>2640</v>
      </c>
      <c r="K241" s="30" t="s">
        <v>2641</v>
      </c>
      <c r="L241" s="43" t="s">
        <v>1638</v>
      </c>
    </row>
    <row r="242" spans="1:12">
      <c r="A242" s="92" t="s">
        <v>360</v>
      </c>
      <c r="B242" t="s">
        <v>649</v>
      </c>
      <c r="C242" s="106"/>
      <c r="D242" s="107" t="s">
        <v>2062</v>
      </c>
      <c r="E242" s="20" t="s">
        <v>2642</v>
      </c>
      <c r="F242" s="20" t="s">
        <v>186</v>
      </c>
      <c r="G242" s="20" t="s">
        <v>187</v>
      </c>
      <c r="H242" s="20" t="s">
        <v>187</v>
      </c>
      <c r="I242" s="110" t="s">
        <v>183</v>
      </c>
      <c r="J242" s="43" t="s">
        <v>2643</v>
      </c>
      <c r="K242" s="30" t="s">
        <v>2644</v>
      </c>
      <c r="L242" s="43" t="s">
        <v>1638</v>
      </c>
    </row>
    <row r="243" spans="1:12">
      <c r="A243" s="92" t="s">
        <v>360</v>
      </c>
      <c r="B243" t="s">
        <v>650</v>
      </c>
      <c r="C243" s="108"/>
      <c r="D243" s="108" t="s">
        <v>2062</v>
      </c>
      <c r="E243" s="109" t="s">
        <v>2645</v>
      </c>
      <c r="F243" s="109" t="s">
        <v>186</v>
      </c>
      <c r="G243" s="109" t="s">
        <v>187</v>
      </c>
      <c r="H243" s="109" t="s">
        <v>187</v>
      </c>
      <c r="I243" s="94" t="s">
        <v>183</v>
      </c>
      <c r="J243" s="109" t="s">
        <v>2646</v>
      </c>
      <c r="K243" s="30" t="s">
        <v>2647</v>
      </c>
      <c r="L243" s="109" t="s">
        <v>1638</v>
      </c>
    </row>
    <row r="244" spans="1:12">
      <c r="A244" s="92" t="s">
        <v>360</v>
      </c>
      <c r="B244" t="s">
        <v>651</v>
      </c>
      <c r="C244" s="108"/>
      <c r="D244" s="108" t="s">
        <v>2062</v>
      </c>
      <c r="E244" s="109" t="s">
        <v>2648</v>
      </c>
      <c r="F244" s="109" t="s">
        <v>744</v>
      </c>
      <c r="G244" s="109" t="s">
        <v>187</v>
      </c>
      <c r="H244" s="109" t="s">
        <v>187</v>
      </c>
      <c r="I244" s="94" t="s">
        <v>183</v>
      </c>
      <c r="J244" s="109" t="s">
        <v>2649</v>
      </c>
      <c r="K244" s="30" t="s">
        <v>2650</v>
      </c>
      <c r="L244" s="109" t="s">
        <v>1638</v>
      </c>
    </row>
    <row r="245" spans="1:12">
      <c r="A245" s="92" t="s">
        <v>360</v>
      </c>
      <c r="B245" t="s">
        <v>652</v>
      </c>
      <c r="C245" s="108"/>
      <c r="D245" s="108" t="s">
        <v>2062</v>
      </c>
      <c r="E245" s="109" t="s">
        <v>2651</v>
      </c>
      <c r="F245" s="109" t="s">
        <v>744</v>
      </c>
      <c r="G245" s="109" t="s">
        <v>187</v>
      </c>
      <c r="H245" s="109" t="s">
        <v>187</v>
      </c>
      <c r="I245" s="94" t="s">
        <v>183</v>
      </c>
      <c r="J245" s="109" t="s">
        <v>2652</v>
      </c>
      <c r="K245" s="30" t="s">
        <v>2653</v>
      </c>
      <c r="L245" s="109" t="s">
        <v>1638</v>
      </c>
    </row>
    <row r="246" spans="1:12">
      <c r="A246" s="92" t="s">
        <v>360</v>
      </c>
      <c r="B246" t="s">
        <v>653</v>
      </c>
      <c r="C246" s="108"/>
      <c r="D246" s="108" t="s">
        <v>2062</v>
      </c>
      <c r="E246" s="109" t="s">
        <v>2654</v>
      </c>
      <c r="F246" s="109" t="s">
        <v>744</v>
      </c>
      <c r="G246" s="109" t="s">
        <v>187</v>
      </c>
      <c r="H246" s="109" t="s">
        <v>187</v>
      </c>
      <c r="I246" s="94" t="s">
        <v>183</v>
      </c>
      <c r="J246" s="109" t="s">
        <v>2655</v>
      </c>
      <c r="K246" s="30" t="s">
        <v>2656</v>
      </c>
      <c r="L246" s="109" t="s">
        <v>1638</v>
      </c>
    </row>
    <row r="247" ht="14.5" spans="1:12">
      <c r="A247" s="92" t="s">
        <v>363</v>
      </c>
      <c r="B247" t="s">
        <v>655</v>
      </c>
      <c r="C247" s="93"/>
      <c r="D247" s="93"/>
      <c r="E247" s="82" t="s">
        <v>655</v>
      </c>
      <c r="F247" s="82" t="s">
        <v>2033</v>
      </c>
      <c r="G247" s="82" t="s">
        <v>2034</v>
      </c>
      <c r="H247" s="82" t="s">
        <v>2035</v>
      </c>
      <c r="I247" s="94" t="s">
        <v>2044</v>
      </c>
      <c r="J247" s="112" t="s">
        <v>2657</v>
      </c>
      <c r="K247" s="31" t="s">
        <v>2658</v>
      </c>
      <c r="L247" s="82" t="s">
        <v>1643</v>
      </c>
    </row>
    <row r="248" ht="14.5" spans="1:12">
      <c r="A248" s="92" t="s">
        <v>363</v>
      </c>
      <c r="B248" t="s">
        <v>656</v>
      </c>
      <c r="C248" s="93"/>
      <c r="D248" s="93"/>
      <c r="E248" s="82" t="s">
        <v>656</v>
      </c>
      <c r="F248" s="82" t="s">
        <v>2084</v>
      </c>
      <c r="G248" s="82" t="s">
        <v>187</v>
      </c>
      <c r="H248" s="82" t="s">
        <v>187</v>
      </c>
      <c r="I248" s="94" t="s">
        <v>2097</v>
      </c>
      <c r="J248" s="82" t="s">
        <v>2659</v>
      </c>
      <c r="K248" s="31" t="s">
        <v>2660</v>
      </c>
      <c r="L248" s="82" t="s">
        <v>1643</v>
      </c>
    </row>
    <row r="249" ht="14.5" spans="1:12">
      <c r="A249" s="92" t="s">
        <v>363</v>
      </c>
      <c r="B249" t="s">
        <v>657</v>
      </c>
      <c r="C249" s="93"/>
      <c r="D249" s="93"/>
      <c r="E249" s="82" t="s">
        <v>657</v>
      </c>
      <c r="F249" s="82" t="s">
        <v>186</v>
      </c>
      <c r="G249" s="82" t="s">
        <v>187</v>
      </c>
      <c r="H249" s="82" t="s">
        <v>187</v>
      </c>
      <c r="I249" s="94" t="s">
        <v>2044</v>
      </c>
      <c r="J249" s="82" t="s">
        <v>2661</v>
      </c>
      <c r="K249" s="31" t="s">
        <v>2662</v>
      </c>
      <c r="L249" s="82" t="s">
        <v>1643</v>
      </c>
    </row>
    <row r="250" spans="1:12">
      <c r="A250" s="92" t="s">
        <v>363</v>
      </c>
      <c r="B250" t="s">
        <v>658</v>
      </c>
      <c r="C250" s="93"/>
      <c r="D250" s="93"/>
      <c r="E250" s="82" t="s">
        <v>658</v>
      </c>
      <c r="F250" s="82" t="s">
        <v>186</v>
      </c>
      <c r="G250" s="82" t="s">
        <v>187</v>
      </c>
      <c r="H250" s="82" t="s">
        <v>187</v>
      </c>
      <c r="I250" s="94" t="s">
        <v>2036</v>
      </c>
      <c r="J250" s="82" t="s">
        <v>2663</v>
      </c>
      <c r="K250" s="31" t="s">
        <v>2664</v>
      </c>
      <c r="L250" s="82" t="s">
        <v>1643</v>
      </c>
    </row>
    <row r="251" spans="1:12">
      <c r="A251" s="92" t="s">
        <v>363</v>
      </c>
      <c r="B251" t="s">
        <v>659</v>
      </c>
      <c r="C251" s="93"/>
      <c r="D251" s="93"/>
      <c r="E251" s="82" t="s">
        <v>659</v>
      </c>
      <c r="F251" s="82" t="s">
        <v>186</v>
      </c>
      <c r="G251" s="82" t="s">
        <v>187</v>
      </c>
      <c r="H251" s="82" t="s">
        <v>187</v>
      </c>
      <c r="I251" s="94" t="s">
        <v>2036</v>
      </c>
      <c r="J251" s="82" t="s">
        <v>2665</v>
      </c>
      <c r="K251" s="31" t="s">
        <v>2666</v>
      </c>
      <c r="L251" s="82" t="s">
        <v>1643</v>
      </c>
    </row>
    <row r="252" ht="14.5" spans="1:12">
      <c r="A252" s="92" t="s">
        <v>363</v>
      </c>
      <c r="B252" t="s">
        <v>660</v>
      </c>
      <c r="C252" s="93"/>
      <c r="D252" s="93"/>
      <c r="E252" s="82" t="s">
        <v>660</v>
      </c>
      <c r="F252" s="82" t="s">
        <v>186</v>
      </c>
      <c r="G252" s="82" t="s">
        <v>2377</v>
      </c>
      <c r="H252" s="82" t="s">
        <v>2035</v>
      </c>
      <c r="I252" s="94" t="s">
        <v>183</v>
      </c>
      <c r="J252" s="82" t="s">
        <v>2667</v>
      </c>
      <c r="K252" s="31" t="s">
        <v>2668</v>
      </c>
      <c r="L252" s="82" t="s">
        <v>1643</v>
      </c>
    </row>
    <row r="253" spans="1:12">
      <c r="A253" s="92" t="s">
        <v>363</v>
      </c>
      <c r="B253" t="s">
        <v>661</v>
      </c>
      <c r="C253" s="93"/>
      <c r="D253" s="93"/>
      <c r="E253" s="82" t="s">
        <v>661</v>
      </c>
      <c r="F253" s="82" t="s">
        <v>186</v>
      </c>
      <c r="G253" s="82" t="s">
        <v>187</v>
      </c>
      <c r="H253" s="82" t="s">
        <v>187</v>
      </c>
      <c r="I253" s="94" t="s">
        <v>183</v>
      </c>
      <c r="J253" s="82" t="s">
        <v>2669</v>
      </c>
      <c r="K253" s="31" t="s">
        <v>2670</v>
      </c>
      <c r="L253" s="82" t="s">
        <v>1643</v>
      </c>
    </row>
    <row r="254" ht="14.5" spans="1:12">
      <c r="A254" s="92" t="s">
        <v>363</v>
      </c>
      <c r="B254" t="s">
        <v>662</v>
      </c>
      <c r="C254" s="93"/>
      <c r="D254" s="93"/>
      <c r="E254" s="82" t="s">
        <v>662</v>
      </c>
      <c r="F254" s="82" t="s">
        <v>744</v>
      </c>
      <c r="G254" s="82" t="s">
        <v>187</v>
      </c>
      <c r="H254" s="82" t="s">
        <v>187</v>
      </c>
      <c r="I254" s="94" t="s">
        <v>183</v>
      </c>
      <c r="J254" s="82" t="s">
        <v>2671</v>
      </c>
      <c r="K254" s="31" t="s">
        <v>2672</v>
      </c>
      <c r="L254" s="82" t="s">
        <v>1643</v>
      </c>
    </row>
    <row r="255" spans="1:12">
      <c r="A255" s="92" t="s">
        <v>363</v>
      </c>
      <c r="B255" t="s">
        <v>663</v>
      </c>
      <c r="C255" s="93"/>
      <c r="D255" s="93"/>
      <c r="E255" s="82" t="s">
        <v>663</v>
      </c>
      <c r="F255" s="82" t="s">
        <v>186</v>
      </c>
      <c r="G255" s="82" t="s">
        <v>187</v>
      </c>
      <c r="H255" s="82" t="s">
        <v>187</v>
      </c>
      <c r="I255" s="94" t="s">
        <v>183</v>
      </c>
      <c r="J255" s="82" t="s">
        <v>2673</v>
      </c>
      <c r="K255" s="31" t="s">
        <v>2674</v>
      </c>
      <c r="L255" s="82" t="s">
        <v>1643</v>
      </c>
    </row>
    <row r="256" ht="14.5" spans="1:12">
      <c r="A256" s="92" t="s">
        <v>363</v>
      </c>
      <c r="B256" t="s">
        <v>664</v>
      </c>
      <c r="C256" s="93"/>
      <c r="D256" s="93"/>
      <c r="E256" s="82" t="s">
        <v>664</v>
      </c>
      <c r="F256" s="82" t="s">
        <v>186</v>
      </c>
      <c r="G256" s="82" t="s">
        <v>2194</v>
      </c>
      <c r="H256" s="82" t="s">
        <v>2035</v>
      </c>
      <c r="I256" s="94" t="s">
        <v>2097</v>
      </c>
      <c r="J256" s="82" t="s">
        <v>2675</v>
      </c>
      <c r="K256" s="31" t="s">
        <v>2676</v>
      </c>
      <c r="L256" s="82" t="s">
        <v>1643</v>
      </c>
    </row>
    <row r="257" spans="1:12">
      <c r="A257" s="92" t="s">
        <v>363</v>
      </c>
      <c r="B257" t="s">
        <v>665</v>
      </c>
      <c r="C257" s="93"/>
      <c r="D257" s="93"/>
      <c r="E257" s="82" t="s">
        <v>665</v>
      </c>
      <c r="F257" s="82" t="s">
        <v>744</v>
      </c>
      <c r="G257" s="82" t="s">
        <v>187</v>
      </c>
      <c r="H257" s="82" t="s">
        <v>187</v>
      </c>
      <c r="I257" s="94" t="s">
        <v>183</v>
      </c>
      <c r="J257" s="82" t="s">
        <v>2677</v>
      </c>
      <c r="K257" s="31" t="s">
        <v>2678</v>
      </c>
      <c r="L257" s="82" t="s">
        <v>1643</v>
      </c>
    </row>
    <row r="258" ht="14.5" spans="1:12">
      <c r="A258" s="92" t="s">
        <v>363</v>
      </c>
      <c r="B258" t="s">
        <v>666</v>
      </c>
      <c r="C258" s="93"/>
      <c r="D258" s="93" t="s">
        <v>2062</v>
      </c>
      <c r="E258" s="82" t="s">
        <v>2679</v>
      </c>
      <c r="F258" s="82" t="s">
        <v>2084</v>
      </c>
      <c r="G258" s="82" t="s">
        <v>187</v>
      </c>
      <c r="H258" s="82" t="s">
        <v>187</v>
      </c>
      <c r="I258" s="94" t="s">
        <v>2097</v>
      </c>
      <c r="J258" s="82" t="s">
        <v>2680</v>
      </c>
      <c r="K258" s="31" t="s">
        <v>2681</v>
      </c>
      <c r="L258" s="82" t="s">
        <v>1643</v>
      </c>
    </row>
    <row r="259" ht="14.5" spans="1:12">
      <c r="A259" s="92" t="s">
        <v>363</v>
      </c>
      <c r="B259" t="s">
        <v>667</v>
      </c>
      <c r="C259" s="93"/>
      <c r="D259" s="93" t="s">
        <v>2062</v>
      </c>
      <c r="E259" s="82" t="s">
        <v>2682</v>
      </c>
      <c r="F259" s="82" t="s">
        <v>186</v>
      </c>
      <c r="G259" s="82" t="s">
        <v>187</v>
      </c>
      <c r="H259" s="82" t="s">
        <v>187</v>
      </c>
      <c r="I259" s="94" t="s">
        <v>183</v>
      </c>
      <c r="J259" s="82" t="s">
        <v>2683</v>
      </c>
      <c r="K259" s="31" t="s">
        <v>2684</v>
      </c>
      <c r="L259" s="82" t="s">
        <v>1643</v>
      </c>
    </row>
    <row r="260" ht="14.5" spans="1:12">
      <c r="A260" s="92" t="s">
        <v>363</v>
      </c>
      <c r="B260" t="s">
        <v>668</v>
      </c>
      <c r="C260" s="93"/>
      <c r="D260" s="93" t="s">
        <v>2062</v>
      </c>
      <c r="E260" s="82" t="s">
        <v>2685</v>
      </c>
      <c r="F260" s="82" t="s">
        <v>186</v>
      </c>
      <c r="G260" s="82" t="s">
        <v>187</v>
      </c>
      <c r="H260" s="82" t="s">
        <v>187</v>
      </c>
      <c r="I260" s="94" t="s">
        <v>2044</v>
      </c>
      <c r="J260" s="82" t="s">
        <v>2686</v>
      </c>
      <c r="K260" s="31" t="s">
        <v>2687</v>
      </c>
      <c r="L260" s="82" t="s">
        <v>1643</v>
      </c>
    </row>
    <row r="261" ht="14.5" spans="1:12">
      <c r="A261" s="92" t="s">
        <v>363</v>
      </c>
      <c r="B261" t="s">
        <v>669</v>
      </c>
      <c r="C261" s="93"/>
      <c r="D261" s="93" t="s">
        <v>2062</v>
      </c>
      <c r="E261" s="82" t="s">
        <v>2688</v>
      </c>
      <c r="F261" s="82" t="s">
        <v>744</v>
      </c>
      <c r="G261" s="82" t="s">
        <v>187</v>
      </c>
      <c r="H261" s="82" t="s">
        <v>187</v>
      </c>
      <c r="I261" s="94" t="s">
        <v>183</v>
      </c>
      <c r="J261" s="82" t="s">
        <v>2689</v>
      </c>
      <c r="K261" s="31" t="s">
        <v>2690</v>
      </c>
      <c r="L261" s="82" t="s">
        <v>1643</v>
      </c>
    </row>
    <row r="262" ht="14.5" spans="1:12">
      <c r="A262" s="92" t="s">
        <v>363</v>
      </c>
      <c r="B262" t="s">
        <v>670</v>
      </c>
      <c r="C262" s="93"/>
      <c r="D262" s="93" t="s">
        <v>2062</v>
      </c>
      <c r="E262" s="82" t="s">
        <v>2691</v>
      </c>
      <c r="F262" s="82" t="s">
        <v>744</v>
      </c>
      <c r="G262" s="82" t="s">
        <v>187</v>
      </c>
      <c r="H262" s="82" t="s">
        <v>187</v>
      </c>
      <c r="I262" s="94" t="s">
        <v>183</v>
      </c>
      <c r="J262" s="82" t="s">
        <v>2692</v>
      </c>
      <c r="K262" s="31" t="s">
        <v>2480</v>
      </c>
      <c r="L262" s="82" t="s">
        <v>1643</v>
      </c>
    </row>
    <row r="263" ht="14.5" spans="1:12">
      <c r="A263" s="92" t="s">
        <v>363</v>
      </c>
      <c r="B263" t="s">
        <v>671</v>
      </c>
      <c r="C263" s="93"/>
      <c r="D263" s="93" t="s">
        <v>2062</v>
      </c>
      <c r="E263" s="82" t="s">
        <v>2693</v>
      </c>
      <c r="F263" s="82" t="s">
        <v>744</v>
      </c>
      <c r="G263" s="82" t="s">
        <v>187</v>
      </c>
      <c r="H263" s="82" t="s">
        <v>187</v>
      </c>
      <c r="I263" s="94" t="s">
        <v>183</v>
      </c>
      <c r="J263" s="82" t="s">
        <v>2694</v>
      </c>
      <c r="K263" s="31" t="s">
        <v>2695</v>
      </c>
      <c r="L263" s="82" t="s">
        <v>1643</v>
      </c>
    </row>
    <row r="264" ht="14.5" spans="1:12">
      <c r="A264" s="92" t="s">
        <v>363</v>
      </c>
      <c r="B264" t="s">
        <v>672</v>
      </c>
      <c r="C264" s="93"/>
      <c r="D264" s="93" t="s">
        <v>2062</v>
      </c>
      <c r="E264" s="82" t="s">
        <v>2696</v>
      </c>
      <c r="F264" s="82" t="s">
        <v>181</v>
      </c>
      <c r="G264" s="82" t="s">
        <v>182</v>
      </c>
      <c r="H264" s="82" t="s">
        <v>182</v>
      </c>
      <c r="I264" s="94" t="s">
        <v>2044</v>
      </c>
      <c r="J264" s="82" t="s">
        <v>2697</v>
      </c>
      <c r="K264" s="31" t="s">
        <v>2698</v>
      </c>
      <c r="L264" s="82" t="s">
        <v>1643</v>
      </c>
    </row>
    <row r="265" spans="1:12">
      <c r="A265" s="92" t="s">
        <v>363</v>
      </c>
      <c r="B265" t="s">
        <v>673</v>
      </c>
      <c r="C265" s="93"/>
      <c r="D265" s="93" t="s">
        <v>2062</v>
      </c>
      <c r="E265" s="82" t="s">
        <v>2699</v>
      </c>
      <c r="F265" s="82" t="s">
        <v>186</v>
      </c>
      <c r="G265" s="82" t="s">
        <v>182</v>
      </c>
      <c r="H265" s="82" t="s">
        <v>2035</v>
      </c>
      <c r="I265" s="94" t="s">
        <v>183</v>
      </c>
      <c r="J265" s="82" t="s">
        <v>2700</v>
      </c>
      <c r="K265" s="31" t="s">
        <v>2701</v>
      </c>
      <c r="L265" s="82" t="s">
        <v>1643</v>
      </c>
    </row>
    <row r="266" ht="14.5" spans="1:12">
      <c r="A266" s="92" t="s">
        <v>363</v>
      </c>
      <c r="B266" t="s">
        <v>674</v>
      </c>
      <c r="C266" s="93"/>
      <c r="D266" s="93" t="s">
        <v>2062</v>
      </c>
      <c r="E266" s="82" t="s">
        <v>2702</v>
      </c>
      <c r="F266" s="82" t="s">
        <v>186</v>
      </c>
      <c r="G266" s="82" t="s">
        <v>182</v>
      </c>
      <c r="H266" s="82" t="s">
        <v>2035</v>
      </c>
      <c r="I266" s="94" t="s">
        <v>2044</v>
      </c>
      <c r="J266" s="82" t="s">
        <v>2703</v>
      </c>
      <c r="K266" s="31" t="s">
        <v>2704</v>
      </c>
      <c r="L266" s="82" t="s">
        <v>1643</v>
      </c>
    </row>
    <row r="267" ht="14.5" spans="1:12">
      <c r="A267" s="92" t="s">
        <v>363</v>
      </c>
      <c r="B267" t="s">
        <v>675</v>
      </c>
      <c r="C267" s="93"/>
      <c r="D267" s="93" t="s">
        <v>2062</v>
      </c>
      <c r="E267" s="82" t="s">
        <v>2705</v>
      </c>
      <c r="F267" s="82" t="s">
        <v>744</v>
      </c>
      <c r="G267" s="82" t="s">
        <v>187</v>
      </c>
      <c r="H267" s="82" t="s">
        <v>187</v>
      </c>
      <c r="I267" s="94" t="s">
        <v>183</v>
      </c>
      <c r="J267" s="82" t="s">
        <v>2706</v>
      </c>
      <c r="K267" s="31" t="s">
        <v>2707</v>
      </c>
      <c r="L267" s="82" t="s">
        <v>1643</v>
      </c>
    </row>
    <row r="268" ht="14.5" spans="1:12">
      <c r="A268" s="92" t="s">
        <v>366</v>
      </c>
      <c r="B268" t="s">
        <v>677</v>
      </c>
      <c r="C268" s="93"/>
      <c r="D268" s="93"/>
      <c r="E268" s="82" t="s">
        <v>677</v>
      </c>
      <c r="F268" s="82" t="s">
        <v>2592</v>
      </c>
      <c r="G268" s="82" t="s">
        <v>187</v>
      </c>
      <c r="H268" s="82" t="s">
        <v>187</v>
      </c>
      <c r="I268" s="94" t="s">
        <v>183</v>
      </c>
      <c r="J268" s="82" t="s">
        <v>2708</v>
      </c>
      <c r="K268" s="31" t="s">
        <v>2709</v>
      </c>
      <c r="L268" s="82" t="s">
        <v>1643</v>
      </c>
    </row>
    <row r="269" ht="14.5" spans="1:12">
      <c r="A269" s="92" t="s">
        <v>366</v>
      </c>
      <c r="B269" t="s">
        <v>678</v>
      </c>
      <c r="C269" s="93"/>
      <c r="D269" s="93"/>
      <c r="E269" s="82" t="s">
        <v>678</v>
      </c>
      <c r="F269" s="82" t="s">
        <v>2033</v>
      </c>
      <c r="G269" s="82" t="s">
        <v>2194</v>
      </c>
      <c r="H269" s="82" t="s">
        <v>2035</v>
      </c>
      <c r="I269" s="94" t="s">
        <v>2036</v>
      </c>
      <c r="J269" s="82" t="s">
        <v>2710</v>
      </c>
      <c r="K269" s="31" t="s">
        <v>2711</v>
      </c>
      <c r="L269" s="82" t="s">
        <v>1643</v>
      </c>
    </row>
    <row r="270" ht="14.5" spans="1:12">
      <c r="A270" s="92" t="s">
        <v>366</v>
      </c>
      <c r="B270" t="s">
        <v>679</v>
      </c>
      <c r="C270" s="93"/>
      <c r="D270" s="93"/>
      <c r="E270" s="82" t="s">
        <v>679</v>
      </c>
      <c r="F270" s="82" t="s">
        <v>2033</v>
      </c>
      <c r="G270" s="82" t="s">
        <v>85</v>
      </c>
      <c r="H270" s="82" t="s">
        <v>85</v>
      </c>
      <c r="I270" s="94" t="s">
        <v>2044</v>
      </c>
      <c r="J270" s="82" t="s">
        <v>2712</v>
      </c>
      <c r="K270" s="31" t="s">
        <v>2713</v>
      </c>
      <c r="L270" s="82" t="s">
        <v>1643</v>
      </c>
    </row>
    <row r="271" spans="1:12">
      <c r="A271" s="92" t="s">
        <v>366</v>
      </c>
      <c r="B271" t="s">
        <v>680</v>
      </c>
      <c r="C271" s="93"/>
      <c r="D271" s="93"/>
      <c r="E271" s="82" t="s">
        <v>680</v>
      </c>
      <c r="F271" s="82" t="s">
        <v>2033</v>
      </c>
      <c r="G271" s="82" t="s">
        <v>2194</v>
      </c>
      <c r="H271" s="82" t="s">
        <v>2206</v>
      </c>
      <c r="I271" s="94" t="s">
        <v>2036</v>
      </c>
      <c r="J271" s="82" t="s">
        <v>2714</v>
      </c>
      <c r="K271" s="31" t="s">
        <v>2715</v>
      </c>
      <c r="L271" s="82" t="s">
        <v>1643</v>
      </c>
    </row>
    <row r="272" spans="1:12">
      <c r="A272" s="92" t="s">
        <v>366</v>
      </c>
      <c r="B272" t="s">
        <v>681</v>
      </c>
      <c r="C272" s="93"/>
      <c r="D272" s="93"/>
      <c r="E272" s="82" t="s">
        <v>681</v>
      </c>
      <c r="F272" s="82" t="s">
        <v>186</v>
      </c>
      <c r="G272" s="82" t="s">
        <v>187</v>
      </c>
      <c r="H272" s="82" t="s">
        <v>187</v>
      </c>
      <c r="I272" s="94" t="s">
        <v>183</v>
      </c>
      <c r="J272" s="82" t="s">
        <v>2716</v>
      </c>
      <c r="K272" s="31" t="s">
        <v>2717</v>
      </c>
      <c r="L272" s="82" t="s">
        <v>1643</v>
      </c>
    </row>
    <row r="273" ht="14.5" spans="1:12">
      <c r="A273" s="92" t="s">
        <v>366</v>
      </c>
      <c r="B273" t="s">
        <v>682</v>
      </c>
      <c r="C273" s="93"/>
      <c r="D273" s="93"/>
      <c r="E273" s="82" t="s">
        <v>682</v>
      </c>
      <c r="F273" s="82" t="s">
        <v>186</v>
      </c>
      <c r="G273" s="82" t="s">
        <v>187</v>
      </c>
      <c r="H273" s="82" t="s">
        <v>187</v>
      </c>
      <c r="I273" s="94" t="s">
        <v>2315</v>
      </c>
      <c r="J273" s="82" t="s">
        <v>2718</v>
      </c>
      <c r="K273" s="31" t="s">
        <v>2719</v>
      </c>
      <c r="L273" s="82" t="s">
        <v>1643</v>
      </c>
    </row>
    <row r="274" spans="1:12">
      <c r="A274" s="92" t="s">
        <v>366</v>
      </c>
      <c r="B274" t="s">
        <v>683</v>
      </c>
      <c r="C274" s="93"/>
      <c r="D274" s="93"/>
      <c r="E274" s="82" t="s">
        <v>683</v>
      </c>
      <c r="F274" s="82" t="s">
        <v>186</v>
      </c>
      <c r="G274" s="82" t="s">
        <v>187</v>
      </c>
      <c r="H274" s="82" t="s">
        <v>187</v>
      </c>
      <c r="I274" s="94" t="s">
        <v>2036</v>
      </c>
      <c r="J274" s="82" t="s">
        <v>2720</v>
      </c>
      <c r="K274" s="31" t="s">
        <v>2721</v>
      </c>
      <c r="L274" s="82" t="s">
        <v>1643</v>
      </c>
    </row>
    <row r="275" ht="14.5" spans="1:12">
      <c r="A275" s="92" t="s">
        <v>366</v>
      </c>
      <c r="B275" t="s">
        <v>684</v>
      </c>
      <c r="C275" s="93"/>
      <c r="D275" s="93"/>
      <c r="E275" s="82" t="s">
        <v>684</v>
      </c>
      <c r="F275" s="82" t="s">
        <v>744</v>
      </c>
      <c r="G275" s="82" t="s">
        <v>187</v>
      </c>
      <c r="H275" s="82" t="s">
        <v>187</v>
      </c>
      <c r="I275" s="94" t="s">
        <v>183</v>
      </c>
      <c r="J275" s="82" t="s">
        <v>2722</v>
      </c>
      <c r="K275" s="31" t="s">
        <v>2723</v>
      </c>
      <c r="L275" s="82" t="s">
        <v>1643</v>
      </c>
    </row>
    <row r="276" ht="14.5" spans="1:12">
      <c r="A276" s="92" t="s">
        <v>366</v>
      </c>
      <c r="B276" t="s">
        <v>685</v>
      </c>
      <c r="C276" s="93"/>
      <c r="D276" s="93"/>
      <c r="E276" s="82" t="s">
        <v>685</v>
      </c>
      <c r="F276" s="82" t="s">
        <v>2033</v>
      </c>
      <c r="G276" s="82" t="s">
        <v>2034</v>
      </c>
      <c r="H276" s="82" t="s">
        <v>2035</v>
      </c>
      <c r="I276" s="94" t="s">
        <v>2036</v>
      </c>
      <c r="J276" s="82" t="s">
        <v>2724</v>
      </c>
      <c r="K276" s="31" t="s">
        <v>2725</v>
      </c>
      <c r="L276" s="82" t="s">
        <v>1643</v>
      </c>
    </row>
    <row r="277" spans="1:12">
      <c r="A277" s="92" t="s">
        <v>366</v>
      </c>
      <c r="B277" t="s">
        <v>686</v>
      </c>
      <c r="C277" s="93"/>
      <c r="D277" s="93"/>
      <c r="E277" s="82" t="s">
        <v>686</v>
      </c>
      <c r="F277" s="82" t="s">
        <v>186</v>
      </c>
      <c r="G277" s="82" t="s">
        <v>187</v>
      </c>
      <c r="H277" s="82" t="s">
        <v>187</v>
      </c>
      <c r="I277" s="94" t="s">
        <v>183</v>
      </c>
      <c r="J277" s="82" t="s">
        <v>2726</v>
      </c>
      <c r="K277" s="31" t="s">
        <v>2727</v>
      </c>
      <c r="L277" s="82" t="s">
        <v>1643</v>
      </c>
    </row>
    <row r="278" spans="1:12">
      <c r="A278" s="92" t="s">
        <v>366</v>
      </c>
      <c r="B278" t="s">
        <v>687</v>
      </c>
      <c r="C278" s="93"/>
      <c r="D278" s="93"/>
      <c r="E278" s="82" t="s">
        <v>687</v>
      </c>
      <c r="F278" s="82" t="s">
        <v>186</v>
      </c>
      <c r="G278" s="82" t="s">
        <v>187</v>
      </c>
      <c r="H278" s="82" t="s">
        <v>187</v>
      </c>
      <c r="I278" s="94" t="s">
        <v>2036</v>
      </c>
      <c r="J278" s="82" t="s">
        <v>2728</v>
      </c>
      <c r="K278" s="31" t="s">
        <v>2729</v>
      </c>
      <c r="L278" s="82" t="s">
        <v>1643</v>
      </c>
    </row>
    <row r="279" spans="1:12">
      <c r="A279" s="92" t="s">
        <v>366</v>
      </c>
      <c r="B279" t="s">
        <v>688</v>
      </c>
      <c r="C279" s="93"/>
      <c r="D279" s="93" t="s">
        <v>2062</v>
      </c>
      <c r="E279" s="82" t="s">
        <v>2730</v>
      </c>
      <c r="F279" s="82" t="s">
        <v>181</v>
      </c>
      <c r="G279" s="82" t="s">
        <v>187</v>
      </c>
      <c r="H279" s="82" t="s">
        <v>187</v>
      </c>
      <c r="I279" s="94" t="s">
        <v>183</v>
      </c>
      <c r="J279" s="82" t="s">
        <v>2731</v>
      </c>
      <c r="K279" s="31" t="s">
        <v>2732</v>
      </c>
      <c r="L279" s="82" t="s">
        <v>1643</v>
      </c>
    </row>
    <row r="280" spans="1:12">
      <c r="A280" s="92" t="s">
        <v>366</v>
      </c>
      <c r="B280" t="s">
        <v>689</v>
      </c>
      <c r="C280" s="93"/>
      <c r="D280" s="93" t="s">
        <v>2062</v>
      </c>
      <c r="E280" s="82" t="s">
        <v>2733</v>
      </c>
      <c r="F280" s="82" t="s">
        <v>186</v>
      </c>
      <c r="G280" s="82" t="s">
        <v>187</v>
      </c>
      <c r="H280" s="82" t="s">
        <v>187</v>
      </c>
      <c r="I280" s="94" t="s">
        <v>2097</v>
      </c>
      <c r="J280" s="82" t="s">
        <v>2734</v>
      </c>
      <c r="K280" s="31" t="s">
        <v>2735</v>
      </c>
      <c r="L280" s="82" t="s">
        <v>1643</v>
      </c>
    </row>
    <row r="281" ht="14.5" spans="1:12">
      <c r="A281" s="92" t="s">
        <v>366</v>
      </c>
      <c r="B281" t="s">
        <v>690</v>
      </c>
      <c r="C281" s="93"/>
      <c r="D281" s="93" t="s">
        <v>2062</v>
      </c>
      <c r="E281" s="82" t="s">
        <v>2736</v>
      </c>
      <c r="F281" s="82" t="s">
        <v>744</v>
      </c>
      <c r="G281" s="82" t="s">
        <v>187</v>
      </c>
      <c r="H281" s="82" t="s">
        <v>187</v>
      </c>
      <c r="I281" s="94" t="s">
        <v>2044</v>
      </c>
      <c r="J281" s="82" t="s">
        <v>2737</v>
      </c>
      <c r="K281" s="31" t="s">
        <v>2738</v>
      </c>
      <c r="L281" s="82" t="s">
        <v>1643</v>
      </c>
    </row>
    <row r="282" ht="14.5" spans="1:12">
      <c r="A282" s="92" t="s">
        <v>366</v>
      </c>
      <c r="B282" t="s">
        <v>691</v>
      </c>
      <c r="C282" s="93"/>
      <c r="D282" s="93" t="s">
        <v>2062</v>
      </c>
      <c r="E282" s="82" t="s">
        <v>2739</v>
      </c>
      <c r="F282" s="82" t="s">
        <v>744</v>
      </c>
      <c r="G282" s="82" t="s">
        <v>187</v>
      </c>
      <c r="H282" s="82" t="s">
        <v>187</v>
      </c>
      <c r="I282" s="94" t="s">
        <v>183</v>
      </c>
      <c r="J282" s="82" t="s">
        <v>2740</v>
      </c>
      <c r="K282" s="31" t="s">
        <v>2741</v>
      </c>
      <c r="L282" s="82" t="s">
        <v>1643</v>
      </c>
    </row>
    <row r="283" ht="14.5" spans="1:12">
      <c r="A283" s="92" t="s">
        <v>366</v>
      </c>
      <c r="B283" t="s">
        <v>692</v>
      </c>
      <c r="C283" s="93"/>
      <c r="D283" s="93" t="s">
        <v>2062</v>
      </c>
      <c r="E283" s="82" t="s">
        <v>2742</v>
      </c>
      <c r="F283" s="82" t="s">
        <v>744</v>
      </c>
      <c r="G283" s="82" t="s">
        <v>187</v>
      </c>
      <c r="H283" s="82" t="s">
        <v>187</v>
      </c>
      <c r="I283" s="94" t="s">
        <v>183</v>
      </c>
      <c r="J283" s="82" t="s">
        <v>2743</v>
      </c>
      <c r="K283" s="31" t="s">
        <v>2744</v>
      </c>
      <c r="L283" s="82" t="s">
        <v>1643</v>
      </c>
    </row>
    <row r="284" ht="14.5" spans="1:25">
      <c r="A284" s="92" t="s">
        <v>366</v>
      </c>
      <c r="B284" t="s">
        <v>693</v>
      </c>
      <c r="C284" s="93"/>
      <c r="D284" s="93" t="s">
        <v>2062</v>
      </c>
      <c r="E284" s="82" t="s">
        <v>2745</v>
      </c>
      <c r="F284" s="82" t="s">
        <v>744</v>
      </c>
      <c r="G284" s="82" t="s">
        <v>187</v>
      </c>
      <c r="H284" s="82" t="s">
        <v>187</v>
      </c>
      <c r="I284" s="94" t="s">
        <v>183</v>
      </c>
      <c r="J284" s="82" t="s">
        <v>2746</v>
      </c>
      <c r="K284" s="31" t="s">
        <v>2747</v>
      </c>
      <c r="L284" s="82" t="s">
        <v>1643</v>
      </c>
      <c r="P284" s="82"/>
      <c r="Q284" s="82"/>
      <c r="R284" s="82"/>
      <c r="S284" s="82"/>
      <c r="T284" s="82"/>
      <c r="U284" s="82"/>
      <c r="V284" s="94"/>
      <c r="W284" s="82"/>
      <c r="X284" s="82"/>
      <c r="Y284" s="82"/>
    </row>
    <row r="285" spans="1:25">
      <c r="A285" s="92" t="s">
        <v>366</v>
      </c>
      <c r="B285" t="s">
        <v>694</v>
      </c>
      <c r="C285" s="93"/>
      <c r="D285" s="93" t="s">
        <v>2062</v>
      </c>
      <c r="E285" s="82" t="s">
        <v>2748</v>
      </c>
      <c r="F285" s="82" t="s">
        <v>186</v>
      </c>
      <c r="G285" s="82" t="s">
        <v>187</v>
      </c>
      <c r="H285" s="82" t="s">
        <v>187</v>
      </c>
      <c r="I285" s="94" t="s">
        <v>2044</v>
      </c>
      <c r="J285" s="82" t="s">
        <v>2749</v>
      </c>
      <c r="K285" s="31" t="s">
        <v>2750</v>
      </c>
      <c r="L285" s="82" t="s">
        <v>1643</v>
      </c>
      <c r="P285" s="82"/>
      <c r="Q285" s="82"/>
      <c r="R285" s="82"/>
      <c r="S285" s="82"/>
      <c r="T285" s="82"/>
      <c r="U285" s="82"/>
      <c r="V285" s="94"/>
      <c r="W285" s="82"/>
      <c r="X285" s="82"/>
      <c r="Y285" s="82"/>
    </row>
    <row r="286" spans="1:25">
      <c r="A286" s="92" t="s">
        <v>366</v>
      </c>
      <c r="B286" t="s">
        <v>695</v>
      </c>
      <c r="C286" s="93"/>
      <c r="D286" s="93" t="s">
        <v>2062</v>
      </c>
      <c r="E286" s="82" t="s">
        <v>2751</v>
      </c>
      <c r="F286" s="82" t="s">
        <v>186</v>
      </c>
      <c r="G286" s="82" t="s">
        <v>2194</v>
      </c>
      <c r="H286" s="82" t="s">
        <v>2035</v>
      </c>
      <c r="I286" s="94" t="s">
        <v>2036</v>
      </c>
      <c r="J286" s="82" t="s">
        <v>2752</v>
      </c>
      <c r="K286" s="31" t="s">
        <v>2753</v>
      </c>
      <c r="L286" s="82" t="s">
        <v>1643</v>
      </c>
      <c r="P286" s="82"/>
      <c r="Q286" s="82"/>
      <c r="R286" s="82"/>
      <c r="S286" s="82"/>
      <c r="T286" s="82"/>
      <c r="U286" s="82"/>
      <c r="V286" s="94"/>
      <c r="W286" s="82"/>
      <c r="X286" s="82"/>
      <c r="Y286" s="82"/>
    </row>
    <row r="287" ht="14.5" spans="1:12">
      <c r="A287" s="92" t="s">
        <v>366</v>
      </c>
      <c r="B287" t="s">
        <v>696</v>
      </c>
      <c r="C287" s="93"/>
      <c r="D287" s="93" t="s">
        <v>2062</v>
      </c>
      <c r="E287" s="82" t="s">
        <v>2754</v>
      </c>
      <c r="F287" s="82" t="s">
        <v>186</v>
      </c>
      <c r="G287" s="82" t="s">
        <v>187</v>
      </c>
      <c r="H287" s="82" t="s">
        <v>187</v>
      </c>
      <c r="I287" s="94" t="s">
        <v>2036</v>
      </c>
      <c r="J287" s="82" t="s">
        <v>2755</v>
      </c>
      <c r="K287" s="31" t="s">
        <v>2756</v>
      </c>
      <c r="L287" s="82" t="s">
        <v>1643</v>
      </c>
    </row>
    <row r="288" spans="1:12">
      <c r="A288" s="92" t="s">
        <v>366</v>
      </c>
      <c r="B288" t="s">
        <v>697</v>
      </c>
      <c r="C288" s="93"/>
      <c r="D288" s="93" t="s">
        <v>2062</v>
      </c>
      <c r="E288" s="82" t="s">
        <v>2757</v>
      </c>
      <c r="F288" s="82" t="s">
        <v>186</v>
      </c>
      <c r="G288" s="82" t="s">
        <v>187</v>
      </c>
      <c r="H288" s="82" t="s">
        <v>187</v>
      </c>
      <c r="I288" s="94" t="s">
        <v>2044</v>
      </c>
      <c r="J288" s="82" t="s">
        <v>2758</v>
      </c>
      <c r="K288" s="31" t="s">
        <v>2759</v>
      </c>
      <c r="L288" s="82" t="s">
        <v>1643</v>
      </c>
    </row>
    <row r="289" spans="1:12">
      <c r="A289" s="92" t="s">
        <v>369</v>
      </c>
      <c r="B289" s="43" t="s">
        <v>699</v>
      </c>
      <c r="C289" s="93"/>
      <c r="D289" s="93"/>
      <c r="E289" s="43" t="s">
        <v>699</v>
      </c>
      <c r="F289" s="43" t="s">
        <v>181</v>
      </c>
      <c r="G289" s="43" t="s">
        <v>187</v>
      </c>
      <c r="H289" s="43" t="s">
        <v>187</v>
      </c>
      <c r="I289" s="113" t="s">
        <v>2760</v>
      </c>
      <c r="J289" s="114" t="s">
        <v>2761</v>
      </c>
      <c r="K289" s="115" t="s">
        <v>2762</v>
      </c>
      <c r="L289" s="82" t="s">
        <v>1667</v>
      </c>
    </row>
    <row r="290" spans="1:12">
      <c r="A290" s="92" t="s">
        <v>369</v>
      </c>
      <c r="B290" s="43" t="s">
        <v>700</v>
      </c>
      <c r="C290" s="93"/>
      <c r="D290" s="93"/>
      <c r="E290" s="43" t="s">
        <v>700</v>
      </c>
      <c r="F290" s="43" t="s">
        <v>2033</v>
      </c>
      <c r="G290" s="43" t="s">
        <v>2313</v>
      </c>
      <c r="H290" s="43" t="s">
        <v>2314</v>
      </c>
      <c r="I290" s="113" t="s">
        <v>2763</v>
      </c>
      <c r="J290" s="114" t="s">
        <v>2764</v>
      </c>
      <c r="K290" s="115" t="s">
        <v>2765</v>
      </c>
      <c r="L290" s="82" t="s">
        <v>1667</v>
      </c>
    </row>
    <row r="291" spans="1:12">
      <c r="A291" s="92" t="s">
        <v>369</v>
      </c>
      <c r="B291" s="43" t="s">
        <v>701</v>
      </c>
      <c r="C291" s="93"/>
      <c r="D291" s="93"/>
      <c r="E291" s="43" t="s">
        <v>701</v>
      </c>
      <c r="F291" s="43" t="s">
        <v>2033</v>
      </c>
      <c r="G291" s="43" t="s">
        <v>85</v>
      </c>
      <c r="H291" s="43" t="s">
        <v>85</v>
      </c>
      <c r="I291" s="113" t="s">
        <v>2766</v>
      </c>
      <c r="J291" s="114" t="s">
        <v>2767</v>
      </c>
      <c r="K291" s="115" t="s">
        <v>2768</v>
      </c>
      <c r="L291" s="82" t="s">
        <v>1667</v>
      </c>
    </row>
    <row r="292" spans="1:12">
      <c r="A292" s="92" t="s">
        <v>369</v>
      </c>
      <c r="B292" s="43" t="s">
        <v>2769</v>
      </c>
      <c r="C292" s="93"/>
      <c r="D292" s="93"/>
      <c r="E292" s="43" t="s">
        <v>702</v>
      </c>
      <c r="F292" s="43" t="s">
        <v>186</v>
      </c>
      <c r="G292" s="43" t="s">
        <v>2194</v>
      </c>
      <c r="H292" s="43" t="s">
        <v>2035</v>
      </c>
      <c r="I292" s="113" t="s">
        <v>2766</v>
      </c>
      <c r="J292" s="114" t="s">
        <v>2770</v>
      </c>
      <c r="K292" s="115" t="s">
        <v>2771</v>
      </c>
      <c r="L292" s="82" t="s">
        <v>1667</v>
      </c>
    </row>
    <row r="293" spans="1:12">
      <c r="A293" s="92" t="s">
        <v>369</v>
      </c>
      <c r="B293" s="43" t="s">
        <v>703</v>
      </c>
      <c r="C293" s="93"/>
      <c r="D293" s="93"/>
      <c r="E293" s="43" t="s">
        <v>703</v>
      </c>
      <c r="F293" s="43" t="s">
        <v>186</v>
      </c>
      <c r="G293" s="43" t="s">
        <v>187</v>
      </c>
      <c r="H293" s="43" t="s">
        <v>187</v>
      </c>
      <c r="I293" s="113" t="s">
        <v>2760</v>
      </c>
      <c r="J293" s="114" t="s">
        <v>2772</v>
      </c>
      <c r="K293" s="115" t="s">
        <v>2773</v>
      </c>
      <c r="L293" s="82" t="s">
        <v>1667</v>
      </c>
    </row>
    <row r="294" spans="1:12">
      <c r="A294" s="92" t="s">
        <v>369</v>
      </c>
      <c r="B294" s="43" t="s">
        <v>704</v>
      </c>
      <c r="C294" s="93"/>
      <c r="D294" s="93"/>
      <c r="E294" s="43" t="s">
        <v>704</v>
      </c>
      <c r="F294" s="43" t="s">
        <v>186</v>
      </c>
      <c r="G294" s="43" t="s">
        <v>187</v>
      </c>
      <c r="H294" s="43" t="s">
        <v>187</v>
      </c>
      <c r="I294" s="113" t="s">
        <v>2760</v>
      </c>
      <c r="J294" s="114" t="s">
        <v>2774</v>
      </c>
      <c r="K294" s="115" t="s">
        <v>2775</v>
      </c>
      <c r="L294" s="82" t="s">
        <v>1667</v>
      </c>
    </row>
    <row r="295" spans="1:12">
      <c r="A295" s="92" t="s">
        <v>369</v>
      </c>
      <c r="B295" s="43" t="s">
        <v>705</v>
      </c>
      <c r="C295" s="93"/>
      <c r="D295" s="93"/>
      <c r="E295" s="43" t="s">
        <v>705</v>
      </c>
      <c r="F295" s="43" t="s">
        <v>186</v>
      </c>
      <c r="G295" s="43" t="s">
        <v>187</v>
      </c>
      <c r="H295" s="43" t="s">
        <v>187</v>
      </c>
      <c r="I295" s="113" t="s">
        <v>183</v>
      </c>
      <c r="J295" s="114" t="s">
        <v>2776</v>
      </c>
      <c r="K295" s="115" t="s">
        <v>2777</v>
      </c>
      <c r="L295" s="82" t="s">
        <v>1667</v>
      </c>
    </row>
    <row r="296" spans="1:12">
      <c r="A296" s="92" t="s">
        <v>369</v>
      </c>
      <c r="B296" s="43" t="s">
        <v>706</v>
      </c>
      <c r="C296" s="93"/>
      <c r="D296" s="93"/>
      <c r="E296" s="43" t="s">
        <v>706</v>
      </c>
      <c r="F296" s="43" t="s">
        <v>744</v>
      </c>
      <c r="G296" s="43" t="s">
        <v>187</v>
      </c>
      <c r="H296" s="43" t="s">
        <v>187</v>
      </c>
      <c r="I296" s="113" t="s">
        <v>183</v>
      </c>
      <c r="J296" s="114" t="s">
        <v>2778</v>
      </c>
      <c r="K296" s="115" t="s">
        <v>2779</v>
      </c>
      <c r="L296" s="82" t="s">
        <v>1667</v>
      </c>
    </row>
    <row r="297" spans="1:12">
      <c r="A297" s="92" t="s">
        <v>369</v>
      </c>
      <c r="B297" s="43" t="s">
        <v>713</v>
      </c>
      <c r="C297" s="93"/>
      <c r="D297" s="93"/>
      <c r="E297" s="43" t="s">
        <v>713</v>
      </c>
      <c r="F297" s="43" t="s">
        <v>2033</v>
      </c>
      <c r="G297" s="43" t="s">
        <v>2780</v>
      </c>
      <c r="H297" s="43" t="s">
        <v>2035</v>
      </c>
      <c r="I297" s="113" t="s">
        <v>2781</v>
      </c>
      <c r="J297" s="114" t="s">
        <v>2782</v>
      </c>
      <c r="K297" s="115" t="s">
        <v>2783</v>
      </c>
      <c r="L297" s="82" t="s">
        <v>1667</v>
      </c>
    </row>
    <row r="298" spans="1:12">
      <c r="A298" s="92" t="s">
        <v>369</v>
      </c>
      <c r="B298" s="43" t="s">
        <v>714</v>
      </c>
      <c r="C298" s="93"/>
      <c r="D298" s="93"/>
      <c r="E298" s="43" t="s">
        <v>714</v>
      </c>
      <c r="F298" s="43" t="s">
        <v>2033</v>
      </c>
      <c r="G298" s="43" t="s">
        <v>85</v>
      </c>
      <c r="H298" s="43" t="s">
        <v>85</v>
      </c>
      <c r="I298" s="113" t="s">
        <v>2763</v>
      </c>
      <c r="J298" s="114" t="s">
        <v>2784</v>
      </c>
      <c r="K298" s="115" t="s">
        <v>2785</v>
      </c>
      <c r="L298" s="82" t="s">
        <v>1667</v>
      </c>
    </row>
    <row r="299" spans="1:12">
      <c r="A299" s="92" t="s">
        <v>369</v>
      </c>
      <c r="B299" s="43" t="s">
        <v>715</v>
      </c>
      <c r="C299" s="93"/>
      <c r="D299" s="93"/>
      <c r="E299" s="43" t="s">
        <v>715</v>
      </c>
      <c r="F299" s="43" t="s">
        <v>2084</v>
      </c>
      <c r="G299" s="43" t="s">
        <v>2194</v>
      </c>
      <c r="H299" s="43" t="s">
        <v>2035</v>
      </c>
      <c r="I299" s="113" t="s">
        <v>2766</v>
      </c>
      <c r="J299" s="114" t="s">
        <v>2786</v>
      </c>
      <c r="K299" s="115" t="s">
        <v>2787</v>
      </c>
      <c r="L299" s="82" t="s">
        <v>1667</v>
      </c>
    </row>
    <row r="300" spans="1:12">
      <c r="A300" s="92" t="s">
        <v>369</v>
      </c>
      <c r="B300" s="43" t="s">
        <v>707</v>
      </c>
      <c r="C300" s="93"/>
      <c r="D300" s="93" t="s">
        <v>2062</v>
      </c>
      <c r="E300" s="43" t="s">
        <v>2788</v>
      </c>
      <c r="F300" s="43" t="s">
        <v>181</v>
      </c>
      <c r="G300" s="43" t="s">
        <v>187</v>
      </c>
      <c r="H300" s="43" t="s">
        <v>187</v>
      </c>
      <c r="I300" s="113" t="s">
        <v>2760</v>
      </c>
      <c r="J300" s="114" t="s">
        <v>2789</v>
      </c>
      <c r="K300" s="115" t="s">
        <v>2790</v>
      </c>
      <c r="L300" s="82" t="s">
        <v>1667</v>
      </c>
    </row>
    <row r="301" spans="1:12">
      <c r="A301" s="92" t="s">
        <v>369</v>
      </c>
      <c r="B301" s="43" t="s">
        <v>708</v>
      </c>
      <c r="C301" s="93"/>
      <c r="D301" s="93" t="s">
        <v>2062</v>
      </c>
      <c r="E301" s="43" t="s">
        <v>2791</v>
      </c>
      <c r="F301" s="43" t="s">
        <v>2033</v>
      </c>
      <c r="G301" s="43" t="s">
        <v>2194</v>
      </c>
      <c r="H301" s="43" t="s">
        <v>2035</v>
      </c>
      <c r="I301" s="113" t="s">
        <v>2792</v>
      </c>
      <c r="J301" s="116" t="s">
        <v>2793</v>
      </c>
      <c r="K301" s="115" t="s">
        <v>2794</v>
      </c>
      <c r="L301" s="82" t="s">
        <v>1667</v>
      </c>
    </row>
    <row r="302" spans="1:12">
      <c r="A302" s="92" t="s">
        <v>369</v>
      </c>
      <c r="B302" s="43" t="s">
        <v>709</v>
      </c>
      <c r="C302" s="93"/>
      <c r="D302" s="93" t="s">
        <v>2062</v>
      </c>
      <c r="E302" s="43" t="s">
        <v>2795</v>
      </c>
      <c r="F302" s="43" t="s">
        <v>186</v>
      </c>
      <c r="G302" s="43" t="s">
        <v>187</v>
      </c>
      <c r="H302" s="43" t="s">
        <v>187</v>
      </c>
      <c r="I302" s="113" t="s">
        <v>2760</v>
      </c>
      <c r="J302" s="114" t="s">
        <v>2796</v>
      </c>
      <c r="K302" s="115" t="s">
        <v>2797</v>
      </c>
      <c r="L302" s="82" t="s">
        <v>1667</v>
      </c>
    </row>
    <row r="303" spans="1:12">
      <c r="A303" s="92" t="s">
        <v>369</v>
      </c>
      <c r="B303" s="43" t="s">
        <v>710</v>
      </c>
      <c r="C303" s="93"/>
      <c r="D303" s="93" t="s">
        <v>2062</v>
      </c>
      <c r="E303" s="43" t="s">
        <v>2798</v>
      </c>
      <c r="F303" s="43" t="s">
        <v>186</v>
      </c>
      <c r="G303" s="43" t="s">
        <v>187</v>
      </c>
      <c r="H303" s="43" t="s">
        <v>187</v>
      </c>
      <c r="I303" s="113" t="s">
        <v>2766</v>
      </c>
      <c r="J303" s="114" t="s">
        <v>2799</v>
      </c>
      <c r="K303" s="115" t="s">
        <v>2800</v>
      </c>
      <c r="L303" s="82" t="s">
        <v>1667</v>
      </c>
    </row>
    <row r="304" spans="1:12">
      <c r="A304" s="92" t="s">
        <v>369</v>
      </c>
      <c r="B304" s="43" t="s">
        <v>711</v>
      </c>
      <c r="C304" s="93"/>
      <c r="D304" s="93" t="s">
        <v>2062</v>
      </c>
      <c r="E304" s="43" t="s">
        <v>2801</v>
      </c>
      <c r="F304" s="43" t="s">
        <v>744</v>
      </c>
      <c r="G304" s="43" t="s">
        <v>187</v>
      </c>
      <c r="H304" s="43" t="s">
        <v>187</v>
      </c>
      <c r="I304" s="113" t="s">
        <v>183</v>
      </c>
      <c r="J304" s="114" t="s">
        <v>2802</v>
      </c>
      <c r="K304" s="115" t="s">
        <v>2803</v>
      </c>
      <c r="L304" s="82" t="s">
        <v>1667</v>
      </c>
    </row>
    <row r="305" spans="1:12">
      <c r="A305" s="92" t="s">
        <v>369</v>
      </c>
      <c r="B305" s="43" t="s">
        <v>712</v>
      </c>
      <c r="C305" s="93"/>
      <c r="D305" s="93" t="s">
        <v>2062</v>
      </c>
      <c r="E305" s="43" t="s">
        <v>2804</v>
      </c>
      <c r="F305" s="43" t="s">
        <v>186</v>
      </c>
      <c r="G305" s="43" t="s">
        <v>182</v>
      </c>
      <c r="H305" s="43" t="s">
        <v>2035</v>
      </c>
      <c r="I305" s="113" t="s">
        <v>2760</v>
      </c>
      <c r="J305" s="114" t="s">
        <v>2805</v>
      </c>
      <c r="K305" s="115" t="s">
        <v>2806</v>
      </c>
      <c r="L305" s="82" t="s">
        <v>1667</v>
      </c>
    </row>
    <row r="306" spans="1:12">
      <c r="A306" s="92" t="s">
        <v>369</v>
      </c>
      <c r="B306" s="43" t="s">
        <v>716</v>
      </c>
      <c r="C306" s="93"/>
      <c r="D306" s="93" t="s">
        <v>2062</v>
      </c>
      <c r="E306" s="43" t="s">
        <v>2807</v>
      </c>
      <c r="F306" s="43" t="s">
        <v>181</v>
      </c>
      <c r="G306" s="43" t="s">
        <v>182</v>
      </c>
      <c r="H306" s="43" t="s">
        <v>182</v>
      </c>
      <c r="I306" s="113" t="s">
        <v>2760</v>
      </c>
      <c r="J306" s="114" t="s">
        <v>2808</v>
      </c>
      <c r="K306" s="115" t="s">
        <v>2809</v>
      </c>
      <c r="L306" s="82" t="s">
        <v>1667</v>
      </c>
    </row>
    <row r="307" spans="1:12">
      <c r="A307" s="92" t="s">
        <v>369</v>
      </c>
      <c r="B307" s="43" t="s">
        <v>717</v>
      </c>
      <c r="C307" s="93"/>
      <c r="D307" s="93" t="s">
        <v>2062</v>
      </c>
      <c r="E307" s="43" t="s">
        <v>2810</v>
      </c>
      <c r="F307" s="43" t="s">
        <v>186</v>
      </c>
      <c r="G307" s="43" t="s">
        <v>187</v>
      </c>
      <c r="H307" s="43" t="s">
        <v>187</v>
      </c>
      <c r="I307" s="113" t="s">
        <v>2763</v>
      </c>
      <c r="J307" s="114" t="s">
        <v>2811</v>
      </c>
      <c r="K307" s="115" t="s">
        <v>2812</v>
      </c>
      <c r="L307" s="82" t="s">
        <v>1667</v>
      </c>
    </row>
    <row r="308" spans="1:12">
      <c r="A308" s="92" t="s">
        <v>369</v>
      </c>
      <c r="B308" s="43" t="s">
        <v>718</v>
      </c>
      <c r="C308" s="93"/>
      <c r="D308" s="93" t="s">
        <v>2062</v>
      </c>
      <c r="E308" s="43" t="s">
        <v>2813</v>
      </c>
      <c r="F308" s="43" t="s">
        <v>744</v>
      </c>
      <c r="G308" s="43" t="s">
        <v>187</v>
      </c>
      <c r="H308" s="43" t="s">
        <v>187</v>
      </c>
      <c r="I308" s="113" t="s">
        <v>183</v>
      </c>
      <c r="J308" s="114" t="s">
        <v>2814</v>
      </c>
      <c r="K308" s="115" t="s">
        <v>2815</v>
      </c>
      <c r="L308" s="82" t="s">
        <v>1667</v>
      </c>
    </row>
    <row r="309" spans="1:12">
      <c r="A309" s="92" t="s">
        <v>369</v>
      </c>
      <c r="B309" s="43" t="s">
        <v>719</v>
      </c>
      <c r="C309" s="93"/>
      <c r="D309" s="93" t="s">
        <v>2062</v>
      </c>
      <c r="E309" s="43" t="s">
        <v>2816</v>
      </c>
      <c r="F309" s="43" t="s">
        <v>744</v>
      </c>
      <c r="G309" s="43" t="s">
        <v>187</v>
      </c>
      <c r="H309" s="43" t="s">
        <v>187</v>
      </c>
      <c r="I309" s="113" t="s">
        <v>183</v>
      </c>
      <c r="J309" s="114" t="s">
        <v>2817</v>
      </c>
      <c r="K309" s="115" t="s">
        <v>2818</v>
      </c>
      <c r="L309" s="82" t="s">
        <v>1667</v>
      </c>
    </row>
    <row r="310" spans="1:12">
      <c r="A310" s="92" t="s">
        <v>371</v>
      </c>
      <c r="B310" s="43" t="s">
        <v>721</v>
      </c>
      <c r="C310" s="93"/>
      <c r="E310" s="43" t="s">
        <v>721</v>
      </c>
      <c r="F310" s="43" t="s">
        <v>181</v>
      </c>
      <c r="G310" s="43" t="s">
        <v>187</v>
      </c>
      <c r="H310" s="43" t="s">
        <v>187</v>
      </c>
      <c r="I310" s="113" t="s">
        <v>2781</v>
      </c>
      <c r="J310" s="114" t="s">
        <v>2819</v>
      </c>
      <c r="K310" s="115" t="s">
        <v>2820</v>
      </c>
      <c r="L310" s="82" t="s">
        <v>1667</v>
      </c>
    </row>
    <row r="311" spans="1:12">
      <c r="A311" s="92" t="s">
        <v>371</v>
      </c>
      <c r="B311" s="43" t="s">
        <v>722</v>
      </c>
      <c r="C311" s="93"/>
      <c r="E311" s="43" t="s">
        <v>722</v>
      </c>
      <c r="F311" s="43" t="s">
        <v>2592</v>
      </c>
      <c r="G311" s="43" t="s">
        <v>187</v>
      </c>
      <c r="H311" s="43" t="s">
        <v>187</v>
      </c>
      <c r="I311" s="113" t="s">
        <v>183</v>
      </c>
      <c r="J311" s="114" t="s">
        <v>2821</v>
      </c>
      <c r="K311" s="115" t="s">
        <v>2822</v>
      </c>
      <c r="L311" s="82" t="s">
        <v>1667</v>
      </c>
    </row>
    <row r="312" spans="1:12">
      <c r="A312" s="92" t="s">
        <v>371</v>
      </c>
      <c r="B312" s="43" t="s">
        <v>723</v>
      </c>
      <c r="C312" s="93"/>
      <c r="E312" s="43" t="s">
        <v>723</v>
      </c>
      <c r="F312" s="43" t="s">
        <v>2033</v>
      </c>
      <c r="G312" s="43" t="s">
        <v>2313</v>
      </c>
      <c r="H312" s="43" t="s">
        <v>2035</v>
      </c>
      <c r="I312" s="113" t="s">
        <v>2763</v>
      </c>
      <c r="J312" s="116" t="s">
        <v>2823</v>
      </c>
      <c r="K312" s="115" t="s">
        <v>2824</v>
      </c>
      <c r="L312" s="82" t="s">
        <v>1667</v>
      </c>
    </row>
    <row r="313" spans="1:12">
      <c r="A313" s="92" t="s">
        <v>371</v>
      </c>
      <c r="B313" s="43" t="s">
        <v>724</v>
      </c>
      <c r="C313" s="93"/>
      <c r="E313" s="43" t="s">
        <v>724</v>
      </c>
      <c r="F313" s="43" t="s">
        <v>186</v>
      </c>
      <c r="G313" s="43" t="s">
        <v>187</v>
      </c>
      <c r="H313" s="43" t="s">
        <v>187</v>
      </c>
      <c r="I313" s="113" t="s">
        <v>2766</v>
      </c>
      <c r="J313" s="114" t="s">
        <v>2825</v>
      </c>
      <c r="K313" s="115" t="s">
        <v>2826</v>
      </c>
      <c r="L313" s="82" t="s">
        <v>1667</v>
      </c>
    </row>
    <row r="314" spans="1:12">
      <c r="A314" s="92" t="s">
        <v>371</v>
      </c>
      <c r="B314" s="43" t="s">
        <v>725</v>
      </c>
      <c r="C314" s="93"/>
      <c r="E314" s="43" t="s">
        <v>725</v>
      </c>
      <c r="F314" s="43" t="s">
        <v>186</v>
      </c>
      <c r="G314" s="43" t="s">
        <v>187</v>
      </c>
      <c r="H314" s="43" t="s">
        <v>187</v>
      </c>
      <c r="I314" s="113" t="s">
        <v>2760</v>
      </c>
      <c r="J314" s="114" t="s">
        <v>2827</v>
      </c>
      <c r="K314" s="115" t="s">
        <v>2828</v>
      </c>
      <c r="L314" s="82" t="s">
        <v>1667</v>
      </c>
    </row>
    <row r="315" spans="1:12">
      <c r="A315" s="92" t="s">
        <v>371</v>
      </c>
      <c r="B315" s="43" t="s">
        <v>726</v>
      </c>
      <c r="C315" s="93"/>
      <c r="E315" s="43" t="s">
        <v>726</v>
      </c>
      <c r="F315" s="43" t="s">
        <v>186</v>
      </c>
      <c r="G315" s="43" t="s">
        <v>187</v>
      </c>
      <c r="H315" s="43" t="s">
        <v>187</v>
      </c>
      <c r="I315" s="113" t="s">
        <v>2766</v>
      </c>
      <c r="J315" s="114" t="s">
        <v>2829</v>
      </c>
      <c r="K315" s="115" t="s">
        <v>2830</v>
      </c>
      <c r="L315" s="82" t="s">
        <v>1667</v>
      </c>
    </row>
    <row r="316" spans="1:12">
      <c r="A316" s="92" t="s">
        <v>371</v>
      </c>
      <c r="B316" s="43" t="s">
        <v>727</v>
      </c>
      <c r="C316" s="93"/>
      <c r="E316" s="43" t="s">
        <v>727</v>
      </c>
      <c r="F316" s="43" t="s">
        <v>744</v>
      </c>
      <c r="G316" s="43" t="s">
        <v>187</v>
      </c>
      <c r="H316" s="43" t="s">
        <v>187</v>
      </c>
      <c r="I316" s="113" t="s">
        <v>183</v>
      </c>
      <c r="J316" s="114" t="s">
        <v>2831</v>
      </c>
      <c r="K316" s="115" t="s">
        <v>2832</v>
      </c>
      <c r="L316" s="82" t="s">
        <v>1667</v>
      </c>
    </row>
    <row r="317" spans="1:12">
      <c r="A317" s="92" t="s">
        <v>371</v>
      </c>
      <c r="B317" s="43" t="s">
        <v>728</v>
      </c>
      <c r="C317" s="93"/>
      <c r="E317" s="43" t="s">
        <v>728</v>
      </c>
      <c r="F317" s="43" t="s">
        <v>744</v>
      </c>
      <c r="G317" s="43" t="s">
        <v>187</v>
      </c>
      <c r="H317" s="43" t="s">
        <v>187</v>
      </c>
      <c r="I317" s="113" t="s">
        <v>183</v>
      </c>
      <c r="J317" s="114" t="s">
        <v>2833</v>
      </c>
      <c r="K317" s="115" t="s">
        <v>2834</v>
      </c>
      <c r="L317" s="82" t="s">
        <v>1667</v>
      </c>
    </row>
    <row r="318" spans="1:12">
      <c r="A318" s="92" t="s">
        <v>371</v>
      </c>
      <c r="B318" s="43" t="s">
        <v>735</v>
      </c>
      <c r="C318" s="93"/>
      <c r="D318" s="93"/>
      <c r="E318" s="43" t="s">
        <v>735</v>
      </c>
      <c r="F318" s="43" t="s">
        <v>2084</v>
      </c>
      <c r="G318" s="43" t="s">
        <v>187</v>
      </c>
      <c r="H318" s="43" t="s">
        <v>187</v>
      </c>
      <c r="I318" s="113" t="s">
        <v>2766</v>
      </c>
      <c r="J318" s="43" t="s">
        <v>2835</v>
      </c>
      <c r="K318" s="115" t="s">
        <v>2836</v>
      </c>
      <c r="L318" s="82" t="s">
        <v>1667</v>
      </c>
    </row>
    <row r="319" spans="1:12">
      <c r="A319" s="92" t="s">
        <v>371</v>
      </c>
      <c r="B319" s="43" t="s">
        <v>736</v>
      </c>
      <c r="C319" s="93"/>
      <c r="D319" s="93"/>
      <c r="E319" s="43" t="s">
        <v>736</v>
      </c>
      <c r="F319" s="43" t="s">
        <v>744</v>
      </c>
      <c r="G319" s="43" t="s">
        <v>187</v>
      </c>
      <c r="H319" s="43" t="s">
        <v>187</v>
      </c>
      <c r="I319" s="113" t="s">
        <v>183</v>
      </c>
      <c r="J319" s="43" t="s">
        <v>2837</v>
      </c>
      <c r="K319" s="115" t="s">
        <v>2838</v>
      </c>
      <c r="L319" s="82" t="s">
        <v>1667</v>
      </c>
    </row>
    <row r="320" spans="1:12">
      <c r="A320" s="92" t="s">
        <v>371</v>
      </c>
      <c r="B320" s="43" t="s">
        <v>737</v>
      </c>
      <c r="C320" s="93"/>
      <c r="D320" s="93"/>
      <c r="E320" s="43" t="s">
        <v>737</v>
      </c>
      <c r="F320" s="43" t="s">
        <v>744</v>
      </c>
      <c r="G320" s="43" t="s">
        <v>187</v>
      </c>
      <c r="H320" s="43" t="s">
        <v>187</v>
      </c>
      <c r="I320" s="113" t="s">
        <v>183</v>
      </c>
      <c r="J320" s="43" t="s">
        <v>2839</v>
      </c>
      <c r="K320" s="115" t="s">
        <v>2840</v>
      </c>
      <c r="L320" s="82" t="s">
        <v>1667</v>
      </c>
    </row>
    <row r="321" spans="1:12">
      <c r="A321" s="92" t="s">
        <v>371</v>
      </c>
      <c r="B321" s="43" t="s">
        <v>729</v>
      </c>
      <c r="C321" s="93"/>
      <c r="D321" s="93" t="s">
        <v>2062</v>
      </c>
      <c r="E321" s="43" t="s">
        <v>2841</v>
      </c>
      <c r="F321" s="43" t="s">
        <v>181</v>
      </c>
      <c r="G321" s="43" t="s">
        <v>187</v>
      </c>
      <c r="H321" s="43" t="s">
        <v>187</v>
      </c>
      <c r="I321" s="113" t="s">
        <v>183</v>
      </c>
      <c r="J321" s="114" t="s">
        <v>2842</v>
      </c>
      <c r="K321" s="115" t="s">
        <v>2843</v>
      </c>
      <c r="L321" s="82" t="s">
        <v>1667</v>
      </c>
    </row>
    <row r="322" spans="1:12">
      <c r="A322" s="92" t="s">
        <v>371</v>
      </c>
      <c r="B322" s="43" t="s">
        <v>730</v>
      </c>
      <c r="C322" s="93"/>
      <c r="D322" s="93" t="s">
        <v>2062</v>
      </c>
      <c r="E322" s="43" t="s">
        <v>2844</v>
      </c>
      <c r="F322" s="43" t="s">
        <v>186</v>
      </c>
      <c r="G322" s="43" t="s">
        <v>187</v>
      </c>
      <c r="H322" s="43" t="s">
        <v>187</v>
      </c>
      <c r="I322" s="113" t="s">
        <v>2760</v>
      </c>
      <c r="J322" s="114" t="s">
        <v>2845</v>
      </c>
      <c r="K322" s="115" t="s">
        <v>2846</v>
      </c>
      <c r="L322" s="82" t="s">
        <v>1667</v>
      </c>
    </row>
    <row r="323" spans="1:12">
      <c r="A323" s="92" t="s">
        <v>371</v>
      </c>
      <c r="B323" s="43" t="s">
        <v>731</v>
      </c>
      <c r="C323" s="93"/>
      <c r="D323" s="93" t="s">
        <v>2062</v>
      </c>
      <c r="E323" s="43" t="s">
        <v>2847</v>
      </c>
      <c r="F323" s="43" t="s">
        <v>186</v>
      </c>
      <c r="G323" s="43" t="s">
        <v>187</v>
      </c>
      <c r="H323" s="43" t="s">
        <v>187</v>
      </c>
      <c r="I323" s="113" t="s">
        <v>2848</v>
      </c>
      <c r="J323" s="114" t="s">
        <v>2849</v>
      </c>
      <c r="K323" s="115" t="s">
        <v>2850</v>
      </c>
      <c r="L323" s="82" t="s">
        <v>1667</v>
      </c>
    </row>
    <row r="324" spans="1:12">
      <c r="A324" s="92" t="s">
        <v>371</v>
      </c>
      <c r="B324" s="43" t="s">
        <v>732</v>
      </c>
      <c r="C324" s="93"/>
      <c r="D324" s="93" t="s">
        <v>2062</v>
      </c>
      <c r="E324" s="43" t="s">
        <v>2851</v>
      </c>
      <c r="F324" s="43" t="s">
        <v>744</v>
      </c>
      <c r="G324" s="43" t="s">
        <v>187</v>
      </c>
      <c r="H324" s="43" t="s">
        <v>187</v>
      </c>
      <c r="I324" s="113" t="s">
        <v>2848</v>
      </c>
      <c r="J324" s="114" t="s">
        <v>2852</v>
      </c>
      <c r="K324" s="115" t="s">
        <v>2853</v>
      </c>
      <c r="L324" s="82" t="s">
        <v>1667</v>
      </c>
    </row>
    <row r="325" spans="1:12">
      <c r="A325" s="92" t="s">
        <v>371</v>
      </c>
      <c r="B325" s="43" t="s">
        <v>733</v>
      </c>
      <c r="C325" s="93"/>
      <c r="D325" s="93" t="s">
        <v>2062</v>
      </c>
      <c r="E325" s="43" t="s">
        <v>2854</v>
      </c>
      <c r="F325" s="43" t="s">
        <v>744</v>
      </c>
      <c r="G325" s="43" t="s">
        <v>187</v>
      </c>
      <c r="H325" s="43" t="s">
        <v>187</v>
      </c>
      <c r="I325" s="113" t="s">
        <v>2848</v>
      </c>
      <c r="J325" s="114" t="s">
        <v>2855</v>
      </c>
      <c r="K325" s="115" t="s">
        <v>2856</v>
      </c>
      <c r="L325" s="82" t="s">
        <v>1667</v>
      </c>
    </row>
    <row r="326" spans="1:12">
      <c r="A326" s="92" t="s">
        <v>371</v>
      </c>
      <c r="B326" s="43" t="s">
        <v>734</v>
      </c>
      <c r="C326" s="93"/>
      <c r="D326" s="93" t="s">
        <v>2062</v>
      </c>
      <c r="E326" s="43" t="s">
        <v>2857</v>
      </c>
      <c r="F326" s="43" t="s">
        <v>744</v>
      </c>
      <c r="G326" s="43" t="s">
        <v>187</v>
      </c>
      <c r="H326" s="43" t="s">
        <v>187</v>
      </c>
      <c r="I326" s="113" t="s">
        <v>2848</v>
      </c>
      <c r="J326" s="114" t="s">
        <v>2858</v>
      </c>
      <c r="K326" s="115" t="s">
        <v>2859</v>
      </c>
      <c r="L326" s="82" t="s">
        <v>1667</v>
      </c>
    </row>
    <row r="327" spans="1:12">
      <c r="A327" s="92" t="s">
        <v>371</v>
      </c>
      <c r="B327" s="43" t="s">
        <v>738</v>
      </c>
      <c r="C327" s="93"/>
      <c r="D327" s="93" t="s">
        <v>2062</v>
      </c>
      <c r="E327" s="43" t="s">
        <v>2860</v>
      </c>
      <c r="F327" s="43" t="s">
        <v>186</v>
      </c>
      <c r="G327" s="43" t="s">
        <v>187</v>
      </c>
      <c r="H327" s="43" t="s">
        <v>187</v>
      </c>
      <c r="I327" s="113" t="s">
        <v>183</v>
      </c>
      <c r="J327" s="43" t="s">
        <v>2861</v>
      </c>
      <c r="K327" s="115" t="s">
        <v>2862</v>
      </c>
      <c r="L327" s="82" t="s">
        <v>1667</v>
      </c>
    </row>
    <row r="328" spans="1:12">
      <c r="A328" s="92" t="s">
        <v>371</v>
      </c>
      <c r="B328" s="43" t="s">
        <v>739</v>
      </c>
      <c r="C328" s="93"/>
      <c r="D328" s="93" t="s">
        <v>2062</v>
      </c>
      <c r="E328" s="43" t="s">
        <v>2863</v>
      </c>
      <c r="F328" s="43" t="s">
        <v>186</v>
      </c>
      <c r="G328" s="43" t="s">
        <v>182</v>
      </c>
      <c r="H328" s="43" t="s">
        <v>2035</v>
      </c>
      <c r="I328" s="113" t="s">
        <v>2766</v>
      </c>
      <c r="J328" s="43" t="s">
        <v>2864</v>
      </c>
      <c r="K328" s="115" t="s">
        <v>2865</v>
      </c>
      <c r="L328" s="82" t="s">
        <v>1667</v>
      </c>
    </row>
    <row r="329" spans="1:12">
      <c r="A329" s="92" t="s">
        <v>371</v>
      </c>
      <c r="B329" t="s">
        <v>740</v>
      </c>
      <c r="C329" s="93"/>
      <c r="D329" s="93" t="s">
        <v>2062</v>
      </c>
      <c r="E329" t="s">
        <v>2866</v>
      </c>
      <c r="F329" s="43" t="s">
        <v>186</v>
      </c>
      <c r="G329" s="43" t="s">
        <v>187</v>
      </c>
      <c r="H329" s="43" t="s">
        <v>187</v>
      </c>
      <c r="I329" s="113" t="s">
        <v>2763</v>
      </c>
      <c r="J329" s="43" t="s">
        <v>2867</v>
      </c>
      <c r="K329" s="91" t="s">
        <v>2868</v>
      </c>
      <c r="L329" s="82" t="s">
        <v>1667</v>
      </c>
    </row>
    <row r="330" spans="1:12">
      <c r="A330" s="92" t="s">
        <v>371</v>
      </c>
      <c r="B330" s="43" t="s">
        <v>741</v>
      </c>
      <c r="C330" s="93"/>
      <c r="D330" s="93" t="s">
        <v>2062</v>
      </c>
      <c r="E330" s="43" t="s">
        <v>2869</v>
      </c>
      <c r="F330" s="43" t="s">
        <v>744</v>
      </c>
      <c r="G330" s="43" t="s">
        <v>187</v>
      </c>
      <c r="H330" s="43" t="s">
        <v>187</v>
      </c>
      <c r="I330" s="113" t="s">
        <v>183</v>
      </c>
      <c r="J330" s="43" t="s">
        <v>2870</v>
      </c>
      <c r="K330" s="115" t="s">
        <v>2871</v>
      </c>
      <c r="L330" s="82" t="s">
        <v>1667</v>
      </c>
    </row>
    <row r="331" spans="1:12">
      <c r="A331" s="92" t="s">
        <v>191</v>
      </c>
      <c r="B331" t="s">
        <v>1510</v>
      </c>
      <c r="C331" s="93"/>
      <c r="D331" s="93"/>
      <c r="E331" s="82" t="s">
        <v>1510</v>
      </c>
      <c r="F331" s="82" t="s">
        <v>181</v>
      </c>
      <c r="G331" s="82" t="s">
        <v>187</v>
      </c>
      <c r="H331" s="82" t="s">
        <v>187</v>
      </c>
      <c r="I331" s="94" t="s">
        <v>183</v>
      </c>
      <c r="J331" s="82" t="s">
        <v>2872</v>
      </c>
      <c r="K331" s="31" t="s">
        <v>2873</v>
      </c>
      <c r="L331" s="82" t="s">
        <v>1623</v>
      </c>
    </row>
    <row r="332" spans="1:12">
      <c r="A332" s="92" t="s">
        <v>191</v>
      </c>
      <c r="B332" t="s">
        <v>1511</v>
      </c>
      <c r="C332" s="93"/>
      <c r="D332" s="93"/>
      <c r="E332" s="82" t="s">
        <v>1511</v>
      </c>
      <c r="F332" s="82" t="s">
        <v>181</v>
      </c>
      <c r="G332" s="82" t="s">
        <v>187</v>
      </c>
      <c r="H332" s="82" t="s">
        <v>187</v>
      </c>
      <c r="I332" s="94" t="s">
        <v>183</v>
      </c>
      <c r="J332" s="82" t="s">
        <v>2874</v>
      </c>
      <c r="K332" s="31" t="s">
        <v>2875</v>
      </c>
      <c r="L332" s="82" t="s">
        <v>1623</v>
      </c>
    </row>
    <row r="333" spans="1:12">
      <c r="A333" s="92" t="s">
        <v>191</v>
      </c>
      <c r="B333" t="s">
        <v>1512</v>
      </c>
      <c r="C333" s="93"/>
      <c r="D333" s="93"/>
      <c r="E333" s="82" t="s">
        <v>1512</v>
      </c>
      <c r="F333" s="82" t="s">
        <v>2592</v>
      </c>
      <c r="G333" s="82" t="s">
        <v>187</v>
      </c>
      <c r="H333" s="82" t="s">
        <v>187</v>
      </c>
      <c r="I333" s="94" t="s">
        <v>183</v>
      </c>
      <c r="J333" s="82" t="s">
        <v>2876</v>
      </c>
      <c r="K333" s="31" t="s">
        <v>2877</v>
      </c>
      <c r="L333" s="82" t="s">
        <v>1623</v>
      </c>
    </row>
    <row r="334" spans="1:12">
      <c r="A334" s="92" t="s">
        <v>191</v>
      </c>
      <c r="B334" t="s">
        <v>1513</v>
      </c>
      <c r="C334" s="93"/>
      <c r="D334" s="93"/>
      <c r="E334" s="82" t="s">
        <v>1513</v>
      </c>
      <c r="F334" s="82" t="s">
        <v>2592</v>
      </c>
      <c r="G334" s="82" t="s">
        <v>187</v>
      </c>
      <c r="H334" s="82" t="s">
        <v>187</v>
      </c>
      <c r="I334" s="94" t="s">
        <v>2036</v>
      </c>
      <c r="J334" s="82" t="s">
        <v>2878</v>
      </c>
      <c r="K334" s="31" t="s">
        <v>2879</v>
      </c>
      <c r="L334" s="82" t="s">
        <v>1623</v>
      </c>
    </row>
    <row r="335" spans="1:12">
      <c r="A335" s="92" t="s">
        <v>191</v>
      </c>
      <c r="B335" t="s">
        <v>1514</v>
      </c>
      <c r="C335" s="93"/>
      <c r="D335" s="93"/>
      <c r="E335" s="82" t="s">
        <v>1514</v>
      </c>
      <c r="F335" s="82" t="s">
        <v>2033</v>
      </c>
      <c r="G335" s="82" t="s">
        <v>2034</v>
      </c>
      <c r="H335" s="82" t="s">
        <v>2035</v>
      </c>
      <c r="I335" s="94" t="s">
        <v>2044</v>
      </c>
      <c r="J335" s="82" t="s">
        <v>2880</v>
      </c>
      <c r="K335" s="31" t="s">
        <v>2881</v>
      </c>
      <c r="L335" s="82" t="s">
        <v>1623</v>
      </c>
    </row>
    <row r="336" spans="1:12">
      <c r="A336" s="92" t="s">
        <v>191</v>
      </c>
      <c r="B336" t="s">
        <v>1515</v>
      </c>
      <c r="C336" s="93"/>
      <c r="D336" s="93"/>
      <c r="E336" s="82" t="s">
        <v>1515</v>
      </c>
      <c r="F336" s="82" t="s">
        <v>2033</v>
      </c>
      <c r="G336" s="82" t="s">
        <v>2034</v>
      </c>
      <c r="H336" s="82" t="s">
        <v>2035</v>
      </c>
      <c r="I336" s="94" t="s">
        <v>2036</v>
      </c>
      <c r="J336" s="82" t="s">
        <v>2882</v>
      </c>
      <c r="K336" s="31" t="s">
        <v>2883</v>
      </c>
      <c r="L336" s="82" t="s">
        <v>1623</v>
      </c>
    </row>
    <row r="337" spans="1:12">
      <c r="A337" s="92" t="s">
        <v>191</v>
      </c>
      <c r="B337" t="s">
        <v>1516</v>
      </c>
      <c r="C337" s="93"/>
      <c r="D337" s="93"/>
      <c r="E337" s="82" t="s">
        <v>1516</v>
      </c>
      <c r="F337" s="82" t="s">
        <v>2033</v>
      </c>
      <c r="G337" s="82" t="s">
        <v>2313</v>
      </c>
      <c r="H337" s="82" t="s">
        <v>2314</v>
      </c>
      <c r="I337" s="94" t="s">
        <v>2097</v>
      </c>
      <c r="J337" s="82" t="s">
        <v>2884</v>
      </c>
      <c r="K337" s="31" t="s">
        <v>2885</v>
      </c>
      <c r="L337" s="82" t="s">
        <v>1623</v>
      </c>
    </row>
    <row r="338" spans="1:12">
      <c r="A338" s="92" t="s">
        <v>191</v>
      </c>
      <c r="B338" t="s">
        <v>1517</v>
      </c>
      <c r="C338" s="93"/>
      <c r="D338" s="93"/>
      <c r="E338" s="82" t="s">
        <v>1517</v>
      </c>
      <c r="F338" s="82" t="s">
        <v>2033</v>
      </c>
      <c r="G338" s="82" t="s">
        <v>85</v>
      </c>
      <c r="H338" s="82" t="s">
        <v>85</v>
      </c>
      <c r="I338" s="94" t="s">
        <v>183</v>
      </c>
      <c r="J338" s="82" t="s">
        <v>2886</v>
      </c>
      <c r="K338" s="31" t="s">
        <v>2887</v>
      </c>
      <c r="L338" s="82" t="s">
        <v>1623</v>
      </c>
    </row>
    <row r="339" spans="1:12">
      <c r="A339" s="92" t="s">
        <v>191</v>
      </c>
      <c r="B339" t="s">
        <v>1518</v>
      </c>
      <c r="C339" s="93"/>
      <c r="D339" s="93"/>
      <c r="E339" s="82" t="s">
        <v>1518</v>
      </c>
      <c r="F339" s="82" t="s">
        <v>2888</v>
      </c>
      <c r="G339" s="82" t="s">
        <v>187</v>
      </c>
      <c r="H339" s="82" t="s">
        <v>187</v>
      </c>
      <c r="I339" s="94" t="s">
        <v>183</v>
      </c>
      <c r="J339" s="82" t="s">
        <v>2889</v>
      </c>
      <c r="K339" s="31" t="s">
        <v>2890</v>
      </c>
      <c r="L339" s="82" t="s">
        <v>1623</v>
      </c>
    </row>
    <row r="340" spans="1:12">
      <c r="A340" s="92" t="s">
        <v>191</v>
      </c>
      <c r="B340" t="s">
        <v>1519</v>
      </c>
      <c r="C340" s="93"/>
      <c r="D340" s="93"/>
      <c r="E340" s="82" t="s">
        <v>1519</v>
      </c>
      <c r="F340" s="82" t="s">
        <v>2888</v>
      </c>
      <c r="G340" s="82" t="s">
        <v>187</v>
      </c>
      <c r="H340" s="82" t="s">
        <v>187</v>
      </c>
      <c r="I340" s="94" t="s">
        <v>2044</v>
      </c>
      <c r="J340" s="82" t="s">
        <v>2891</v>
      </c>
      <c r="K340" s="31" t="s">
        <v>2892</v>
      </c>
      <c r="L340" s="82" t="s">
        <v>1623</v>
      </c>
    </row>
    <row r="341" spans="1:24">
      <c r="A341" s="92" t="s">
        <v>191</v>
      </c>
      <c r="B341" t="s">
        <v>1520</v>
      </c>
      <c r="C341" s="93"/>
      <c r="D341" s="93"/>
      <c r="E341" s="82" t="s">
        <v>1520</v>
      </c>
      <c r="F341" s="82" t="s">
        <v>186</v>
      </c>
      <c r="G341" s="82" t="s">
        <v>187</v>
      </c>
      <c r="H341" s="82" t="s">
        <v>187</v>
      </c>
      <c r="I341" s="94" t="s">
        <v>183</v>
      </c>
      <c r="J341" s="82" t="s">
        <v>2893</v>
      </c>
      <c r="K341" s="31" t="s">
        <v>2894</v>
      </c>
      <c r="L341" s="82" t="s">
        <v>1623</v>
      </c>
      <c r="O341" s="82"/>
      <c r="P341" s="82"/>
      <c r="Q341" s="82"/>
      <c r="R341" s="82"/>
      <c r="S341" s="82"/>
      <c r="T341" s="82"/>
      <c r="U341" s="94"/>
      <c r="V341" s="82"/>
      <c r="W341" s="82"/>
      <c r="X341" s="82"/>
    </row>
    <row r="342" spans="1:24">
      <c r="A342" s="92" t="s">
        <v>191</v>
      </c>
      <c r="B342" t="s">
        <v>1521</v>
      </c>
      <c r="C342" s="93"/>
      <c r="D342" s="93"/>
      <c r="E342" s="82" t="s">
        <v>1521</v>
      </c>
      <c r="F342" s="82" t="s">
        <v>186</v>
      </c>
      <c r="G342" s="82" t="s">
        <v>187</v>
      </c>
      <c r="H342" s="82" t="s">
        <v>187</v>
      </c>
      <c r="I342" s="94" t="s">
        <v>2036</v>
      </c>
      <c r="J342" s="82" t="s">
        <v>2895</v>
      </c>
      <c r="K342" s="31" t="s">
        <v>2896</v>
      </c>
      <c r="L342" s="82" t="s">
        <v>1623</v>
      </c>
      <c r="O342" s="82"/>
      <c r="P342" s="82"/>
      <c r="Q342" s="82"/>
      <c r="R342" s="82"/>
      <c r="S342" s="82"/>
      <c r="T342" s="82"/>
      <c r="U342" s="94"/>
      <c r="V342" s="82"/>
      <c r="W342" s="82"/>
      <c r="X342" s="82"/>
    </row>
    <row r="343" spans="1:24">
      <c r="A343" s="92" t="s">
        <v>191</v>
      </c>
      <c r="B343" t="s">
        <v>1522</v>
      </c>
      <c r="C343" s="93"/>
      <c r="D343" s="93"/>
      <c r="E343" s="82" t="s">
        <v>1522</v>
      </c>
      <c r="F343" s="82" t="s">
        <v>744</v>
      </c>
      <c r="G343" s="82" t="s">
        <v>187</v>
      </c>
      <c r="H343" s="82" t="s">
        <v>187</v>
      </c>
      <c r="I343" s="94" t="s">
        <v>183</v>
      </c>
      <c r="J343" s="82" t="s">
        <v>2897</v>
      </c>
      <c r="K343" s="31" t="s">
        <v>2898</v>
      </c>
      <c r="L343" s="82" t="s">
        <v>1623</v>
      </c>
      <c r="O343" s="82"/>
      <c r="P343" s="82"/>
      <c r="Q343" s="82"/>
      <c r="R343" s="82"/>
      <c r="S343" s="82"/>
      <c r="T343" s="82"/>
      <c r="U343" s="94"/>
      <c r="V343" s="82"/>
      <c r="W343" s="82"/>
      <c r="X343" s="82"/>
    </row>
    <row r="344" spans="1:12">
      <c r="A344" s="92" t="s">
        <v>191</v>
      </c>
      <c r="B344" t="s">
        <v>1523</v>
      </c>
      <c r="C344" s="93"/>
      <c r="D344" s="93"/>
      <c r="E344" s="82" t="s">
        <v>1523</v>
      </c>
      <c r="F344" s="82" t="s">
        <v>744</v>
      </c>
      <c r="G344" s="82" t="s">
        <v>187</v>
      </c>
      <c r="H344" s="82" t="s">
        <v>187</v>
      </c>
      <c r="I344" s="94" t="s">
        <v>183</v>
      </c>
      <c r="J344" s="82" t="s">
        <v>2899</v>
      </c>
      <c r="K344" s="31" t="s">
        <v>2900</v>
      </c>
      <c r="L344" s="82" t="s">
        <v>1623</v>
      </c>
    </row>
    <row r="345" spans="1:12">
      <c r="A345" s="92" t="s">
        <v>191</v>
      </c>
      <c r="B345" t="s">
        <v>34</v>
      </c>
      <c r="C345" s="93"/>
      <c r="D345" s="93"/>
      <c r="E345" s="82" t="s">
        <v>34</v>
      </c>
      <c r="F345" s="82" t="s">
        <v>744</v>
      </c>
      <c r="G345" s="82" t="s">
        <v>187</v>
      </c>
      <c r="H345" s="82" t="s">
        <v>187</v>
      </c>
      <c r="I345" s="94" t="s">
        <v>183</v>
      </c>
      <c r="J345" s="82" t="s">
        <v>2901</v>
      </c>
      <c r="K345" s="31" t="s">
        <v>2902</v>
      </c>
      <c r="L345" s="82" t="s">
        <v>1623</v>
      </c>
    </row>
    <row r="346" spans="1:12">
      <c r="A346" s="92" t="s">
        <v>191</v>
      </c>
      <c r="B346" t="s">
        <v>1532</v>
      </c>
      <c r="C346" s="93"/>
      <c r="D346" s="93"/>
      <c r="E346" s="82" t="s">
        <v>1532</v>
      </c>
      <c r="F346" s="82" t="s">
        <v>181</v>
      </c>
      <c r="G346" s="82" t="s">
        <v>187</v>
      </c>
      <c r="H346" s="82" t="s">
        <v>187</v>
      </c>
      <c r="I346" s="94" t="s">
        <v>183</v>
      </c>
      <c r="J346" s="82" t="s">
        <v>2903</v>
      </c>
      <c r="K346" s="31" t="s">
        <v>2904</v>
      </c>
      <c r="L346" s="82" t="s">
        <v>1631</v>
      </c>
    </row>
    <row r="347" spans="1:12">
      <c r="A347" s="92" t="s">
        <v>191</v>
      </c>
      <c r="B347" t="s">
        <v>1533</v>
      </c>
      <c r="C347" s="93"/>
      <c r="D347" s="93"/>
      <c r="E347" s="82" t="s">
        <v>1533</v>
      </c>
      <c r="F347" s="82" t="s">
        <v>2592</v>
      </c>
      <c r="G347" s="82" t="s">
        <v>2194</v>
      </c>
      <c r="H347" s="82" t="s">
        <v>2314</v>
      </c>
      <c r="I347" s="94" t="s">
        <v>2044</v>
      </c>
      <c r="J347" s="82" t="s">
        <v>2905</v>
      </c>
      <c r="K347" s="31" t="s">
        <v>2906</v>
      </c>
      <c r="L347" s="82" t="s">
        <v>1631</v>
      </c>
    </row>
    <row r="348" spans="1:12">
      <c r="A348" s="92" t="s">
        <v>191</v>
      </c>
      <c r="B348" t="s">
        <v>1534</v>
      </c>
      <c r="C348" s="93"/>
      <c r="D348" s="93"/>
      <c r="E348" s="82" t="s">
        <v>1534</v>
      </c>
      <c r="F348" s="82" t="s">
        <v>186</v>
      </c>
      <c r="G348" s="82" t="s">
        <v>187</v>
      </c>
      <c r="H348" s="82" t="s">
        <v>187</v>
      </c>
      <c r="I348" s="94" t="s">
        <v>183</v>
      </c>
      <c r="J348" s="82" t="s">
        <v>2907</v>
      </c>
      <c r="K348" s="31" t="s">
        <v>2908</v>
      </c>
      <c r="L348" s="82" t="s">
        <v>1631</v>
      </c>
    </row>
    <row r="349" spans="1:12">
      <c r="A349" s="92" t="s">
        <v>191</v>
      </c>
      <c r="B349" t="s">
        <v>1535</v>
      </c>
      <c r="C349" s="93"/>
      <c r="D349" s="93"/>
      <c r="E349" s="82" t="s">
        <v>1535</v>
      </c>
      <c r="F349" s="82" t="s">
        <v>186</v>
      </c>
      <c r="G349" s="82" t="s">
        <v>187</v>
      </c>
      <c r="H349" s="82" t="s">
        <v>187</v>
      </c>
      <c r="I349" s="94" t="s">
        <v>2044</v>
      </c>
      <c r="J349" s="82" t="s">
        <v>2909</v>
      </c>
      <c r="K349" s="31" t="s">
        <v>2910</v>
      </c>
      <c r="L349" s="82" t="s">
        <v>1631</v>
      </c>
    </row>
    <row r="350" spans="1:12">
      <c r="A350" s="92" t="s">
        <v>191</v>
      </c>
      <c r="B350" t="s">
        <v>1524</v>
      </c>
      <c r="C350" s="93"/>
      <c r="D350" s="93" t="s">
        <v>2062</v>
      </c>
      <c r="E350" s="82" t="s">
        <v>2911</v>
      </c>
      <c r="F350" s="82" t="s">
        <v>186</v>
      </c>
      <c r="G350" s="82" t="s">
        <v>187</v>
      </c>
      <c r="H350" s="82" t="s">
        <v>187</v>
      </c>
      <c r="I350" s="94" t="s">
        <v>183</v>
      </c>
      <c r="J350" s="82" t="s">
        <v>2912</v>
      </c>
      <c r="K350" s="31" t="s">
        <v>2913</v>
      </c>
      <c r="L350" s="82" t="s">
        <v>1623</v>
      </c>
    </row>
    <row r="351" spans="1:12">
      <c r="A351" s="92" t="s">
        <v>191</v>
      </c>
      <c r="B351" t="s">
        <v>1525</v>
      </c>
      <c r="C351" s="93"/>
      <c r="D351" s="93" t="s">
        <v>2062</v>
      </c>
      <c r="E351" s="82" t="s">
        <v>2914</v>
      </c>
      <c r="F351" s="82" t="s">
        <v>186</v>
      </c>
      <c r="G351" s="82" t="s">
        <v>187</v>
      </c>
      <c r="H351" s="82" t="s">
        <v>187</v>
      </c>
      <c r="I351" s="94" t="s">
        <v>183</v>
      </c>
      <c r="J351" s="82" t="s">
        <v>2915</v>
      </c>
      <c r="K351" s="31" t="s">
        <v>2916</v>
      </c>
      <c r="L351" s="82" t="s">
        <v>1623</v>
      </c>
    </row>
    <row r="352" spans="1:12">
      <c r="A352" s="92" t="s">
        <v>191</v>
      </c>
      <c r="B352" t="s">
        <v>1526</v>
      </c>
      <c r="C352" s="93"/>
      <c r="D352" s="93" t="s">
        <v>2062</v>
      </c>
      <c r="E352" s="82" t="s">
        <v>2917</v>
      </c>
      <c r="F352" s="82" t="s">
        <v>744</v>
      </c>
      <c r="G352" s="82" t="s">
        <v>187</v>
      </c>
      <c r="H352" s="82" t="s">
        <v>187</v>
      </c>
      <c r="I352" s="94" t="s">
        <v>183</v>
      </c>
      <c r="J352" s="82" t="s">
        <v>2918</v>
      </c>
      <c r="K352" s="31" t="s">
        <v>2919</v>
      </c>
      <c r="L352" s="82" t="s">
        <v>1623</v>
      </c>
    </row>
    <row r="353" spans="1:12">
      <c r="A353" s="92" t="s">
        <v>191</v>
      </c>
      <c r="B353" t="s">
        <v>1527</v>
      </c>
      <c r="C353" s="93"/>
      <c r="D353" s="93" t="s">
        <v>2062</v>
      </c>
      <c r="E353" s="82" t="s">
        <v>2920</v>
      </c>
      <c r="F353" s="82" t="s">
        <v>744</v>
      </c>
      <c r="G353" s="82" t="s">
        <v>187</v>
      </c>
      <c r="H353" s="82" t="s">
        <v>187</v>
      </c>
      <c r="I353" s="94" t="s">
        <v>183</v>
      </c>
      <c r="J353" s="82" t="s">
        <v>2921</v>
      </c>
      <c r="K353" s="31" t="s">
        <v>2922</v>
      </c>
      <c r="L353" s="82" t="s">
        <v>1623</v>
      </c>
    </row>
    <row r="354" spans="1:12">
      <c r="A354" s="92" t="s">
        <v>191</v>
      </c>
      <c r="B354" t="s">
        <v>1528</v>
      </c>
      <c r="C354" s="93"/>
      <c r="D354" s="93" t="s">
        <v>2062</v>
      </c>
      <c r="E354" s="82" t="s">
        <v>2923</v>
      </c>
      <c r="F354" s="82" t="s">
        <v>744</v>
      </c>
      <c r="G354" s="82" t="s">
        <v>187</v>
      </c>
      <c r="H354" s="82" t="s">
        <v>187</v>
      </c>
      <c r="I354" s="94" t="s">
        <v>183</v>
      </c>
      <c r="J354" s="82" t="s">
        <v>2924</v>
      </c>
      <c r="K354" s="31" t="s">
        <v>2925</v>
      </c>
      <c r="L354" s="82" t="s">
        <v>1623</v>
      </c>
    </row>
    <row r="355" spans="1:12">
      <c r="A355" s="92" t="s">
        <v>191</v>
      </c>
      <c r="B355" t="s">
        <v>1529</v>
      </c>
      <c r="C355" s="93"/>
      <c r="D355" s="93" t="s">
        <v>2062</v>
      </c>
      <c r="E355" s="82" t="s">
        <v>2926</v>
      </c>
      <c r="F355" s="82" t="s">
        <v>744</v>
      </c>
      <c r="G355" s="82" t="s">
        <v>187</v>
      </c>
      <c r="H355" s="82" t="s">
        <v>187</v>
      </c>
      <c r="I355" s="94" t="s">
        <v>183</v>
      </c>
      <c r="J355" s="82" t="s">
        <v>2927</v>
      </c>
      <c r="K355" s="31" t="s">
        <v>2928</v>
      </c>
      <c r="L355" s="82" t="s">
        <v>1623</v>
      </c>
    </row>
    <row r="356" spans="1:12">
      <c r="A356" s="92" t="s">
        <v>191</v>
      </c>
      <c r="B356" t="s">
        <v>1530</v>
      </c>
      <c r="C356" s="93"/>
      <c r="D356" s="93" t="s">
        <v>2062</v>
      </c>
      <c r="E356" s="82" t="s">
        <v>2929</v>
      </c>
      <c r="F356" s="82" t="s">
        <v>744</v>
      </c>
      <c r="G356" s="82" t="s">
        <v>187</v>
      </c>
      <c r="H356" s="82" t="s">
        <v>187</v>
      </c>
      <c r="I356" s="94" t="s">
        <v>183</v>
      </c>
      <c r="J356" s="82" t="s">
        <v>2930</v>
      </c>
      <c r="K356" s="31" t="s">
        <v>2931</v>
      </c>
      <c r="L356" s="82" t="s">
        <v>1623</v>
      </c>
    </row>
    <row r="357" spans="1:12">
      <c r="A357" s="92" t="s">
        <v>191</v>
      </c>
      <c r="B357" t="s">
        <v>1531</v>
      </c>
      <c r="C357" s="93"/>
      <c r="D357" s="93" t="s">
        <v>2062</v>
      </c>
      <c r="E357" s="82" t="s">
        <v>2932</v>
      </c>
      <c r="F357" s="82" t="s">
        <v>186</v>
      </c>
      <c r="G357" s="82" t="s">
        <v>187</v>
      </c>
      <c r="H357" s="82" t="s">
        <v>187</v>
      </c>
      <c r="I357" s="94" t="s">
        <v>2036</v>
      </c>
      <c r="J357" s="82" t="s">
        <v>2933</v>
      </c>
      <c r="K357" s="31" t="s">
        <v>2934</v>
      </c>
      <c r="L357" s="82" t="s">
        <v>1623</v>
      </c>
    </row>
    <row r="358" spans="1:12">
      <c r="A358" s="92" t="s">
        <v>191</v>
      </c>
      <c r="B358" t="s">
        <v>1536</v>
      </c>
      <c r="C358" s="93"/>
      <c r="D358" s="93" t="s">
        <v>2062</v>
      </c>
      <c r="E358" s="82" t="s">
        <v>2935</v>
      </c>
      <c r="F358" s="82" t="s">
        <v>186</v>
      </c>
      <c r="G358" s="82" t="s">
        <v>182</v>
      </c>
      <c r="H358" s="82" t="s">
        <v>2035</v>
      </c>
      <c r="I358" s="94" t="s">
        <v>2036</v>
      </c>
      <c r="J358" s="82" t="s">
        <v>2936</v>
      </c>
      <c r="K358" s="31" t="s">
        <v>2937</v>
      </c>
      <c r="L358" s="82" t="s">
        <v>1631</v>
      </c>
    </row>
    <row r="359" spans="1:12">
      <c r="A359" s="92" t="s">
        <v>191</v>
      </c>
      <c r="B359" t="s">
        <v>2938</v>
      </c>
      <c r="C359" s="93"/>
      <c r="D359" s="93" t="s">
        <v>2062</v>
      </c>
      <c r="E359" s="82" t="s">
        <v>2939</v>
      </c>
      <c r="F359" s="82" t="s">
        <v>744</v>
      </c>
      <c r="G359" s="82" t="s">
        <v>187</v>
      </c>
      <c r="H359" s="82" t="s">
        <v>187</v>
      </c>
      <c r="I359" s="94" t="s">
        <v>183</v>
      </c>
      <c r="J359" s="82" t="s">
        <v>2940</v>
      </c>
      <c r="K359" s="31" t="s">
        <v>2941</v>
      </c>
      <c r="L359" s="82" t="s">
        <v>1631</v>
      </c>
    </row>
    <row r="360" spans="1:12">
      <c r="A360" s="92" t="s">
        <v>191</v>
      </c>
      <c r="B360" t="s">
        <v>1538</v>
      </c>
      <c r="C360" s="93"/>
      <c r="D360" s="93" t="s">
        <v>2062</v>
      </c>
      <c r="E360" s="82" t="s">
        <v>2942</v>
      </c>
      <c r="F360" s="82" t="s">
        <v>744</v>
      </c>
      <c r="G360" s="82" t="s">
        <v>187</v>
      </c>
      <c r="H360" s="82" t="s">
        <v>187</v>
      </c>
      <c r="I360" s="94" t="s">
        <v>183</v>
      </c>
      <c r="J360" s="82" t="s">
        <v>2943</v>
      </c>
      <c r="K360" s="31" t="s">
        <v>2944</v>
      </c>
      <c r="L360" s="82" t="s">
        <v>1631</v>
      </c>
    </row>
    <row r="361" spans="1:12">
      <c r="A361" s="92" t="s">
        <v>191</v>
      </c>
      <c r="C361" s="93"/>
      <c r="D361" s="93"/>
      <c r="E361" s="82"/>
      <c r="F361" s="82"/>
      <c r="G361" s="82"/>
      <c r="H361" s="82"/>
      <c r="I361" s="94"/>
      <c r="J361" s="82"/>
      <c r="K361" s="31"/>
      <c r="L361" s="82"/>
    </row>
    <row r="362" spans="1:12">
      <c r="A362" s="92" t="s">
        <v>191</v>
      </c>
      <c r="C362" s="93"/>
      <c r="D362" s="93"/>
      <c r="E362" s="82"/>
      <c r="F362" s="82"/>
      <c r="G362" s="82"/>
      <c r="H362" s="82"/>
      <c r="I362" s="94"/>
      <c r="J362" s="82"/>
      <c r="K362" s="31"/>
      <c r="L362" s="82"/>
    </row>
    <row r="363" spans="1:12">
      <c r="A363" s="92" t="s">
        <v>191</v>
      </c>
      <c r="C363" s="93"/>
      <c r="D363" s="93"/>
      <c r="E363" s="82"/>
      <c r="F363" s="82"/>
      <c r="G363" s="82"/>
      <c r="H363" s="82"/>
      <c r="I363" s="94"/>
      <c r="J363" s="82"/>
      <c r="K363" s="31"/>
      <c r="L363" s="82"/>
    </row>
    <row r="364" spans="1:12">
      <c r="A364" s="92" t="s">
        <v>191</v>
      </c>
      <c r="C364" s="93"/>
      <c r="D364" s="93"/>
      <c r="E364" s="82"/>
      <c r="F364" s="82"/>
      <c r="G364" s="82"/>
      <c r="H364" s="82"/>
      <c r="I364" s="94"/>
      <c r="J364" s="82"/>
      <c r="K364" s="31"/>
      <c r="L364" s="82"/>
    </row>
    <row r="365" spans="1:12">
      <c r="A365" s="92" t="s">
        <v>191</v>
      </c>
      <c r="C365" s="93"/>
      <c r="D365" s="93"/>
      <c r="E365" s="82"/>
      <c r="F365" s="82"/>
      <c r="G365" s="82"/>
      <c r="H365" s="82"/>
      <c r="I365" s="94"/>
      <c r="J365" s="82"/>
      <c r="K365" s="31"/>
      <c r="L365" s="82"/>
    </row>
    <row r="366" spans="1:12">
      <c r="A366" s="92" t="s">
        <v>191</v>
      </c>
      <c r="C366" s="93"/>
      <c r="D366" s="93"/>
      <c r="E366" s="82"/>
      <c r="F366" s="82"/>
      <c r="G366" s="82"/>
      <c r="H366" s="82"/>
      <c r="I366" s="94"/>
      <c r="J366" s="82"/>
      <c r="K366" s="31"/>
      <c r="L366" s="82"/>
    </row>
    <row r="367" spans="1:12">
      <c r="A367" s="92" t="s">
        <v>191</v>
      </c>
      <c r="C367" s="93"/>
      <c r="D367" s="93"/>
      <c r="E367" s="82"/>
      <c r="F367" s="82"/>
      <c r="G367" s="82"/>
      <c r="H367" s="82"/>
      <c r="I367" s="94"/>
      <c r="J367" s="82"/>
      <c r="K367" s="31"/>
      <c r="L367" s="82"/>
    </row>
    <row r="368" spans="1:12">
      <c r="A368" s="92" t="str">
        <f t="shared" ref="A368:A409" si="3">"破神传承者"&amp;C368</f>
        <v>破神传承者A</v>
      </c>
      <c r="B368" t="s">
        <v>290</v>
      </c>
      <c r="C368" s="93" t="s">
        <v>52</v>
      </c>
      <c r="D368" s="93"/>
      <c r="E368" s="82" t="s">
        <v>290</v>
      </c>
      <c r="F368" s="82" t="s">
        <v>2033</v>
      </c>
      <c r="G368" s="82" t="s">
        <v>2034</v>
      </c>
      <c r="H368" s="82" t="s">
        <v>2035</v>
      </c>
      <c r="I368" s="94" t="s">
        <v>2945</v>
      </c>
      <c r="J368" s="82" t="s">
        <v>2946</v>
      </c>
      <c r="K368" s="115" t="s">
        <v>2947</v>
      </c>
      <c r="L368" s="82" t="s">
        <v>747</v>
      </c>
    </row>
    <row r="369" spans="1:12">
      <c r="A369" s="92" t="str">
        <f t="shared" si="3"/>
        <v>破神传承者A</v>
      </c>
      <c r="B369" t="s">
        <v>777</v>
      </c>
      <c r="C369" s="93" t="s">
        <v>52</v>
      </c>
      <c r="D369" s="93"/>
      <c r="E369" s="82" t="s">
        <v>777</v>
      </c>
      <c r="F369" s="82" t="s">
        <v>2592</v>
      </c>
      <c r="G369" s="82" t="s">
        <v>187</v>
      </c>
      <c r="H369" s="82" t="s">
        <v>187</v>
      </c>
      <c r="I369" s="94" t="s">
        <v>2044</v>
      </c>
      <c r="J369" s="82" t="s">
        <v>2948</v>
      </c>
      <c r="K369" s="115" t="s">
        <v>2949</v>
      </c>
      <c r="L369" s="82" t="s">
        <v>747</v>
      </c>
    </row>
    <row r="370" spans="1:12">
      <c r="A370" s="92" t="str">
        <f t="shared" si="3"/>
        <v>破神传承者A</v>
      </c>
      <c r="B370" t="s">
        <v>778</v>
      </c>
      <c r="C370" s="93" t="s">
        <v>52</v>
      </c>
      <c r="D370" s="93"/>
      <c r="E370" s="82" t="s">
        <v>778</v>
      </c>
      <c r="F370" s="82" t="s">
        <v>2592</v>
      </c>
      <c r="G370" s="82" t="s">
        <v>187</v>
      </c>
      <c r="H370" s="82" t="s">
        <v>187</v>
      </c>
      <c r="I370" s="94" t="s">
        <v>2950</v>
      </c>
      <c r="J370" s="82" t="s">
        <v>2951</v>
      </c>
      <c r="K370" s="115" t="s">
        <v>2952</v>
      </c>
      <c r="L370" s="82" t="s">
        <v>747</v>
      </c>
    </row>
    <row r="371" spans="1:12">
      <c r="A371" s="92" t="str">
        <f t="shared" si="3"/>
        <v>破神传承者A</v>
      </c>
      <c r="B371" t="s">
        <v>779</v>
      </c>
      <c r="C371" s="93" t="s">
        <v>52</v>
      </c>
      <c r="D371" s="93"/>
      <c r="E371" s="82" t="s">
        <v>779</v>
      </c>
      <c r="F371" s="82" t="s">
        <v>2033</v>
      </c>
      <c r="G371" s="82" t="s">
        <v>2953</v>
      </c>
      <c r="H371" s="82" t="s">
        <v>2035</v>
      </c>
      <c r="I371" s="94" t="s">
        <v>2085</v>
      </c>
      <c r="J371" s="82" t="s">
        <v>2954</v>
      </c>
      <c r="K371" s="115" t="s">
        <v>2955</v>
      </c>
      <c r="L371" s="82" t="s">
        <v>747</v>
      </c>
    </row>
    <row r="372" spans="1:12">
      <c r="A372" s="92" t="str">
        <f t="shared" si="3"/>
        <v>破神传承者A</v>
      </c>
      <c r="B372" t="s">
        <v>780</v>
      </c>
      <c r="C372" s="93" t="s">
        <v>52</v>
      </c>
      <c r="D372" s="93"/>
      <c r="E372" s="82" t="s">
        <v>780</v>
      </c>
      <c r="F372" s="82" t="s">
        <v>2033</v>
      </c>
      <c r="G372" s="82" t="s">
        <v>2034</v>
      </c>
      <c r="H372" s="82" t="s">
        <v>2035</v>
      </c>
      <c r="I372" s="94" t="s">
        <v>2945</v>
      </c>
      <c r="J372" s="82" t="s">
        <v>2956</v>
      </c>
      <c r="K372" s="115" t="s">
        <v>2957</v>
      </c>
      <c r="L372" s="82" t="s">
        <v>747</v>
      </c>
    </row>
    <row r="373" spans="1:12">
      <c r="A373" s="92" t="str">
        <f t="shared" si="3"/>
        <v>破神传承者A</v>
      </c>
      <c r="B373" t="s">
        <v>781</v>
      </c>
      <c r="C373" s="93" t="s">
        <v>52</v>
      </c>
      <c r="D373" s="93"/>
      <c r="E373" s="82" t="s">
        <v>781</v>
      </c>
      <c r="F373" s="82" t="s">
        <v>186</v>
      </c>
      <c r="G373" s="82" t="s">
        <v>187</v>
      </c>
      <c r="H373" s="82" t="s">
        <v>187</v>
      </c>
      <c r="I373" s="94" t="s">
        <v>2044</v>
      </c>
      <c r="J373" s="82" t="s">
        <v>2958</v>
      </c>
      <c r="K373" s="115" t="s">
        <v>2959</v>
      </c>
      <c r="L373" s="82" t="s">
        <v>747</v>
      </c>
    </row>
    <row r="374" spans="1:12">
      <c r="A374" s="92" t="str">
        <f t="shared" si="3"/>
        <v>破神传承者A</v>
      </c>
      <c r="B374" t="s">
        <v>782</v>
      </c>
      <c r="C374" s="93" t="s">
        <v>52</v>
      </c>
      <c r="D374" s="93"/>
      <c r="E374" s="82" t="s">
        <v>782</v>
      </c>
      <c r="F374" s="82" t="s">
        <v>186</v>
      </c>
      <c r="G374" s="82" t="s">
        <v>2194</v>
      </c>
      <c r="H374" s="82" t="s">
        <v>2035</v>
      </c>
      <c r="I374" s="94" t="s">
        <v>183</v>
      </c>
      <c r="J374" s="82" t="s">
        <v>2960</v>
      </c>
      <c r="K374" s="115" t="s">
        <v>2961</v>
      </c>
      <c r="L374" s="82" t="s">
        <v>747</v>
      </c>
    </row>
    <row r="375" spans="1:25">
      <c r="A375" s="92" t="str">
        <f t="shared" si="3"/>
        <v>破神传承者A</v>
      </c>
      <c r="B375" t="s">
        <v>783</v>
      </c>
      <c r="C375" s="93" t="s">
        <v>52</v>
      </c>
      <c r="D375" s="93"/>
      <c r="E375" s="82" t="s">
        <v>783</v>
      </c>
      <c r="F375" s="82" t="s">
        <v>744</v>
      </c>
      <c r="G375" s="82" t="s">
        <v>187</v>
      </c>
      <c r="H375" s="82" t="s">
        <v>187</v>
      </c>
      <c r="I375" s="94" t="s">
        <v>183</v>
      </c>
      <c r="J375" s="82" t="s">
        <v>2962</v>
      </c>
      <c r="K375" s="115" t="s">
        <v>2963</v>
      </c>
      <c r="L375" s="82" t="s">
        <v>747</v>
      </c>
      <c r="P375" s="82"/>
      <c r="Q375" s="82"/>
      <c r="R375" s="82"/>
      <c r="S375" s="82"/>
      <c r="T375" s="82"/>
      <c r="U375" s="82"/>
      <c r="V375" s="82"/>
      <c r="W375" s="82"/>
      <c r="X375" s="82"/>
      <c r="Y375" s="82"/>
    </row>
    <row r="376" spans="1:25">
      <c r="A376" s="92" t="str">
        <f t="shared" si="3"/>
        <v>破神传承者A</v>
      </c>
      <c r="B376" t="s">
        <v>790</v>
      </c>
      <c r="C376" s="93" t="s">
        <v>52</v>
      </c>
      <c r="D376" s="93"/>
      <c r="E376" s="82" t="s">
        <v>790</v>
      </c>
      <c r="F376" s="82" t="s">
        <v>744</v>
      </c>
      <c r="G376" s="82" t="s">
        <v>187</v>
      </c>
      <c r="H376" s="82" t="s">
        <v>187</v>
      </c>
      <c r="I376" s="94" t="s">
        <v>183</v>
      </c>
      <c r="J376" s="82" t="s">
        <v>2964</v>
      </c>
      <c r="K376" s="115" t="s">
        <v>2965</v>
      </c>
      <c r="L376" s="82" t="s">
        <v>1638</v>
      </c>
      <c r="P376" s="82"/>
      <c r="Q376" s="82"/>
      <c r="R376" s="82"/>
      <c r="S376" s="82"/>
      <c r="T376" s="82"/>
      <c r="U376" s="82"/>
      <c r="V376" s="82"/>
      <c r="W376" s="82"/>
      <c r="X376" s="82"/>
      <c r="Y376" s="82"/>
    </row>
    <row r="377" spans="1:25">
      <c r="A377" s="92" t="str">
        <f t="shared" si="3"/>
        <v>破神传承者A</v>
      </c>
      <c r="B377" t="s">
        <v>784</v>
      </c>
      <c r="C377" s="93" t="s">
        <v>52</v>
      </c>
      <c r="D377" s="93" t="s">
        <v>2062</v>
      </c>
      <c r="E377" s="82" t="s">
        <v>2966</v>
      </c>
      <c r="F377" s="82" t="s">
        <v>181</v>
      </c>
      <c r="G377" s="82" t="s">
        <v>182</v>
      </c>
      <c r="H377" s="82" t="s">
        <v>2035</v>
      </c>
      <c r="I377" s="94" t="s">
        <v>183</v>
      </c>
      <c r="J377" s="82" t="s">
        <v>2967</v>
      </c>
      <c r="K377" s="115" t="s">
        <v>2968</v>
      </c>
      <c r="L377" s="82" t="s">
        <v>747</v>
      </c>
      <c r="P377" s="82"/>
      <c r="Q377" s="82"/>
      <c r="R377" s="82"/>
      <c r="S377" s="82"/>
      <c r="T377" s="82"/>
      <c r="U377" s="82"/>
      <c r="V377" s="82"/>
      <c r="W377" s="82"/>
      <c r="X377" s="82"/>
      <c r="Y377" s="82"/>
    </row>
    <row r="378" spans="1:25">
      <c r="A378" s="92" t="str">
        <f t="shared" si="3"/>
        <v>破神传承者A</v>
      </c>
      <c r="B378" t="s">
        <v>785</v>
      </c>
      <c r="C378" s="93" t="s">
        <v>52</v>
      </c>
      <c r="D378" s="93" t="s">
        <v>2062</v>
      </c>
      <c r="E378" s="82" t="s">
        <v>2969</v>
      </c>
      <c r="F378" s="82" t="s">
        <v>186</v>
      </c>
      <c r="G378" s="82" t="s">
        <v>187</v>
      </c>
      <c r="H378" s="82" t="s">
        <v>187</v>
      </c>
      <c r="I378" s="94" t="s">
        <v>183</v>
      </c>
      <c r="J378" s="82" t="s">
        <v>2970</v>
      </c>
      <c r="K378" s="115" t="s">
        <v>2971</v>
      </c>
      <c r="L378" s="82" t="s">
        <v>747</v>
      </c>
      <c r="P378" s="82"/>
      <c r="Q378" s="82"/>
      <c r="R378" s="82"/>
      <c r="S378" s="82"/>
      <c r="T378" s="82"/>
      <c r="U378" s="82"/>
      <c r="V378" s="82"/>
      <c r="W378" s="82"/>
      <c r="X378" s="82"/>
      <c r="Y378" s="82"/>
    </row>
    <row r="379" spans="1:25">
      <c r="A379" s="92" t="str">
        <f t="shared" si="3"/>
        <v>破神传承者A</v>
      </c>
      <c r="B379" t="s">
        <v>786</v>
      </c>
      <c r="C379" s="93" t="s">
        <v>52</v>
      </c>
      <c r="D379" s="93" t="s">
        <v>2062</v>
      </c>
      <c r="E379" s="82" t="s">
        <v>2972</v>
      </c>
      <c r="F379" s="82" t="s">
        <v>186</v>
      </c>
      <c r="G379" s="82" t="s">
        <v>187</v>
      </c>
      <c r="H379" s="82" t="s">
        <v>187</v>
      </c>
      <c r="I379" s="94" t="s">
        <v>2036</v>
      </c>
      <c r="J379" s="82" t="s">
        <v>2973</v>
      </c>
      <c r="K379" s="115" t="s">
        <v>2974</v>
      </c>
      <c r="L379" s="82" t="s">
        <v>747</v>
      </c>
      <c r="P379" s="82"/>
      <c r="Q379" s="82"/>
      <c r="R379" s="82"/>
      <c r="S379" s="82"/>
      <c r="T379" s="82"/>
      <c r="U379" s="82"/>
      <c r="V379" s="82"/>
      <c r="W379" s="82"/>
      <c r="X379" s="82"/>
      <c r="Y379" s="82"/>
    </row>
    <row r="380" spans="1:25">
      <c r="A380" s="92" t="str">
        <f t="shared" si="3"/>
        <v>破神传承者A</v>
      </c>
      <c r="B380" t="s">
        <v>787</v>
      </c>
      <c r="C380" s="93" t="s">
        <v>52</v>
      </c>
      <c r="D380" s="93" t="s">
        <v>2062</v>
      </c>
      <c r="E380" s="82" t="s">
        <v>2975</v>
      </c>
      <c r="F380" s="82" t="s">
        <v>744</v>
      </c>
      <c r="G380" s="82" t="s">
        <v>187</v>
      </c>
      <c r="H380" s="82" t="s">
        <v>187</v>
      </c>
      <c r="I380" s="94" t="s">
        <v>183</v>
      </c>
      <c r="J380" s="82" t="s">
        <v>2976</v>
      </c>
      <c r="K380" s="115" t="s">
        <v>2977</v>
      </c>
      <c r="L380" s="82" t="s">
        <v>747</v>
      </c>
      <c r="P380" s="82"/>
      <c r="Q380" s="82"/>
      <c r="R380" s="82"/>
      <c r="S380" s="82"/>
      <c r="T380" s="82"/>
      <c r="U380" s="82"/>
      <c r="V380" s="82"/>
      <c r="W380" s="82"/>
      <c r="X380" s="82"/>
      <c r="Y380" s="82"/>
    </row>
    <row r="381" spans="1:25">
      <c r="A381" s="92" t="str">
        <f t="shared" si="3"/>
        <v>破神传承者A</v>
      </c>
      <c r="B381" t="s">
        <v>791</v>
      </c>
      <c r="C381" s="93" t="s">
        <v>52</v>
      </c>
      <c r="D381" s="93" t="s">
        <v>2062</v>
      </c>
      <c r="E381" s="82" t="s">
        <v>2978</v>
      </c>
      <c r="F381" s="82" t="s">
        <v>744</v>
      </c>
      <c r="G381" s="82" t="s">
        <v>187</v>
      </c>
      <c r="H381" s="82" t="s">
        <v>187</v>
      </c>
      <c r="I381" s="94" t="s">
        <v>183</v>
      </c>
      <c r="J381" s="82" t="s">
        <v>2979</v>
      </c>
      <c r="K381" s="115" t="s">
        <v>2980</v>
      </c>
      <c r="L381" s="82" t="s">
        <v>1638</v>
      </c>
      <c r="P381" s="82"/>
      <c r="Q381" s="82"/>
      <c r="R381" s="82"/>
      <c r="S381" s="82"/>
      <c r="T381" s="82"/>
      <c r="U381" s="82"/>
      <c r="V381" s="82"/>
      <c r="W381" s="82"/>
      <c r="X381" s="82"/>
      <c r="Y381" s="82"/>
    </row>
    <row r="382" spans="1:25">
      <c r="A382" s="92" t="str">
        <f t="shared" si="3"/>
        <v>破神传承者A</v>
      </c>
      <c r="B382" t="s">
        <v>792</v>
      </c>
      <c r="C382" s="93" t="s">
        <v>52</v>
      </c>
      <c r="D382" s="93" t="s">
        <v>2062</v>
      </c>
      <c r="E382" s="82" t="s">
        <v>2981</v>
      </c>
      <c r="F382" s="82" t="s">
        <v>744</v>
      </c>
      <c r="G382" s="82" t="s">
        <v>187</v>
      </c>
      <c r="H382" s="82" t="s">
        <v>187</v>
      </c>
      <c r="I382" s="94" t="s">
        <v>183</v>
      </c>
      <c r="J382" s="82" t="s">
        <v>2982</v>
      </c>
      <c r="K382" s="115" t="s">
        <v>2983</v>
      </c>
      <c r="L382" s="82" t="s">
        <v>1638</v>
      </c>
      <c r="P382" s="82"/>
      <c r="Q382" s="82"/>
      <c r="R382" s="82"/>
      <c r="S382" s="82"/>
      <c r="T382" s="82"/>
      <c r="U382" s="82"/>
      <c r="V382" s="94"/>
      <c r="W382" s="82"/>
      <c r="X382" s="82"/>
      <c r="Y382" s="82"/>
    </row>
    <row r="383" spans="1:12">
      <c r="A383" s="92" t="str">
        <f t="shared" si="3"/>
        <v>破神传承者A</v>
      </c>
      <c r="B383" t="s">
        <v>793</v>
      </c>
      <c r="C383" s="93" t="s">
        <v>52</v>
      </c>
      <c r="D383" s="93" t="s">
        <v>2062</v>
      </c>
      <c r="E383" s="82" t="s">
        <v>2984</v>
      </c>
      <c r="F383" s="82" t="s">
        <v>186</v>
      </c>
      <c r="G383" s="82" t="s">
        <v>187</v>
      </c>
      <c r="H383" s="82" t="s">
        <v>187</v>
      </c>
      <c r="I383" s="94" t="s">
        <v>183</v>
      </c>
      <c r="J383" s="82" t="s">
        <v>2985</v>
      </c>
      <c r="K383" s="115" t="s">
        <v>2986</v>
      </c>
      <c r="L383" s="82" t="s">
        <v>1638</v>
      </c>
    </row>
    <row r="384" spans="1:12">
      <c r="A384" s="92" t="str">
        <f t="shared" si="3"/>
        <v>破神传承者A</v>
      </c>
      <c r="B384" t="s">
        <v>794</v>
      </c>
      <c r="C384" s="93" t="s">
        <v>52</v>
      </c>
      <c r="D384" s="93" t="s">
        <v>2062</v>
      </c>
      <c r="E384" s="82" t="s">
        <v>2987</v>
      </c>
      <c r="F384" s="82" t="s">
        <v>744</v>
      </c>
      <c r="G384" s="82" t="s">
        <v>187</v>
      </c>
      <c r="H384" s="82" t="s">
        <v>187</v>
      </c>
      <c r="I384" s="94" t="s">
        <v>183</v>
      </c>
      <c r="J384" s="82" t="s">
        <v>2988</v>
      </c>
      <c r="K384" s="115" t="s">
        <v>2989</v>
      </c>
      <c r="L384" s="82" t="s">
        <v>1638</v>
      </c>
    </row>
    <row r="385" spans="1:12">
      <c r="A385" s="92" t="str">
        <f t="shared" si="3"/>
        <v>破神传承者A</v>
      </c>
      <c r="B385" t="s">
        <v>788</v>
      </c>
      <c r="C385" s="93" t="s">
        <v>52</v>
      </c>
      <c r="D385" s="93" t="s">
        <v>2990</v>
      </c>
      <c r="E385" s="82" t="s">
        <v>2991</v>
      </c>
      <c r="F385" s="82" t="s">
        <v>186</v>
      </c>
      <c r="G385" s="82" t="s">
        <v>187</v>
      </c>
      <c r="H385" s="82" t="s">
        <v>187</v>
      </c>
      <c r="I385" s="94" t="s">
        <v>2950</v>
      </c>
      <c r="J385" s="82" t="s">
        <v>2992</v>
      </c>
      <c r="K385" s="115" t="s">
        <v>2993</v>
      </c>
      <c r="L385" s="82" t="s">
        <v>747</v>
      </c>
    </row>
    <row r="386" spans="1:12">
      <c r="A386" s="92" t="str">
        <f t="shared" si="3"/>
        <v>破神传承者A</v>
      </c>
      <c r="B386" t="s">
        <v>789</v>
      </c>
      <c r="C386" s="93" t="s">
        <v>52</v>
      </c>
      <c r="D386" s="93" t="s">
        <v>2990</v>
      </c>
      <c r="E386" s="82" t="s">
        <v>2994</v>
      </c>
      <c r="F386" s="82" t="s">
        <v>744</v>
      </c>
      <c r="G386" s="82" t="s">
        <v>187</v>
      </c>
      <c r="H386" s="82" t="s">
        <v>187</v>
      </c>
      <c r="I386" s="94" t="s">
        <v>183</v>
      </c>
      <c r="J386" s="82" t="s">
        <v>2995</v>
      </c>
      <c r="K386" s="115" t="s">
        <v>2996</v>
      </c>
      <c r="L386" s="82" t="s">
        <v>747</v>
      </c>
    </row>
    <row r="387" spans="1:12">
      <c r="A387" s="92" t="str">
        <f t="shared" si="3"/>
        <v>破神传承者A</v>
      </c>
      <c r="B387" t="s">
        <v>795</v>
      </c>
      <c r="C387" s="93" t="s">
        <v>52</v>
      </c>
      <c r="D387" s="93" t="s">
        <v>2990</v>
      </c>
      <c r="E387" s="82" t="s">
        <v>2997</v>
      </c>
      <c r="F387" s="82" t="s">
        <v>186</v>
      </c>
      <c r="G387" s="82" t="s">
        <v>187</v>
      </c>
      <c r="H387" s="82" t="s">
        <v>187</v>
      </c>
      <c r="I387" s="94" t="s">
        <v>183</v>
      </c>
      <c r="J387" s="82" t="s">
        <v>2998</v>
      </c>
      <c r="K387" s="115" t="s">
        <v>2999</v>
      </c>
      <c r="L387" s="82" t="s">
        <v>1638</v>
      </c>
    </row>
    <row r="388" spans="1:12">
      <c r="A388" s="92" t="str">
        <f t="shared" si="3"/>
        <v>破神传承者A</v>
      </c>
      <c r="B388" t="s">
        <v>796</v>
      </c>
      <c r="C388" s="93" t="s">
        <v>52</v>
      </c>
      <c r="D388" s="93" t="s">
        <v>2990</v>
      </c>
      <c r="E388" s="82" t="s">
        <v>3000</v>
      </c>
      <c r="F388" s="82" t="s">
        <v>744</v>
      </c>
      <c r="G388" s="82" t="s">
        <v>187</v>
      </c>
      <c r="H388" s="82" t="s">
        <v>187</v>
      </c>
      <c r="I388" s="94" t="s">
        <v>183</v>
      </c>
      <c r="J388" s="82" t="s">
        <v>3001</v>
      </c>
      <c r="K388" s="115" t="s">
        <v>3002</v>
      </c>
      <c r="L388" s="82" t="s">
        <v>1638</v>
      </c>
    </row>
    <row r="389" spans="1:12">
      <c r="A389" s="92" t="str">
        <f t="shared" si="3"/>
        <v>破神传承者B</v>
      </c>
      <c r="B389" t="s">
        <v>798</v>
      </c>
      <c r="C389" s="93" t="s">
        <v>67</v>
      </c>
      <c r="D389" s="93"/>
      <c r="E389" s="82" t="s">
        <v>798</v>
      </c>
      <c r="F389" s="82" t="s">
        <v>186</v>
      </c>
      <c r="G389" s="82" t="s">
        <v>187</v>
      </c>
      <c r="H389" s="82" t="s">
        <v>187</v>
      </c>
      <c r="I389" s="94" t="s">
        <v>2945</v>
      </c>
      <c r="J389" s="82" t="s">
        <v>3003</v>
      </c>
      <c r="K389" s="31" t="s">
        <v>3004</v>
      </c>
      <c r="L389" s="82" t="s">
        <v>747</v>
      </c>
    </row>
    <row r="390" spans="1:12">
      <c r="A390" s="92" t="str">
        <f t="shared" si="3"/>
        <v>破神传承者B</v>
      </c>
      <c r="B390" t="s">
        <v>289</v>
      </c>
      <c r="C390" s="93" t="s">
        <v>67</v>
      </c>
      <c r="D390" s="93"/>
      <c r="E390" s="82" t="s">
        <v>289</v>
      </c>
      <c r="F390" s="82" t="s">
        <v>2033</v>
      </c>
      <c r="G390" s="82" t="s">
        <v>2034</v>
      </c>
      <c r="H390" s="82" t="s">
        <v>2035</v>
      </c>
      <c r="I390" s="94" t="s">
        <v>2950</v>
      </c>
      <c r="J390" s="82" t="s">
        <v>3005</v>
      </c>
      <c r="K390" s="31" t="s">
        <v>3006</v>
      </c>
      <c r="L390" s="82" t="s">
        <v>747</v>
      </c>
    </row>
    <row r="391" spans="1:12">
      <c r="A391" s="92" t="str">
        <f t="shared" si="3"/>
        <v>破神传承者B</v>
      </c>
      <c r="B391" t="s">
        <v>799</v>
      </c>
      <c r="C391" s="93" t="s">
        <v>67</v>
      </c>
      <c r="D391" s="93"/>
      <c r="E391" s="82" t="s">
        <v>799</v>
      </c>
      <c r="F391" s="82" t="s">
        <v>2084</v>
      </c>
      <c r="G391" s="82" t="s">
        <v>2780</v>
      </c>
      <c r="H391" s="82" t="s">
        <v>2035</v>
      </c>
      <c r="I391" s="94" t="s">
        <v>2044</v>
      </c>
      <c r="J391" s="82" t="s">
        <v>3007</v>
      </c>
      <c r="K391" s="31" t="s">
        <v>3008</v>
      </c>
      <c r="L391" s="82" t="s">
        <v>747</v>
      </c>
    </row>
    <row r="392" spans="1:12">
      <c r="A392" s="92" t="str">
        <f t="shared" si="3"/>
        <v>破神传承者B</v>
      </c>
      <c r="B392" t="s">
        <v>800</v>
      </c>
      <c r="C392" s="93" t="s">
        <v>67</v>
      </c>
      <c r="D392" s="93"/>
      <c r="E392" s="82" t="s">
        <v>800</v>
      </c>
      <c r="F392" s="82" t="s">
        <v>2084</v>
      </c>
      <c r="G392" s="82" t="s">
        <v>187</v>
      </c>
      <c r="H392" s="82" t="s">
        <v>187</v>
      </c>
      <c r="I392" s="94" t="s">
        <v>2036</v>
      </c>
      <c r="J392" s="82" t="s">
        <v>3009</v>
      </c>
      <c r="K392" s="31" t="s">
        <v>3010</v>
      </c>
      <c r="L392" s="82" t="s">
        <v>747</v>
      </c>
    </row>
    <row r="393" spans="1:12">
      <c r="A393" s="92" t="str">
        <f t="shared" si="3"/>
        <v>破神传承者B</v>
      </c>
      <c r="B393" t="s">
        <v>801</v>
      </c>
      <c r="C393" s="93" t="s">
        <v>67</v>
      </c>
      <c r="D393" s="93"/>
      <c r="E393" s="82" t="s">
        <v>801</v>
      </c>
      <c r="F393" s="82" t="s">
        <v>2084</v>
      </c>
      <c r="G393" s="82" t="s">
        <v>187</v>
      </c>
      <c r="H393" s="82" t="s">
        <v>187</v>
      </c>
      <c r="I393" s="94" t="s">
        <v>2036</v>
      </c>
      <c r="J393" s="82" t="s">
        <v>3011</v>
      </c>
      <c r="K393" s="31" t="s">
        <v>3012</v>
      </c>
      <c r="L393" s="82" t="s">
        <v>747</v>
      </c>
    </row>
    <row r="394" spans="1:12">
      <c r="A394" s="92" t="str">
        <f t="shared" si="3"/>
        <v>破神传承者B</v>
      </c>
      <c r="B394" t="s">
        <v>802</v>
      </c>
      <c r="C394" s="93" t="s">
        <v>67</v>
      </c>
      <c r="D394" s="93"/>
      <c r="E394" s="82" t="s">
        <v>802</v>
      </c>
      <c r="F394" s="82" t="s">
        <v>186</v>
      </c>
      <c r="G394" s="82" t="s">
        <v>2780</v>
      </c>
      <c r="H394" s="82" t="s">
        <v>2035</v>
      </c>
      <c r="I394" s="94" t="s">
        <v>2950</v>
      </c>
      <c r="J394" s="82" t="s">
        <v>3013</v>
      </c>
      <c r="K394" s="31" t="s">
        <v>3014</v>
      </c>
      <c r="L394" s="82" t="s">
        <v>747</v>
      </c>
    </row>
    <row r="395" spans="1:12">
      <c r="A395" s="92" t="str">
        <f t="shared" si="3"/>
        <v>破神传承者B</v>
      </c>
      <c r="B395" t="s">
        <v>803</v>
      </c>
      <c r="C395" s="93" t="s">
        <v>67</v>
      </c>
      <c r="D395" s="93"/>
      <c r="E395" s="82" t="s">
        <v>803</v>
      </c>
      <c r="F395" s="82" t="s">
        <v>186</v>
      </c>
      <c r="G395" s="82" t="s">
        <v>182</v>
      </c>
      <c r="H395" s="82" t="s">
        <v>2035</v>
      </c>
      <c r="I395" s="94" t="s">
        <v>2950</v>
      </c>
      <c r="J395" s="82" t="s">
        <v>3015</v>
      </c>
      <c r="K395" s="31" t="s">
        <v>3016</v>
      </c>
      <c r="L395" s="82" t="s">
        <v>747</v>
      </c>
    </row>
    <row r="396" spans="1:12">
      <c r="A396" s="92" t="str">
        <f t="shared" si="3"/>
        <v>破神传承者B</v>
      </c>
      <c r="B396" t="s">
        <v>804</v>
      </c>
      <c r="C396" s="93" t="s">
        <v>67</v>
      </c>
      <c r="D396" s="93"/>
      <c r="E396" s="82" t="s">
        <v>804</v>
      </c>
      <c r="F396" s="82" t="s">
        <v>186</v>
      </c>
      <c r="G396" s="82" t="s">
        <v>187</v>
      </c>
      <c r="H396" s="82" t="s">
        <v>187</v>
      </c>
      <c r="I396" s="94" t="s">
        <v>183</v>
      </c>
      <c r="J396" s="82" t="s">
        <v>3017</v>
      </c>
      <c r="K396" s="31" t="s">
        <v>3018</v>
      </c>
      <c r="L396" s="82" t="s">
        <v>747</v>
      </c>
    </row>
    <row r="397" spans="1:12">
      <c r="A397" s="92" t="str">
        <f t="shared" si="3"/>
        <v>破神传承者B</v>
      </c>
      <c r="B397" t="s">
        <v>813</v>
      </c>
      <c r="C397" s="93" t="s">
        <v>67</v>
      </c>
      <c r="D397" s="93"/>
      <c r="E397" s="82" t="s">
        <v>813</v>
      </c>
      <c r="F397" s="82" t="s">
        <v>744</v>
      </c>
      <c r="G397" s="82" t="s">
        <v>187</v>
      </c>
      <c r="H397" s="82" t="s">
        <v>187</v>
      </c>
      <c r="I397" s="94" t="s">
        <v>183</v>
      </c>
      <c r="J397" s="82" t="s">
        <v>3019</v>
      </c>
      <c r="K397" s="31" t="s">
        <v>3020</v>
      </c>
      <c r="L397" s="82" t="s">
        <v>1638</v>
      </c>
    </row>
    <row r="398" spans="1:12">
      <c r="A398" s="92" t="str">
        <f t="shared" si="3"/>
        <v>破神传承者B</v>
      </c>
      <c r="B398" t="s">
        <v>805</v>
      </c>
      <c r="C398" s="93" t="s">
        <v>67</v>
      </c>
      <c r="D398" s="93" t="s">
        <v>2062</v>
      </c>
      <c r="E398" s="82" t="s">
        <v>3021</v>
      </c>
      <c r="F398" s="82" t="s">
        <v>2084</v>
      </c>
      <c r="G398" s="82" t="s">
        <v>187</v>
      </c>
      <c r="H398" s="82" t="s">
        <v>187</v>
      </c>
      <c r="I398" s="94" t="s">
        <v>2950</v>
      </c>
      <c r="J398" s="82" t="s">
        <v>3022</v>
      </c>
      <c r="K398" s="31" t="s">
        <v>3023</v>
      </c>
      <c r="L398" s="82" t="s">
        <v>747</v>
      </c>
    </row>
    <row r="399" spans="1:12">
      <c r="A399" s="92" t="str">
        <f t="shared" si="3"/>
        <v>破神传承者B</v>
      </c>
      <c r="B399" t="s">
        <v>806</v>
      </c>
      <c r="C399" s="93" t="s">
        <v>67</v>
      </c>
      <c r="D399" s="93" t="s">
        <v>2062</v>
      </c>
      <c r="E399" s="82" t="s">
        <v>3024</v>
      </c>
      <c r="F399" s="82" t="s">
        <v>186</v>
      </c>
      <c r="G399" s="82" t="s">
        <v>187</v>
      </c>
      <c r="H399" s="82" t="s">
        <v>187</v>
      </c>
      <c r="I399" s="94" t="s">
        <v>2950</v>
      </c>
      <c r="J399" s="82" t="s">
        <v>3025</v>
      </c>
      <c r="K399" s="31" t="s">
        <v>3026</v>
      </c>
      <c r="L399" s="82" t="s">
        <v>747</v>
      </c>
    </row>
    <row r="400" spans="1:25">
      <c r="A400" s="92" t="str">
        <f t="shared" si="3"/>
        <v>破神传承者B</v>
      </c>
      <c r="B400" t="s">
        <v>807</v>
      </c>
      <c r="C400" s="93" t="s">
        <v>67</v>
      </c>
      <c r="D400" s="93" t="s">
        <v>2062</v>
      </c>
      <c r="E400" s="82" t="s">
        <v>3027</v>
      </c>
      <c r="F400" s="82" t="s">
        <v>186</v>
      </c>
      <c r="G400" s="82" t="s">
        <v>2780</v>
      </c>
      <c r="H400" s="82" t="s">
        <v>2035</v>
      </c>
      <c r="I400" s="94" t="s">
        <v>2950</v>
      </c>
      <c r="J400" s="82" t="s">
        <v>3028</v>
      </c>
      <c r="K400" s="31" t="s">
        <v>3029</v>
      </c>
      <c r="L400" s="82" t="s">
        <v>747</v>
      </c>
      <c r="P400" s="82"/>
      <c r="Q400" s="82"/>
      <c r="R400" s="82"/>
      <c r="S400" s="82"/>
      <c r="T400" s="82"/>
      <c r="U400" s="82"/>
      <c r="V400" s="88"/>
      <c r="W400" s="82"/>
      <c r="X400" s="82"/>
      <c r="Y400" s="82"/>
    </row>
    <row r="401" spans="1:25">
      <c r="A401" s="92" t="str">
        <f t="shared" si="3"/>
        <v>破神传承者B</v>
      </c>
      <c r="B401" t="s">
        <v>808</v>
      </c>
      <c r="C401" s="93" t="s">
        <v>67</v>
      </c>
      <c r="D401" s="93" t="s">
        <v>2062</v>
      </c>
      <c r="E401" s="82" t="s">
        <v>3030</v>
      </c>
      <c r="F401" s="82" t="s">
        <v>744</v>
      </c>
      <c r="G401" s="82" t="s">
        <v>187</v>
      </c>
      <c r="H401" s="82" t="s">
        <v>187</v>
      </c>
      <c r="I401" s="94" t="s">
        <v>183</v>
      </c>
      <c r="J401" s="82" t="s">
        <v>3031</v>
      </c>
      <c r="K401" s="31" t="s">
        <v>3032</v>
      </c>
      <c r="L401" s="82" t="s">
        <v>747</v>
      </c>
      <c r="P401" s="82"/>
      <c r="Q401" s="82"/>
      <c r="R401" s="82"/>
      <c r="S401" s="82"/>
      <c r="T401" s="82"/>
      <c r="U401" s="82"/>
      <c r="V401" s="88"/>
      <c r="W401" s="82"/>
      <c r="X401" s="82"/>
      <c r="Y401" s="82"/>
    </row>
    <row r="402" spans="1:25">
      <c r="A402" s="92" t="str">
        <f t="shared" si="3"/>
        <v>破神传承者B</v>
      </c>
      <c r="B402" t="s">
        <v>814</v>
      </c>
      <c r="C402" s="93" t="s">
        <v>67</v>
      </c>
      <c r="D402" s="93" t="s">
        <v>2062</v>
      </c>
      <c r="E402" s="82" t="s">
        <v>3033</v>
      </c>
      <c r="F402" s="82" t="s">
        <v>2033</v>
      </c>
      <c r="G402" s="82" t="s">
        <v>2034</v>
      </c>
      <c r="H402" s="82" t="s">
        <v>2035</v>
      </c>
      <c r="I402" s="94" t="s">
        <v>2085</v>
      </c>
      <c r="J402" s="82" t="s">
        <v>3034</v>
      </c>
      <c r="K402" s="31" t="s">
        <v>3035</v>
      </c>
      <c r="L402" s="82" t="s">
        <v>1638</v>
      </c>
      <c r="P402" s="82"/>
      <c r="Q402" s="82"/>
      <c r="R402" s="82"/>
      <c r="S402" s="82"/>
      <c r="T402" s="82"/>
      <c r="U402" s="82"/>
      <c r="V402" s="94"/>
      <c r="W402" s="82"/>
      <c r="X402" s="82"/>
      <c r="Y402" s="82"/>
    </row>
    <row r="403" spans="1:25">
      <c r="A403" s="92" t="str">
        <f t="shared" si="3"/>
        <v>破神传承者B</v>
      </c>
      <c r="B403" t="s">
        <v>815</v>
      </c>
      <c r="C403" s="93" t="s">
        <v>67</v>
      </c>
      <c r="D403" s="93" t="s">
        <v>2062</v>
      </c>
      <c r="E403" s="82" t="s">
        <v>3036</v>
      </c>
      <c r="F403" s="82" t="s">
        <v>186</v>
      </c>
      <c r="G403" s="82" t="s">
        <v>187</v>
      </c>
      <c r="H403" s="82" t="s">
        <v>187</v>
      </c>
      <c r="I403" s="94" t="s">
        <v>2950</v>
      </c>
      <c r="J403" s="82" t="s">
        <v>3037</v>
      </c>
      <c r="K403" s="31" t="s">
        <v>3038</v>
      </c>
      <c r="L403" s="82" t="s">
        <v>1638</v>
      </c>
      <c r="P403" s="82"/>
      <c r="Q403" s="82"/>
      <c r="R403" s="82"/>
      <c r="S403" s="82"/>
      <c r="T403" s="82"/>
      <c r="U403" s="82"/>
      <c r="V403" s="88"/>
      <c r="W403" s="82"/>
      <c r="X403" s="82"/>
      <c r="Y403" s="82"/>
    </row>
    <row r="404" spans="1:12">
      <c r="A404" s="92" t="str">
        <f t="shared" si="3"/>
        <v>破神传承者B</v>
      </c>
      <c r="B404" t="s">
        <v>816</v>
      </c>
      <c r="C404" s="93" t="s">
        <v>67</v>
      </c>
      <c r="D404" s="93" t="s">
        <v>2062</v>
      </c>
      <c r="E404" s="82" t="s">
        <v>3039</v>
      </c>
      <c r="F404" s="82" t="s">
        <v>186</v>
      </c>
      <c r="G404" s="82" t="s">
        <v>187</v>
      </c>
      <c r="H404" s="82" t="s">
        <v>187</v>
      </c>
      <c r="I404" s="94" t="s">
        <v>2950</v>
      </c>
      <c r="J404" s="82" t="s">
        <v>3040</v>
      </c>
      <c r="K404" s="31" t="s">
        <v>3041</v>
      </c>
      <c r="L404" s="82" t="s">
        <v>1638</v>
      </c>
    </row>
    <row r="405" spans="1:25">
      <c r="A405" s="92" t="str">
        <f t="shared" si="3"/>
        <v>破神传承者B</v>
      </c>
      <c r="B405" t="s">
        <v>817</v>
      </c>
      <c r="C405" s="93" t="s">
        <v>67</v>
      </c>
      <c r="D405" s="93" t="s">
        <v>2062</v>
      </c>
      <c r="E405" s="82" t="s">
        <v>3042</v>
      </c>
      <c r="F405" s="82" t="s">
        <v>744</v>
      </c>
      <c r="G405" s="82" t="s">
        <v>187</v>
      </c>
      <c r="H405" s="82" t="s">
        <v>187</v>
      </c>
      <c r="I405" s="94" t="s">
        <v>183</v>
      </c>
      <c r="J405" s="82" t="s">
        <v>3043</v>
      </c>
      <c r="K405" s="31" t="s">
        <v>3044</v>
      </c>
      <c r="L405" s="82" t="s">
        <v>1638</v>
      </c>
      <c r="P405" s="82"/>
      <c r="Q405" s="82"/>
      <c r="R405" s="82"/>
      <c r="S405" s="82"/>
      <c r="T405" s="82"/>
      <c r="U405" s="82"/>
      <c r="V405" s="94"/>
      <c r="W405" s="82"/>
      <c r="X405" s="82"/>
      <c r="Y405" s="82"/>
    </row>
    <row r="406" spans="1:25">
      <c r="A406" s="92" t="str">
        <f t="shared" si="3"/>
        <v>破神传承者B</v>
      </c>
      <c r="B406" t="s">
        <v>809</v>
      </c>
      <c r="C406" s="93" t="s">
        <v>67</v>
      </c>
      <c r="D406" s="93" t="s">
        <v>2990</v>
      </c>
      <c r="E406" s="82" t="s">
        <v>3045</v>
      </c>
      <c r="F406" s="82" t="s">
        <v>744</v>
      </c>
      <c r="G406" s="82" t="s">
        <v>187</v>
      </c>
      <c r="H406" s="82" t="s">
        <v>187</v>
      </c>
      <c r="I406" s="94" t="s">
        <v>183</v>
      </c>
      <c r="J406" s="82" t="s">
        <v>3046</v>
      </c>
      <c r="K406" s="31" t="s">
        <v>3047</v>
      </c>
      <c r="L406" s="82" t="s">
        <v>747</v>
      </c>
      <c r="P406" s="82"/>
      <c r="Q406" s="82"/>
      <c r="R406" s="82"/>
      <c r="S406" s="82"/>
      <c r="T406" s="82"/>
      <c r="U406" s="82"/>
      <c r="V406" s="88"/>
      <c r="W406" s="82"/>
      <c r="X406" s="82"/>
      <c r="Y406" s="82"/>
    </row>
    <row r="407" spans="1:12">
      <c r="A407" s="92" t="str">
        <f t="shared" si="3"/>
        <v>破神传承者B</v>
      </c>
      <c r="B407" t="s">
        <v>810</v>
      </c>
      <c r="C407" s="93" t="s">
        <v>67</v>
      </c>
      <c r="D407" s="93" t="s">
        <v>2990</v>
      </c>
      <c r="E407" s="82" t="s">
        <v>3048</v>
      </c>
      <c r="F407" s="82" t="s">
        <v>744</v>
      </c>
      <c r="G407" s="82" t="s">
        <v>187</v>
      </c>
      <c r="H407" s="82" t="s">
        <v>187</v>
      </c>
      <c r="I407" s="94" t="s">
        <v>183</v>
      </c>
      <c r="J407" s="82" t="s">
        <v>3049</v>
      </c>
      <c r="K407" s="31" t="s">
        <v>3050</v>
      </c>
      <c r="L407" s="82" t="s">
        <v>747</v>
      </c>
    </row>
    <row r="408" spans="1:25">
      <c r="A408" s="92" t="str">
        <f t="shared" si="3"/>
        <v>破神传承者B</v>
      </c>
      <c r="B408" t="s">
        <v>811</v>
      </c>
      <c r="C408" s="93" t="s">
        <v>67</v>
      </c>
      <c r="D408" s="93" t="s">
        <v>2990</v>
      </c>
      <c r="E408" s="82" t="s">
        <v>3051</v>
      </c>
      <c r="F408" s="82" t="s">
        <v>744</v>
      </c>
      <c r="G408" s="82" t="s">
        <v>187</v>
      </c>
      <c r="H408" s="82" t="s">
        <v>187</v>
      </c>
      <c r="I408" s="94" t="s">
        <v>183</v>
      </c>
      <c r="J408" s="82" t="s">
        <v>3052</v>
      </c>
      <c r="K408" s="31" t="s">
        <v>3053</v>
      </c>
      <c r="L408" s="82" t="s">
        <v>1638</v>
      </c>
      <c r="P408" s="82"/>
      <c r="Q408" s="82"/>
      <c r="R408" s="82"/>
      <c r="S408" s="82"/>
      <c r="T408" s="82"/>
      <c r="U408" s="82"/>
      <c r="V408" s="88"/>
      <c r="W408" s="82"/>
      <c r="X408" s="82"/>
      <c r="Y408" s="82"/>
    </row>
    <row r="409" spans="1:12">
      <c r="A409" s="92" t="str">
        <f t="shared" si="3"/>
        <v>破神传承者B</v>
      </c>
      <c r="B409" t="s">
        <v>812</v>
      </c>
      <c r="C409" s="93" t="s">
        <v>67</v>
      </c>
      <c r="D409" s="93" t="s">
        <v>2990</v>
      </c>
      <c r="E409" s="82" t="s">
        <v>3054</v>
      </c>
      <c r="F409" s="82" t="s">
        <v>744</v>
      </c>
      <c r="G409" s="82" t="s">
        <v>187</v>
      </c>
      <c r="H409" s="82" t="s">
        <v>187</v>
      </c>
      <c r="I409" s="94" t="s">
        <v>183</v>
      </c>
      <c r="J409" s="82" t="s">
        <v>3055</v>
      </c>
      <c r="K409" s="31" t="s">
        <v>3056</v>
      </c>
      <c r="L409" s="82" t="s">
        <v>1638</v>
      </c>
    </row>
    <row r="410" spans="1:25">
      <c r="A410" s="92" t="str">
        <f t="shared" ref="A410:A451" si="4">"龙脉保有体"&amp;C410</f>
        <v>龙脉保有体A</v>
      </c>
      <c r="B410" t="s">
        <v>819</v>
      </c>
      <c r="C410" s="93" t="s">
        <v>52</v>
      </c>
      <c r="D410" s="93"/>
      <c r="E410" s="82" t="s">
        <v>819</v>
      </c>
      <c r="F410" s="82" t="s">
        <v>181</v>
      </c>
      <c r="G410" s="82" t="s">
        <v>187</v>
      </c>
      <c r="H410" s="82" t="s">
        <v>187</v>
      </c>
      <c r="I410" s="94" t="s">
        <v>3057</v>
      </c>
      <c r="J410" s="82" t="s">
        <v>3058</v>
      </c>
      <c r="K410" s="31" t="s">
        <v>3059</v>
      </c>
      <c r="L410" s="82" t="s">
        <v>747</v>
      </c>
      <c r="P410" s="82"/>
      <c r="Q410" s="82"/>
      <c r="R410" s="82"/>
      <c r="S410" s="82"/>
      <c r="T410" s="82"/>
      <c r="U410" s="82"/>
      <c r="V410" s="88"/>
      <c r="W410" s="82"/>
      <c r="X410" s="82"/>
      <c r="Y410" s="82"/>
    </row>
    <row r="411" spans="1:25">
      <c r="A411" s="92" t="str">
        <f t="shared" si="4"/>
        <v>龙脉保有体A</v>
      </c>
      <c r="B411" t="s">
        <v>820</v>
      </c>
      <c r="C411" s="93" t="s">
        <v>52</v>
      </c>
      <c r="D411" s="93"/>
      <c r="E411" s="82" t="s">
        <v>820</v>
      </c>
      <c r="F411" s="82" t="s">
        <v>3060</v>
      </c>
      <c r="G411" s="82" t="s">
        <v>187</v>
      </c>
      <c r="H411" s="82" t="s">
        <v>187</v>
      </c>
      <c r="I411" s="94" t="s">
        <v>2044</v>
      </c>
      <c r="J411" s="82" t="s">
        <v>3061</v>
      </c>
      <c r="K411" s="31" t="s">
        <v>3062</v>
      </c>
      <c r="L411" s="82" t="s">
        <v>747</v>
      </c>
      <c r="P411" s="82"/>
      <c r="Q411" s="82"/>
      <c r="R411" s="82"/>
      <c r="S411" s="82"/>
      <c r="T411" s="82"/>
      <c r="U411" s="82"/>
      <c r="V411" s="88"/>
      <c r="W411" s="82"/>
      <c r="X411" s="82"/>
      <c r="Y411" s="82"/>
    </row>
    <row r="412" spans="1:25">
      <c r="A412" s="92" t="str">
        <f t="shared" si="4"/>
        <v>龙脉保有体A</v>
      </c>
      <c r="B412" t="s">
        <v>821</v>
      </c>
      <c r="C412" s="93" t="s">
        <v>52</v>
      </c>
      <c r="D412" s="93"/>
      <c r="E412" s="82" t="s">
        <v>821</v>
      </c>
      <c r="F412" s="82" t="s">
        <v>2033</v>
      </c>
      <c r="G412" s="82" t="s">
        <v>2034</v>
      </c>
      <c r="H412" s="82" t="s">
        <v>2035</v>
      </c>
      <c r="I412" s="94" t="s">
        <v>2097</v>
      </c>
      <c r="J412" s="82" t="s">
        <v>3063</v>
      </c>
      <c r="K412" s="31" t="s">
        <v>3064</v>
      </c>
      <c r="L412" s="82" t="s">
        <v>747</v>
      </c>
      <c r="P412" s="82"/>
      <c r="Q412" s="82"/>
      <c r="R412" s="82"/>
      <c r="S412" s="82"/>
      <c r="T412" s="82"/>
      <c r="U412" s="82"/>
      <c r="V412" s="88"/>
      <c r="W412" s="82"/>
      <c r="X412" s="82"/>
      <c r="Y412" s="82"/>
    </row>
    <row r="413" spans="1:12">
      <c r="A413" s="92" t="str">
        <f t="shared" si="4"/>
        <v>龙脉保有体A</v>
      </c>
      <c r="B413" t="s">
        <v>822</v>
      </c>
      <c r="C413" s="93" t="s">
        <v>52</v>
      </c>
      <c r="D413" s="93"/>
      <c r="E413" s="82" t="s">
        <v>822</v>
      </c>
      <c r="F413" s="82" t="s">
        <v>2033</v>
      </c>
      <c r="G413" s="82" t="s">
        <v>182</v>
      </c>
      <c r="H413" s="82" t="s">
        <v>2035</v>
      </c>
      <c r="I413" s="94" t="s">
        <v>2097</v>
      </c>
      <c r="J413" s="82" t="s">
        <v>3065</v>
      </c>
      <c r="K413" s="31" t="s">
        <v>3066</v>
      </c>
      <c r="L413" s="82" t="s">
        <v>747</v>
      </c>
    </row>
    <row r="414" spans="1:12">
      <c r="A414" s="92" t="str">
        <f t="shared" si="4"/>
        <v>龙脉保有体A</v>
      </c>
      <c r="B414" t="s">
        <v>823</v>
      </c>
      <c r="C414" s="93" t="s">
        <v>52</v>
      </c>
      <c r="D414" s="93"/>
      <c r="E414" s="82" t="s">
        <v>823</v>
      </c>
      <c r="F414" s="82" t="s">
        <v>2033</v>
      </c>
      <c r="G414" s="82" t="s">
        <v>3067</v>
      </c>
      <c r="H414" s="82" t="s">
        <v>2035</v>
      </c>
      <c r="I414" s="94" t="s">
        <v>3068</v>
      </c>
      <c r="J414" s="82" t="s">
        <v>2954</v>
      </c>
      <c r="K414" s="31" t="s">
        <v>3069</v>
      </c>
      <c r="L414" s="82" t="s">
        <v>747</v>
      </c>
    </row>
    <row r="415" spans="1:12">
      <c r="A415" s="92" t="str">
        <f t="shared" si="4"/>
        <v>龙脉保有体A</v>
      </c>
      <c r="B415" t="s">
        <v>824</v>
      </c>
      <c r="C415" s="93" t="s">
        <v>52</v>
      </c>
      <c r="D415" s="93"/>
      <c r="E415" s="82" t="s">
        <v>824</v>
      </c>
      <c r="F415" s="82" t="s">
        <v>2033</v>
      </c>
      <c r="G415" s="82" t="s">
        <v>2034</v>
      </c>
      <c r="H415" s="82" t="s">
        <v>2035</v>
      </c>
      <c r="I415" s="94" t="s">
        <v>3070</v>
      </c>
      <c r="J415" s="82" t="s">
        <v>3071</v>
      </c>
      <c r="K415" s="31" t="s">
        <v>3072</v>
      </c>
      <c r="L415" s="82" t="s">
        <v>747</v>
      </c>
    </row>
    <row r="416" spans="1:12">
      <c r="A416" s="92" t="str">
        <f t="shared" si="4"/>
        <v>龙脉保有体A</v>
      </c>
      <c r="B416" t="s">
        <v>825</v>
      </c>
      <c r="C416" s="93" t="s">
        <v>52</v>
      </c>
      <c r="D416" s="93"/>
      <c r="E416" s="82" t="s">
        <v>825</v>
      </c>
      <c r="F416" s="82" t="s">
        <v>2084</v>
      </c>
      <c r="G416" s="82" t="s">
        <v>187</v>
      </c>
      <c r="H416" s="82" t="s">
        <v>187</v>
      </c>
      <c r="I416" s="94" t="s">
        <v>3057</v>
      </c>
      <c r="J416" s="82" t="s">
        <v>3073</v>
      </c>
      <c r="K416" s="31" t="s">
        <v>3074</v>
      </c>
      <c r="L416" s="82" t="s">
        <v>747</v>
      </c>
    </row>
    <row r="417" spans="1:12">
      <c r="A417" s="92" t="str">
        <f t="shared" si="4"/>
        <v>龙脉保有体A</v>
      </c>
      <c r="B417" t="s">
        <v>826</v>
      </c>
      <c r="C417" s="93" t="s">
        <v>52</v>
      </c>
      <c r="D417" s="93"/>
      <c r="E417" s="82" t="s">
        <v>826</v>
      </c>
      <c r="F417" s="82" t="s">
        <v>744</v>
      </c>
      <c r="G417" s="82" t="s">
        <v>187</v>
      </c>
      <c r="H417" s="82" t="s">
        <v>187</v>
      </c>
      <c r="I417" s="94" t="s">
        <v>183</v>
      </c>
      <c r="J417" s="82" t="s">
        <v>3075</v>
      </c>
      <c r="K417" s="31" t="s">
        <v>3076</v>
      </c>
      <c r="L417" s="82" t="s">
        <v>747</v>
      </c>
    </row>
    <row r="418" spans="1:12">
      <c r="A418" s="92" t="str">
        <f t="shared" si="4"/>
        <v>龙脉保有体A</v>
      </c>
      <c r="B418" t="s">
        <v>833</v>
      </c>
      <c r="C418" s="93" t="s">
        <v>52</v>
      </c>
      <c r="D418" s="93"/>
      <c r="E418" s="82" t="s">
        <v>833</v>
      </c>
      <c r="F418" s="82" t="s">
        <v>2592</v>
      </c>
      <c r="G418" s="82" t="s">
        <v>187</v>
      </c>
      <c r="H418" s="82" t="s">
        <v>187</v>
      </c>
      <c r="I418" s="94" t="s">
        <v>183</v>
      </c>
      <c r="J418" s="82" t="s">
        <v>3077</v>
      </c>
      <c r="K418" s="31" t="s">
        <v>3078</v>
      </c>
      <c r="L418" s="82" t="s">
        <v>1638</v>
      </c>
    </row>
    <row r="419" spans="1:25">
      <c r="A419" s="92" t="str">
        <f t="shared" si="4"/>
        <v>龙脉保有体A</v>
      </c>
      <c r="B419" t="s">
        <v>827</v>
      </c>
      <c r="C419" s="93" t="s">
        <v>52</v>
      </c>
      <c r="D419" s="93" t="s">
        <v>2062</v>
      </c>
      <c r="E419" s="82" t="s">
        <v>3079</v>
      </c>
      <c r="F419" s="82" t="s">
        <v>2033</v>
      </c>
      <c r="G419" s="82" t="s">
        <v>182</v>
      </c>
      <c r="H419" s="82" t="s">
        <v>182</v>
      </c>
      <c r="I419" s="94" t="s">
        <v>3080</v>
      </c>
      <c r="J419" s="82" t="s">
        <v>3081</v>
      </c>
      <c r="K419" s="31" t="s">
        <v>3082</v>
      </c>
      <c r="L419" s="82" t="s">
        <v>747</v>
      </c>
      <c r="P419" s="82"/>
      <c r="Q419" s="82"/>
      <c r="R419" s="82"/>
      <c r="S419" s="82"/>
      <c r="T419" s="82"/>
      <c r="U419" s="82"/>
      <c r="V419" s="88"/>
      <c r="W419" s="82"/>
      <c r="X419" s="82"/>
      <c r="Y419" s="82"/>
    </row>
    <row r="420" spans="1:25">
      <c r="A420" s="92" t="str">
        <f t="shared" si="4"/>
        <v>龙脉保有体A</v>
      </c>
      <c r="B420" t="s">
        <v>828</v>
      </c>
      <c r="C420" s="93" t="s">
        <v>52</v>
      </c>
      <c r="D420" s="93" t="s">
        <v>2062</v>
      </c>
      <c r="E420" s="82" t="s">
        <v>3083</v>
      </c>
      <c r="F420" s="82" t="s">
        <v>186</v>
      </c>
      <c r="G420" s="82" t="s">
        <v>187</v>
      </c>
      <c r="H420" s="82" t="s">
        <v>187</v>
      </c>
      <c r="I420" s="94" t="s">
        <v>3057</v>
      </c>
      <c r="J420" s="82" t="s">
        <v>3084</v>
      </c>
      <c r="K420" s="31" t="s">
        <v>3085</v>
      </c>
      <c r="L420" s="82" t="s">
        <v>747</v>
      </c>
      <c r="P420" s="82"/>
      <c r="Q420" s="82"/>
      <c r="R420" s="82"/>
      <c r="S420" s="82"/>
      <c r="T420" s="82"/>
      <c r="U420" s="82"/>
      <c r="V420" s="88"/>
      <c r="W420" s="82"/>
      <c r="X420" s="82"/>
      <c r="Y420" s="82"/>
    </row>
    <row r="421" spans="1:25">
      <c r="A421" s="92" t="str">
        <f t="shared" si="4"/>
        <v>龙脉保有体A</v>
      </c>
      <c r="B421" t="s">
        <v>829</v>
      </c>
      <c r="C421" s="93" t="s">
        <v>52</v>
      </c>
      <c r="D421" s="93" t="s">
        <v>2062</v>
      </c>
      <c r="E421" s="82" t="s">
        <v>3086</v>
      </c>
      <c r="F421" s="82" t="s">
        <v>744</v>
      </c>
      <c r="G421" s="82" t="s">
        <v>187</v>
      </c>
      <c r="H421" s="82" t="s">
        <v>187</v>
      </c>
      <c r="I421" s="94" t="s">
        <v>183</v>
      </c>
      <c r="J421" s="82" t="s">
        <v>3087</v>
      </c>
      <c r="K421" s="31" t="s">
        <v>3088</v>
      </c>
      <c r="L421" s="82" t="s">
        <v>747</v>
      </c>
      <c r="P421" s="82"/>
      <c r="Q421" s="82"/>
      <c r="R421" s="82"/>
      <c r="S421" s="82"/>
      <c r="T421" s="82"/>
      <c r="U421" s="82"/>
      <c r="V421" s="88"/>
      <c r="W421" s="82"/>
      <c r="X421" s="82"/>
      <c r="Y421" s="82"/>
    </row>
    <row r="422" spans="1:25">
      <c r="A422" s="92" t="str">
        <f t="shared" si="4"/>
        <v>龙脉保有体A</v>
      </c>
      <c r="B422" t="s">
        <v>830</v>
      </c>
      <c r="C422" s="93" t="s">
        <v>52</v>
      </c>
      <c r="D422" s="93" t="s">
        <v>2062</v>
      </c>
      <c r="E422" s="82" t="s">
        <v>3089</v>
      </c>
      <c r="F422" s="82" t="s">
        <v>186</v>
      </c>
      <c r="G422" s="82" t="s">
        <v>187</v>
      </c>
      <c r="H422" s="82" t="s">
        <v>187</v>
      </c>
      <c r="I422" s="94" t="s">
        <v>183</v>
      </c>
      <c r="J422" s="82" t="s">
        <v>3090</v>
      </c>
      <c r="K422" s="31" t="s">
        <v>3091</v>
      </c>
      <c r="L422" s="82" t="s">
        <v>747</v>
      </c>
      <c r="P422" s="82"/>
      <c r="Q422" s="82"/>
      <c r="R422" s="82"/>
      <c r="S422" s="82"/>
      <c r="T422" s="82"/>
      <c r="U422" s="82"/>
      <c r="V422" s="88"/>
      <c r="W422" s="82"/>
      <c r="X422" s="82"/>
      <c r="Y422" s="82"/>
    </row>
    <row r="423" spans="1:12">
      <c r="A423" s="92" t="str">
        <f t="shared" si="4"/>
        <v>龙脉保有体A</v>
      </c>
      <c r="B423" t="s">
        <v>834</v>
      </c>
      <c r="C423" s="93" t="s">
        <v>52</v>
      </c>
      <c r="D423" s="93" t="s">
        <v>2062</v>
      </c>
      <c r="E423" s="82" t="s">
        <v>3092</v>
      </c>
      <c r="F423" s="82" t="s">
        <v>186</v>
      </c>
      <c r="G423" s="82" t="s">
        <v>187</v>
      </c>
      <c r="H423" s="82" t="s">
        <v>187</v>
      </c>
      <c r="I423" s="94" t="s">
        <v>183</v>
      </c>
      <c r="J423" s="82" t="s">
        <v>3093</v>
      </c>
      <c r="K423" s="31" t="s">
        <v>3094</v>
      </c>
      <c r="L423" s="82" t="s">
        <v>1638</v>
      </c>
    </row>
    <row r="424" spans="1:25">
      <c r="A424" s="92" t="str">
        <f t="shared" si="4"/>
        <v>龙脉保有体A</v>
      </c>
      <c r="B424" t="s">
        <v>835</v>
      </c>
      <c r="C424" s="93" t="s">
        <v>52</v>
      </c>
      <c r="D424" s="93" t="s">
        <v>2062</v>
      </c>
      <c r="E424" s="82" t="s">
        <v>3095</v>
      </c>
      <c r="F424" s="82" t="s">
        <v>744</v>
      </c>
      <c r="G424" s="82" t="s">
        <v>187</v>
      </c>
      <c r="H424" s="82" t="s">
        <v>187</v>
      </c>
      <c r="I424" s="94" t="s">
        <v>183</v>
      </c>
      <c r="J424" s="82" t="s">
        <v>3096</v>
      </c>
      <c r="K424" s="31" t="s">
        <v>3097</v>
      </c>
      <c r="L424" s="82" t="s">
        <v>1638</v>
      </c>
      <c r="P424" s="82"/>
      <c r="Q424" s="82"/>
      <c r="R424" s="82"/>
      <c r="S424" s="82"/>
      <c r="T424" s="82"/>
      <c r="U424" s="82"/>
      <c r="V424" s="88"/>
      <c r="W424" s="82"/>
      <c r="X424" s="82"/>
      <c r="Y424" s="82"/>
    </row>
    <row r="425" spans="1:12">
      <c r="A425" s="92" t="str">
        <f t="shared" si="4"/>
        <v>龙脉保有体A</v>
      </c>
      <c r="B425" t="s">
        <v>836</v>
      </c>
      <c r="C425" s="93" t="s">
        <v>52</v>
      </c>
      <c r="D425" s="93" t="s">
        <v>2062</v>
      </c>
      <c r="E425" s="82" t="s">
        <v>3098</v>
      </c>
      <c r="F425" s="82" t="s">
        <v>744</v>
      </c>
      <c r="G425" s="82" t="s">
        <v>187</v>
      </c>
      <c r="H425" s="82" t="s">
        <v>187</v>
      </c>
      <c r="I425" s="94" t="s">
        <v>183</v>
      </c>
      <c r="J425" s="82" t="s">
        <v>3099</v>
      </c>
      <c r="K425" s="31" t="s">
        <v>3100</v>
      </c>
      <c r="L425" s="82" t="s">
        <v>1638</v>
      </c>
    </row>
    <row r="426" spans="1:12">
      <c r="A426" s="92" t="str">
        <f t="shared" si="4"/>
        <v>龙脉保有体A</v>
      </c>
      <c r="B426" t="s">
        <v>837</v>
      </c>
      <c r="C426" s="93" t="s">
        <v>52</v>
      </c>
      <c r="D426" s="93" t="s">
        <v>2062</v>
      </c>
      <c r="E426" s="82" t="s">
        <v>3101</v>
      </c>
      <c r="F426" s="82" t="s">
        <v>744</v>
      </c>
      <c r="G426" s="82" t="s">
        <v>187</v>
      </c>
      <c r="H426" s="82" t="s">
        <v>187</v>
      </c>
      <c r="I426" s="94" t="s">
        <v>183</v>
      </c>
      <c r="J426" s="82" t="s">
        <v>3102</v>
      </c>
      <c r="K426" s="31" t="s">
        <v>3103</v>
      </c>
      <c r="L426" s="82" t="s">
        <v>1638</v>
      </c>
    </row>
    <row r="427" spans="1:12">
      <c r="A427" s="92" t="str">
        <f t="shared" si="4"/>
        <v>龙脉保有体A</v>
      </c>
      <c r="B427" t="s">
        <v>831</v>
      </c>
      <c r="C427" s="93" t="s">
        <v>52</v>
      </c>
      <c r="D427" s="93" t="s">
        <v>2990</v>
      </c>
      <c r="E427" s="82" t="s">
        <v>3104</v>
      </c>
      <c r="F427" s="82" t="s">
        <v>744</v>
      </c>
      <c r="G427" s="82" t="s">
        <v>187</v>
      </c>
      <c r="H427" s="82" t="s">
        <v>187</v>
      </c>
      <c r="I427" s="94" t="s">
        <v>183</v>
      </c>
      <c r="J427" s="82" t="s">
        <v>3105</v>
      </c>
      <c r="K427" s="31" t="s">
        <v>3106</v>
      </c>
      <c r="L427" s="82" t="s">
        <v>747</v>
      </c>
    </row>
    <row r="428" spans="1:12">
      <c r="A428" s="92" t="str">
        <f t="shared" si="4"/>
        <v>龙脉保有体A</v>
      </c>
      <c r="B428" t="s">
        <v>832</v>
      </c>
      <c r="C428" s="93" t="s">
        <v>52</v>
      </c>
      <c r="D428" s="93" t="s">
        <v>2990</v>
      </c>
      <c r="E428" s="82" t="s">
        <v>3107</v>
      </c>
      <c r="F428" s="82" t="s">
        <v>744</v>
      </c>
      <c r="G428" s="82" t="s">
        <v>187</v>
      </c>
      <c r="H428" s="82" t="s">
        <v>187</v>
      </c>
      <c r="I428" s="94" t="s">
        <v>183</v>
      </c>
      <c r="J428" s="82" t="s">
        <v>3108</v>
      </c>
      <c r="K428" s="31" t="s">
        <v>3109</v>
      </c>
      <c r="L428" s="82" t="s">
        <v>747</v>
      </c>
    </row>
    <row r="429" spans="1:12">
      <c r="A429" s="92" t="str">
        <f t="shared" si="4"/>
        <v>龙脉保有体A</v>
      </c>
      <c r="B429" t="s">
        <v>838</v>
      </c>
      <c r="C429" s="93" t="s">
        <v>52</v>
      </c>
      <c r="D429" s="93" t="s">
        <v>2990</v>
      </c>
      <c r="E429" s="82" t="s">
        <v>3110</v>
      </c>
      <c r="F429" s="82" t="s">
        <v>744</v>
      </c>
      <c r="G429" s="82" t="s">
        <v>187</v>
      </c>
      <c r="H429" s="82" t="s">
        <v>187</v>
      </c>
      <c r="I429" s="94" t="s">
        <v>183</v>
      </c>
      <c r="J429" s="82" t="s">
        <v>3111</v>
      </c>
      <c r="K429" s="31" t="s">
        <v>3112</v>
      </c>
      <c r="L429" s="82" t="s">
        <v>1638</v>
      </c>
    </row>
    <row r="430" spans="1:12">
      <c r="A430" s="92" t="str">
        <f t="shared" si="4"/>
        <v>龙脉保有体A</v>
      </c>
      <c r="B430" t="s">
        <v>839</v>
      </c>
      <c r="C430" s="93" t="s">
        <v>52</v>
      </c>
      <c r="D430" s="93" t="s">
        <v>2990</v>
      </c>
      <c r="E430" s="82" t="s">
        <v>3113</v>
      </c>
      <c r="F430" s="82" t="s">
        <v>744</v>
      </c>
      <c r="G430" s="82" t="s">
        <v>187</v>
      </c>
      <c r="H430" s="82" t="s">
        <v>187</v>
      </c>
      <c r="I430" s="94" t="s">
        <v>183</v>
      </c>
      <c r="J430" s="82" t="s">
        <v>3114</v>
      </c>
      <c r="K430" s="31" t="s">
        <v>3115</v>
      </c>
      <c r="L430" s="82" t="s">
        <v>1638</v>
      </c>
    </row>
    <row r="431" spans="1:12">
      <c r="A431" s="92" t="str">
        <f t="shared" si="4"/>
        <v>龙脉保有体B</v>
      </c>
      <c r="B431" t="s">
        <v>841</v>
      </c>
      <c r="C431" s="93" t="s">
        <v>67</v>
      </c>
      <c r="D431" s="93"/>
      <c r="E431" s="82" t="s">
        <v>841</v>
      </c>
      <c r="F431" s="82" t="s">
        <v>181</v>
      </c>
      <c r="G431" s="82" t="s">
        <v>187</v>
      </c>
      <c r="H431" s="82" t="s">
        <v>187</v>
      </c>
      <c r="I431" s="94" t="s">
        <v>3057</v>
      </c>
      <c r="J431" s="82" t="s">
        <v>3116</v>
      </c>
      <c r="K431" s="31" t="s">
        <v>3117</v>
      </c>
      <c r="L431" s="82" t="s">
        <v>747</v>
      </c>
    </row>
    <row r="432" spans="1:12">
      <c r="A432" s="92" t="str">
        <f t="shared" si="4"/>
        <v>龙脉保有体B</v>
      </c>
      <c r="B432" t="s">
        <v>842</v>
      </c>
      <c r="C432" s="93" t="s">
        <v>67</v>
      </c>
      <c r="D432" s="93"/>
      <c r="E432" s="82" t="s">
        <v>842</v>
      </c>
      <c r="F432" s="82" t="s">
        <v>2033</v>
      </c>
      <c r="G432" s="82" t="s">
        <v>2104</v>
      </c>
      <c r="H432" s="82" t="s">
        <v>2035</v>
      </c>
      <c r="I432" s="94" t="s">
        <v>2085</v>
      </c>
      <c r="J432" s="82" t="s">
        <v>3118</v>
      </c>
      <c r="K432" s="31" t="s">
        <v>3119</v>
      </c>
      <c r="L432" s="82" t="s">
        <v>747</v>
      </c>
    </row>
    <row r="433" spans="1:12">
      <c r="A433" s="92" t="str">
        <f t="shared" si="4"/>
        <v>龙脉保有体B</v>
      </c>
      <c r="B433" t="s">
        <v>843</v>
      </c>
      <c r="C433" s="93" t="s">
        <v>67</v>
      </c>
      <c r="D433" s="93"/>
      <c r="E433" s="82" t="s">
        <v>843</v>
      </c>
      <c r="F433" s="82" t="s">
        <v>2084</v>
      </c>
      <c r="G433" s="82" t="s">
        <v>3067</v>
      </c>
      <c r="H433" s="82" t="s">
        <v>2035</v>
      </c>
      <c r="I433" s="94" t="s">
        <v>3057</v>
      </c>
      <c r="J433" s="82" t="s">
        <v>3120</v>
      </c>
      <c r="K433" s="31" t="s">
        <v>3121</v>
      </c>
      <c r="L433" s="82" t="s">
        <v>747</v>
      </c>
    </row>
    <row r="434" spans="1:12">
      <c r="A434" s="92" t="str">
        <f t="shared" si="4"/>
        <v>龙脉保有体B</v>
      </c>
      <c r="B434" t="s">
        <v>844</v>
      </c>
      <c r="C434" s="93" t="s">
        <v>67</v>
      </c>
      <c r="D434" s="93"/>
      <c r="E434" s="82" t="s">
        <v>844</v>
      </c>
      <c r="F434" s="82" t="s">
        <v>2084</v>
      </c>
      <c r="G434" s="82" t="s">
        <v>187</v>
      </c>
      <c r="H434" s="82" t="s">
        <v>187</v>
      </c>
      <c r="I434" s="94" t="s">
        <v>2097</v>
      </c>
      <c r="J434" s="82" t="s">
        <v>3122</v>
      </c>
      <c r="K434" s="31" t="s">
        <v>3123</v>
      </c>
      <c r="L434" s="82" t="s">
        <v>747</v>
      </c>
    </row>
    <row r="435" spans="1:12">
      <c r="A435" s="92" t="str">
        <f t="shared" si="4"/>
        <v>龙脉保有体B</v>
      </c>
      <c r="B435" t="s">
        <v>845</v>
      </c>
      <c r="C435" s="93" t="s">
        <v>67</v>
      </c>
      <c r="D435" s="93"/>
      <c r="E435" s="82" t="s">
        <v>845</v>
      </c>
      <c r="F435" s="82" t="s">
        <v>186</v>
      </c>
      <c r="G435" s="82" t="s">
        <v>187</v>
      </c>
      <c r="H435" s="82" t="s">
        <v>187</v>
      </c>
      <c r="I435" s="94" t="s">
        <v>2044</v>
      </c>
      <c r="J435" s="82" t="s">
        <v>3124</v>
      </c>
      <c r="K435" s="31" t="s">
        <v>3125</v>
      </c>
      <c r="L435" s="82" t="s">
        <v>747</v>
      </c>
    </row>
    <row r="436" spans="1:12">
      <c r="A436" s="92" t="str">
        <f t="shared" si="4"/>
        <v>龙脉保有体B</v>
      </c>
      <c r="B436" t="s">
        <v>846</v>
      </c>
      <c r="C436" s="93" t="s">
        <v>67</v>
      </c>
      <c r="D436" s="93"/>
      <c r="E436" s="82" t="s">
        <v>846</v>
      </c>
      <c r="F436" s="82" t="s">
        <v>744</v>
      </c>
      <c r="G436" s="82" t="s">
        <v>187</v>
      </c>
      <c r="H436" s="82" t="s">
        <v>187</v>
      </c>
      <c r="I436" s="94" t="s">
        <v>183</v>
      </c>
      <c r="J436" s="82" t="s">
        <v>3126</v>
      </c>
      <c r="K436" s="31" t="s">
        <v>3127</v>
      </c>
      <c r="L436" s="82" t="s">
        <v>747</v>
      </c>
    </row>
    <row r="437" spans="1:12">
      <c r="A437" s="92" t="str">
        <f t="shared" si="4"/>
        <v>龙脉保有体B</v>
      </c>
      <c r="B437" t="s">
        <v>847</v>
      </c>
      <c r="C437" s="93" t="s">
        <v>67</v>
      </c>
      <c r="D437" s="93"/>
      <c r="E437" s="82" t="s">
        <v>847</v>
      </c>
      <c r="F437" s="82" t="s">
        <v>744</v>
      </c>
      <c r="G437" s="82" t="s">
        <v>187</v>
      </c>
      <c r="H437" s="82" t="s">
        <v>187</v>
      </c>
      <c r="I437" s="94" t="s">
        <v>183</v>
      </c>
      <c r="J437" s="82" t="s">
        <v>3128</v>
      </c>
      <c r="K437" s="31" t="s">
        <v>3129</v>
      </c>
      <c r="L437" s="82" t="s">
        <v>747</v>
      </c>
    </row>
    <row r="438" spans="1:12">
      <c r="A438" s="92" t="str">
        <f t="shared" si="4"/>
        <v>龙脉保有体B</v>
      </c>
      <c r="B438" t="s">
        <v>848</v>
      </c>
      <c r="C438" s="93" t="s">
        <v>67</v>
      </c>
      <c r="D438" s="93"/>
      <c r="E438" s="82" t="s">
        <v>848</v>
      </c>
      <c r="F438" s="82" t="s">
        <v>744</v>
      </c>
      <c r="G438" s="82" t="s">
        <v>187</v>
      </c>
      <c r="H438" s="82" t="s">
        <v>187</v>
      </c>
      <c r="I438" s="94" t="s">
        <v>183</v>
      </c>
      <c r="J438" s="82" t="s">
        <v>3130</v>
      </c>
      <c r="K438" s="31" t="s">
        <v>3131</v>
      </c>
      <c r="L438" s="82" t="s">
        <v>747</v>
      </c>
    </row>
    <row r="439" spans="1:12">
      <c r="A439" s="92" t="str">
        <f t="shared" si="4"/>
        <v>龙脉保有体B</v>
      </c>
      <c r="B439" t="s">
        <v>855</v>
      </c>
      <c r="C439" s="93" t="s">
        <v>67</v>
      </c>
      <c r="D439" s="93"/>
      <c r="E439" s="82" t="s">
        <v>855</v>
      </c>
      <c r="F439" s="82" t="s">
        <v>2033</v>
      </c>
      <c r="G439" s="82" t="s">
        <v>3132</v>
      </c>
      <c r="H439" s="82" t="s">
        <v>2035</v>
      </c>
      <c r="I439" s="94" t="s">
        <v>2097</v>
      </c>
      <c r="J439" s="82" t="s">
        <v>2880</v>
      </c>
      <c r="K439" s="31" t="s">
        <v>3133</v>
      </c>
      <c r="L439" s="82" t="s">
        <v>1638</v>
      </c>
    </row>
    <row r="440" spans="1:12">
      <c r="A440" s="92" t="str">
        <f t="shared" si="4"/>
        <v>龙脉保有体B</v>
      </c>
      <c r="B440" t="s">
        <v>849</v>
      </c>
      <c r="C440" s="93" t="s">
        <v>67</v>
      </c>
      <c r="D440" s="93" t="s">
        <v>2062</v>
      </c>
      <c r="E440" s="82" t="s">
        <v>3134</v>
      </c>
      <c r="F440" s="82" t="s">
        <v>744</v>
      </c>
      <c r="G440" s="82" t="s">
        <v>187</v>
      </c>
      <c r="H440" s="82" t="s">
        <v>187</v>
      </c>
      <c r="I440" s="94" t="s">
        <v>183</v>
      </c>
      <c r="J440" s="82" t="s">
        <v>3135</v>
      </c>
      <c r="K440" s="31" t="s">
        <v>3136</v>
      </c>
      <c r="L440" s="82" t="s">
        <v>747</v>
      </c>
    </row>
    <row r="441" spans="1:12">
      <c r="A441" s="92" t="str">
        <f t="shared" si="4"/>
        <v>龙脉保有体B</v>
      </c>
      <c r="B441" t="s">
        <v>850</v>
      </c>
      <c r="C441" s="93" t="s">
        <v>67</v>
      </c>
      <c r="D441" s="93" t="s">
        <v>2062</v>
      </c>
      <c r="E441" s="82" t="s">
        <v>3137</v>
      </c>
      <c r="F441" s="82" t="s">
        <v>744</v>
      </c>
      <c r="G441" s="82" t="s">
        <v>187</v>
      </c>
      <c r="H441" s="82" t="s">
        <v>187</v>
      </c>
      <c r="I441" s="94" t="s">
        <v>183</v>
      </c>
      <c r="J441" s="82" t="s">
        <v>3138</v>
      </c>
      <c r="K441" s="31" t="s">
        <v>3139</v>
      </c>
      <c r="L441" s="82" t="s">
        <v>747</v>
      </c>
    </row>
    <row r="442" spans="1:25">
      <c r="A442" s="92" t="str">
        <f t="shared" si="4"/>
        <v>龙脉保有体B</v>
      </c>
      <c r="B442" t="s">
        <v>851</v>
      </c>
      <c r="C442" s="93" t="s">
        <v>67</v>
      </c>
      <c r="D442" s="93" t="s">
        <v>2062</v>
      </c>
      <c r="E442" s="82" t="s">
        <v>3140</v>
      </c>
      <c r="F442" s="82" t="s">
        <v>744</v>
      </c>
      <c r="G442" s="82" t="s">
        <v>187</v>
      </c>
      <c r="H442" s="82" t="s">
        <v>187</v>
      </c>
      <c r="I442" s="94" t="s">
        <v>183</v>
      </c>
      <c r="J442" s="82" t="s">
        <v>3141</v>
      </c>
      <c r="K442" s="31" t="s">
        <v>3142</v>
      </c>
      <c r="L442" s="82" t="s">
        <v>747</v>
      </c>
      <c r="N442" s="92"/>
      <c r="P442" s="82"/>
      <c r="Q442" s="82"/>
      <c r="R442" s="82"/>
      <c r="S442" s="82"/>
      <c r="T442" s="82"/>
      <c r="U442" s="82"/>
      <c r="V442" s="94"/>
      <c r="W442" s="82"/>
      <c r="X442" s="82"/>
      <c r="Y442" s="82"/>
    </row>
    <row r="443" spans="1:25">
      <c r="A443" s="92" t="str">
        <f t="shared" si="4"/>
        <v>龙脉保有体B</v>
      </c>
      <c r="B443" t="s">
        <v>852</v>
      </c>
      <c r="C443" s="93" t="s">
        <v>67</v>
      </c>
      <c r="D443" s="93" t="s">
        <v>2062</v>
      </c>
      <c r="E443" s="82" t="s">
        <v>3143</v>
      </c>
      <c r="F443" s="82" t="s">
        <v>744</v>
      </c>
      <c r="G443" s="82" t="s">
        <v>187</v>
      </c>
      <c r="H443" s="82" t="s">
        <v>187</v>
      </c>
      <c r="I443" s="94" t="s">
        <v>183</v>
      </c>
      <c r="J443" s="82" t="s">
        <v>3144</v>
      </c>
      <c r="K443" s="31" t="s">
        <v>3145</v>
      </c>
      <c r="L443" s="82" t="s">
        <v>747</v>
      </c>
      <c r="N443" s="92"/>
      <c r="P443" s="82"/>
      <c r="Q443" s="82"/>
      <c r="R443" s="82"/>
      <c r="S443" s="82"/>
      <c r="T443" s="82"/>
      <c r="U443" s="82"/>
      <c r="V443" s="94"/>
      <c r="W443" s="82"/>
      <c r="X443" s="82"/>
      <c r="Y443" s="82"/>
    </row>
    <row r="444" spans="1:25">
      <c r="A444" s="92" t="str">
        <f t="shared" si="4"/>
        <v>龙脉保有体B</v>
      </c>
      <c r="B444" t="s">
        <v>856</v>
      </c>
      <c r="C444" s="93" t="s">
        <v>67</v>
      </c>
      <c r="D444" s="93" t="s">
        <v>2062</v>
      </c>
      <c r="E444" s="82" t="s">
        <v>3146</v>
      </c>
      <c r="F444" s="82" t="s">
        <v>744</v>
      </c>
      <c r="G444" s="82" t="s">
        <v>187</v>
      </c>
      <c r="H444" s="82" t="s">
        <v>187</v>
      </c>
      <c r="I444" s="94" t="s">
        <v>183</v>
      </c>
      <c r="J444" s="82" t="s">
        <v>3147</v>
      </c>
      <c r="K444" s="31" t="s">
        <v>3148</v>
      </c>
      <c r="L444" s="82" t="s">
        <v>1638</v>
      </c>
      <c r="N444" s="92"/>
      <c r="P444" s="82"/>
      <c r="Q444" s="82"/>
      <c r="R444" s="82"/>
      <c r="S444" s="82"/>
      <c r="T444" s="82"/>
      <c r="U444" s="82"/>
      <c r="V444" s="88"/>
      <c r="W444" s="82"/>
      <c r="X444" s="82"/>
      <c r="Y444" s="82"/>
    </row>
    <row r="445" spans="1:25">
      <c r="A445" s="92" t="str">
        <f t="shared" si="4"/>
        <v>龙脉保有体B</v>
      </c>
      <c r="B445" t="s">
        <v>857</v>
      </c>
      <c r="C445" s="93" t="s">
        <v>67</v>
      </c>
      <c r="D445" s="93" t="s">
        <v>2062</v>
      </c>
      <c r="E445" s="82" t="s">
        <v>3149</v>
      </c>
      <c r="F445" s="82" t="s">
        <v>186</v>
      </c>
      <c r="G445" s="82" t="s">
        <v>187</v>
      </c>
      <c r="H445" s="82" t="s">
        <v>187</v>
      </c>
      <c r="I445" s="94" t="s">
        <v>3057</v>
      </c>
      <c r="J445" s="82" t="s">
        <v>3150</v>
      </c>
      <c r="K445" s="31" t="s">
        <v>3151</v>
      </c>
      <c r="L445" s="82" t="s">
        <v>1638</v>
      </c>
      <c r="N445" s="92"/>
      <c r="P445" s="82"/>
      <c r="Q445" s="82"/>
      <c r="R445" s="82"/>
      <c r="S445" s="82"/>
      <c r="T445" s="82"/>
      <c r="U445" s="82"/>
      <c r="V445" s="88"/>
      <c r="W445" s="82"/>
      <c r="X445" s="82"/>
      <c r="Y445" s="82"/>
    </row>
    <row r="446" spans="1:12">
      <c r="A446" s="92" t="str">
        <f t="shared" si="4"/>
        <v>龙脉保有体B</v>
      </c>
      <c r="B446" t="s">
        <v>858</v>
      </c>
      <c r="C446" s="93" t="s">
        <v>67</v>
      </c>
      <c r="D446" s="93" t="s">
        <v>2062</v>
      </c>
      <c r="E446" s="82" t="s">
        <v>3152</v>
      </c>
      <c r="F446" s="82" t="s">
        <v>744</v>
      </c>
      <c r="G446" s="82" t="s">
        <v>187</v>
      </c>
      <c r="H446" s="82" t="s">
        <v>187</v>
      </c>
      <c r="I446" s="94" t="s">
        <v>183</v>
      </c>
      <c r="J446" s="82" t="s">
        <v>3153</v>
      </c>
      <c r="K446" s="31" t="s">
        <v>3154</v>
      </c>
      <c r="L446" s="82" t="s">
        <v>1638</v>
      </c>
    </row>
    <row r="447" spans="1:25">
      <c r="A447" s="92" t="str">
        <f t="shared" si="4"/>
        <v>龙脉保有体B</v>
      </c>
      <c r="B447" t="s">
        <v>859</v>
      </c>
      <c r="C447" s="93" t="s">
        <v>67</v>
      </c>
      <c r="D447" s="93" t="s">
        <v>2062</v>
      </c>
      <c r="E447" s="82" t="s">
        <v>3155</v>
      </c>
      <c r="F447" s="82" t="s">
        <v>744</v>
      </c>
      <c r="G447" s="82" t="s">
        <v>187</v>
      </c>
      <c r="H447" s="82" t="s">
        <v>187</v>
      </c>
      <c r="I447" s="94" t="s">
        <v>183</v>
      </c>
      <c r="J447" s="82" t="s">
        <v>3156</v>
      </c>
      <c r="K447" s="31" t="s">
        <v>3157</v>
      </c>
      <c r="L447" s="82" t="s">
        <v>1638</v>
      </c>
      <c r="N447" s="92"/>
      <c r="P447" s="82"/>
      <c r="Q447" s="82"/>
      <c r="R447" s="82"/>
      <c r="S447" s="82"/>
      <c r="T447" s="82"/>
      <c r="U447" s="82"/>
      <c r="V447" s="88"/>
      <c r="W447" s="82"/>
      <c r="X447" s="82"/>
      <c r="Y447" s="82"/>
    </row>
    <row r="448" spans="1:25">
      <c r="A448" s="92" t="str">
        <f t="shared" si="4"/>
        <v>龙脉保有体B</v>
      </c>
      <c r="B448" t="s">
        <v>853</v>
      </c>
      <c r="C448" s="93" t="s">
        <v>67</v>
      </c>
      <c r="D448" s="93" t="s">
        <v>2990</v>
      </c>
      <c r="E448" s="82" t="s">
        <v>3158</v>
      </c>
      <c r="F448" s="82" t="s">
        <v>744</v>
      </c>
      <c r="G448" s="82" t="s">
        <v>187</v>
      </c>
      <c r="H448" s="82" t="s">
        <v>187</v>
      </c>
      <c r="I448" s="94" t="s">
        <v>183</v>
      </c>
      <c r="J448" s="82" t="s">
        <v>3159</v>
      </c>
      <c r="K448" s="31" t="s">
        <v>3160</v>
      </c>
      <c r="L448" s="82" t="s">
        <v>747</v>
      </c>
      <c r="N448" s="92"/>
      <c r="P448" s="82"/>
      <c r="Q448" s="82"/>
      <c r="R448" s="82"/>
      <c r="S448" s="82"/>
      <c r="T448" s="82"/>
      <c r="U448" s="82"/>
      <c r="V448" s="88"/>
      <c r="W448" s="82"/>
      <c r="X448" s="82"/>
      <c r="Y448" s="82"/>
    </row>
    <row r="449" spans="1:12">
      <c r="A449" s="92" t="str">
        <f t="shared" si="4"/>
        <v>龙脉保有体B</v>
      </c>
      <c r="B449" t="s">
        <v>854</v>
      </c>
      <c r="C449" s="93" t="s">
        <v>67</v>
      </c>
      <c r="D449" s="93" t="s">
        <v>2990</v>
      </c>
      <c r="E449" s="82" t="s">
        <v>3161</v>
      </c>
      <c r="F449" s="82" t="s">
        <v>744</v>
      </c>
      <c r="G449" s="82" t="s">
        <v>187</v>
      </c>
      <c r="H449" s="82" t="s">
        <v>187</v>
      </c>
      <c r="I449" s="94" t="s">
        <v>183</v>
      </c>
      <c r="J449" s="82" t="s">
        <v>3162</v>
      </c>
      <c r="K449" s="31" t="s">
        <v>3163</v>
      </c>
      <c r="L449" s="82" t="s">
        <v>747</v>
      </c>
    </row>
    <row r="450" spans="1:25">
      <c r="A450" s="92" t="str">
        <f t="shared" si="4"/>
        <v>龙脉保有体B</v>
      </c>
      <c r="B450" t="s">
        <v>860</v>
      </c>
      <c r="C450" s="93" t="s">
        <v>67</v>
      </c>
      <c r="D450" s="93" t="s">
        <v>2990</v>
      </c>
      <c r="E450" s="82" t="s">
        <v>3164</v>
      </c>
      <c r="F450" s="82" t="s">
        <v>186</v>
      </c>
      <c r="G450" s="82" t="s">
        <v>187</v>
      </c>
      <c r="H450" s="82" t="s">
        <v>187</v>
      </c>
      <c r="I450" s="94" t="s">
        <v>183</v>
      </c>
      <c r="J450" s="82" t="s">
        <v>3165</v>
      </c>
      <c r="K450" s="31" t="s">
        <v>3166</v>
      </c>
      <c r="L450" s="82" t="s">
        <v>1638</v>
      </c>
      <c r="N450" s="92"/>
      <c r="P450" s="82"/>
      <c r="Q450" s="82"/>
      <c r="R450" s="82"/>
      <c r="S450" s="82"/>
      <c r="T450" s="82"/>
      <c r="U450" s="82"/>
      <c r="V450" s="88"/>
      <c r="W450" s="82"/>
      <c r="X450" s="82"/>
      <c r="Y450" s="82"/>
    </row>
    <row r="451" spans="1:12">
      <c r="A451" s="92" t="str">
        <f t="shared" si="4"/>
        <v>龙脉保有体B</v>
      </c>
      <c r="B451" t="s">
        <v>861</v>
      </c>
      <c r="C451" s="93" t="s">
        <v>67</v>
      </c>
      <c r="D451" s="93" t="s">
        <v>2990</v>
      </c>
      <c r="E451" s="82" t="s">
        <v>3167</v>
      </c>
      <c r="F451" s="82" t="s">
        <v>744</v>
      </c>
      <c r="G451" s="82" t="s">
        <v>187</v>
      </c>
      <c r="H451" s="82" t="s">
        <v>187</v>
      </c>
      <c r="I451" s="94" t="s">
        <v>183</v>
      </c>
      <c r="J451" s="82" t="s">
        <v>3168</v>
      </c>
      <c r="K451" s="31" t="s">
        <v>3169</v>
      </c>
      <c r="L451" s="82" t="s">
        <v>1638</v>
      </c>
    </row>
    <row r="452" spans="1:12">
      <c r="A452" s="92" t="str">
        <f t="shared" ref="A452:A493" si="5">"影狩人"&amp;C452</f>
        <v>影狩人A</v>
      </c>
      <c r="B452" t="s">
        <v>863</v>
      </c>
      <c r="C452" s="93" t="s">
        <v>52</v>
      </c>
      <c r="D452" s="93"/>
      <c r="E452" s="82" t="s">
        <v>863</v>
      </c>
      <c r="F452" s="82" t="s">
        <v>2592</v>
      </c>
      <c r="G452" s="82" t="s">
        <v>187</v>
      </c>
      <c r="H452" s="82" t="s">
        <v>187</v>
      </c>
      <c r="I452" s="94" t="s">
        <v>2085</v>
      </c>
      <c r="J452" s="82" t="s">
        <v>3170</v>
      </c>
      <c r="K452" s="31" t="s">
        <v>3171</v>
      </c>
      <c r="L452" s="82" t="s">
        <v>747</v>
      </c>
    </row>
    <row r="453" spans="1:12">
      <c r="A453" s="92" t="str">
        <f t="shared" si="5"/>
        <v>影狩人A</v>
      </c>
      <c r="B453" t="s">
        <v>864</v>
      </c>
      <c r="C453" s="93" t="s">
        <v>52</v>
      </c>
      <c r="D453" s="93"/>
      <c r="E453" s="82" t="s">
        <v>864</v>
      </c>
      <c r="F453" s="82" t="s">
        <v>181</v>
      </c>
      <c r="G453" s="82" t="s">
        <v>187</v>
      </c>
      <c r="H453" s="82" t="s">
        <v>187</v>
      </c>
      <c r="I453" s="94" t="s">
        <v>2036</v>
      </c>
      <c r="J453" s="82" t="s">
        <v>3172</v>
      </c>
      <c r="K453" s="31" t="s">
        <v>3173</v>
      </c>
      <c r="L453" s="82" t="s">
        <v>747</v>
      </c>
    </row>
    <row r="454" spans="1:12">
      <c r="A454" s="92" t="str">
        <f t="shared" si="5"/>
        <v>影狩人A</v>
      </c>
      <c r="B454" t="s">
        <v>865</v>
      </c>
      <c r="C454" s="93" t="s">
        <v>52</v>
      </c>
      <c r="D454" s="93"/>
      <c r="E454" s="82" t="s">
        <v>865</v>
      </c>
      <c r="F454" s="82" t="s">
        <v>2033</v>
      </c>
      <c r="G454" s="82" t="s">
        <v>2034</v>
      </c>
      <c r="H454" s="82" t="s">
        <v>2035</v>
      </c>
      <c r="I454" s="94" t="s">
        <v>2036</v>
      </c>
      <c r="J454" s="82" t="s">
        <v>3174</v>
      </c>
      <c r="K454" s="31" t="s">
        <v>3175</v>
      </c>
      <c r="L454" s="82" t="s">
        <v>747</v>
      </c>
    </row>
    <row r="455" spans="1:12">
      <c r="A455" s="92" t="str">
        <f t="shared" si="5"/>
        <v>影狩人A</v>
      </c>
      <c r="B455" t="s">
        <v>866</v>
      </c>
      <c r="C455" s="93" t="s">
        <v>52</v>
      </c>
      <c r="D455" s="93"/>
      <c r="E455" s="82" t="s">
        <v>866</v>
      </c>
      <c r="F455" s="82" t="s">
        <v>2084</v>
      </c>
      <c r="G455" s="82" t="s">
        <v>2194</v>
      </c>
      <c r="H455" s="82" t="s">
        <v>2035</v>
      </c>
      <c r="I455" s="94" t="s">
        <v>3176</v>
      </c>
      <c r="J455" s="82" t="s">
        <v>3177</v>
      </c>
      <c r="K455" s="31" t="s">
        <v>3178</v>
      </c>
      <c r="L455" s="82" t="s">
        <v>747</v>
      </c>
    </row>
    <row r="456" spans="1:12">
      <c r="A456" s="92" t="str">
        <f t="shared" si="5"/>
        <v>影狩人A</v>
      </c>
      <c r="B456" t="s">
        <v>867</v>
      </c>
      <c r="C456" s="93" t="s">
        <v>52</v>
      </c>
      <c r="D456" s="93"/>
      <c r="E456" s="82" t="s">
        <v>867</v>
      </c>
      <c r="F456" s="82" t="s">
        <v>186</v>
      </c>
      <c r="G456" s="82" t="s">
        <v>187</v>
      </c>
      <c r="H456" s="82" t="s">
        <v>187</v>
      </c>
      <c r="I456" s="94" t="s">
        <v>3179</v>
      </c>
      <c r="J456" s="82" t="s">
        <v>3180</v>
      </c>
      <c r="K456" s="31" t="s">
        <v>3181</v>
      </c>
      <c r="L456" s="82" t="s">
        <v>747</v>
      </c>
    </row>
    <row r="457" spans="1:12">
      <c r="A457" s="92" t="str">
        <f t="shared" si="5"/>
        <v>影狩人A</v>
      </c>
      <c r="B457" t="s">
        <v>868</v>
      </c>
      <c r="C457" s="93" t="s">
        <v>52</v>
      </c>
      <c r="D457" s="93"/>
      <c r="E457" s="82" t="s">
        <v>868</v>
      </c>
      <c r="F457" s="82" t="s">
        <v>186</v>
      </c>
      <c r="G457" s="82" t="s">
        <v>187</v>
      </c>
      <c r="H457" s="82" t="s">
        <v>187</v>
      </c>
      <c r="I457" s="94" t="s">
        <v>2036</v>
      </c>
      <c r="J457" s="82" t="s">
        <v>3182</v>
      </c>
      <c r="K457" s="31" t="s">
        <v>3183</v>
      </c>
      <c r="L457" s="82" t="s">
        <v>747</v>
      </c>
    </row>
    <row r="458" spans="1:12">
      <c r="A458" s="92" t="str">
        <f t="shared" si="5"/>
        <v>影狩人A</v>
      </c>
      <c r="B458" t="s">
        <v>869</v>
      </c>
      <c r="C458" s="93" t="s">
        <v>52</v>
      </c>
      <c r="D458" s="93"/>
      <c r="E458" s="82" t="s">
        <v>869</v>
      </c>
      <c r="F458" s="82" t="s">
        <v>744</v>
      </c>
      <c r="G458" s="82" t="s">
        <v>187</v>
      </c>
      <c r="H458" s="82" t="s">
        <v>187</v>
      </c>
      <c r="I458" s="94" t="s">
        <v>183</v>
      </c>
      <c r="J458" s="82" t="s">
        <v>3184</v>
      </c>
      <c r="K458" s="31" t="s">
        <v>3185</v>
      </c>
      <c r="L458" s="82" t="s">
        <v>747</v>
      </c>
    </row>
    <row r="459" spans="1:12">
      <c r="A459" s="92" t="str">
        <f t="shared" si="5"/>
        <v>影狩人A</v>
      </c>
      <c r="B459" t="s">
        <v>870</v>
      </c>
      <c r="C459" s="93" t="s">
        <v>52</v>
      </c>
      <c r="D459" s="93"/>
      <c r="E459" s="82" t="s">
        <v>870</v>
      </c>
      <c r="F459" s="82" t="s">
        <v>744</v>
      </c>
      <c r="G459" s="82" t="s">
        <v>187</v>
      </c>
      <c r="H459" s="82" t="s">
        <v>187</v>
      </c>
      <c r="I459" s="94" t="s">
        <v>183</v>
      </c>
      <c r="J459" s="82" t="s">
        <v>3186</v>
      </c>
      <c r="K459" s="31" t="s">
        <v>3187</v>
      </c>
      <c r="L459" s="82" t="s">
        <v>747</v>
      </c>
    </row>
    <row r="460" spans="1:12">
      <c r="A460" s="92" t="str">
        <f t="shared" si="5"/>
        <v>影狩人A</v>
      </c>
      <c r="B460" t="s">
        <v>877</v>
      </c>
      <c r="C460" s="93" t="s">
        <v>52</v>
      </c>
      <c r="D460" s="93"/>
      <c r="E460" s="82" t="s">
        <v>877</v>
      </c>
      <c r="F460" s="82" t="s">
        <v>186</v>
      </c>
      <c r="G460" s="82" t="s">
        <v>187</v>
      </c>
      <c r="H460" s="82" t="s">
        <v>187</v>
      </c>
      <c r="I460" s="94" t="s">
        <v>2044</v>
      </c>
      <c r="J460" s="82" t="s">
        <v>3188</v>
      </c>
      <c r="K460" s="31" t="s">
        <v>3189</v>
      </c>
      <c r="L460" s="82" t="s">
        <v>1638</v>
      </c>
    </row>
    <row r="461" spans="1:12">
      <c r="A461" s="92" t="str">
        <f t="shared" si="5"/>
        <v>影狩人A</v>
      </c>
      <c r="B461" t="s">
        <v>871</v>
      </c>
      <c r="C461" s="93" t="s">
        <v>52</v>
      </c>
      <c r="D461" s="93" t="s">
        <v>2062</v>
      </c>
      <c r="E461" s="82" t="s">
        <v>3190</v>
      </c>
      <c r="F461" s="82" t="s">
        <v>2033</v>
      </c>
      <c r="G461" s="82" t="s">
        <v>2034</v>
      </c>
      <c r="H461" s="82" t="s">
        <v>2035</v>
      </c>
      <c r="I461" s="94" t="s">
        <v>3179</v>
      </c>
      <c r="J461" s="82" t="s">
        <v>3191</v>
      </c>
      <c r="K461" s="31" t="s">
        <v>3192</v>
      </c>
      <c r="L461" s="82" t="s">
        <v>747</v>
      </c>
    </row>
    <row r="462" spans="1:26">
      <c r="A462" s="92" t="str">
        <f t="shared" si="5"/>
        <v>影狩人A</v>
      </c>
      <c r="B462" t="s">
        <v>872</v>
      </c>
      <c r="C462" s="93" t="s">
        <v>52</v>
      </c>
      <c r="D462" s="93" t="s">
        <v>2062</v>
      </c>
      <c r="E462" s="82" t="s">
        <v>3193</v>
      </c>
      <c r="F462" s="82" t="s">
        <v>186</v>
      </c>
      <c r="G462" s="82" t="s">
        <v>2780</v>
      </c>
      <c r="H462" s="82" t="s">
        <v>2035</v>
      </c>
      <c r="I462" s="94" t="s">
        <v>3176</v>
      </c>
      <c r="J462" s="82" t="s">
        <v>3194</v>
      </c>
      <c r="K462" s="31" t="s">
        <v>3195</v>
      </c>
      <c r="L462" s="82" t="s">
        <v>747</v>
      </c>
      <c r="O462" s="92"/>
      <c r="Q462" s="82"/>
      <c r="R462" s="82"/>
      <c r="S462" s="82"/>
      <c r="T462" s="82"/>
      <c r="U462" s="82"/>
      <c r="V462" s="82"/>
      <c r="W462" s="88"/>
      <c r="X462" s="82"/>
      <c r="Y462" s="82"/>
      <c r="Z462" s="82"/>
    </row>
    <row r="463" spans="1:26">
      <c r="A463" s="92" t="str">
        <f t="shared" si="5"/>
        <v>影狩人A</v>
      </c>
      <c r="B463" t="s">
        <v>873</v>
      </c>
      <c r="C463" s="93" t="s">
        <v>52</v>
      </c>
      <c r="D463" s="93" t="s">
        <v>2062</v>
      </c>
      <c r="E463" s="82" t="s">
        <v>3196</v>
      </c>
      <c r="F463" s="82" t="s">
        <v>186</v>
      </c>
      <c r="G463" s="82" t="s">
        <v>182</v>
      </c>
      <c r="H463" s="82" t="s">
        <v>2035</v>
      </c>
      <c r="I463" s="94" t="s">
        <v>3176</v>
      </c>
      <c r="J463" s="82" t="s">
        <v>3197</v>
      </c>
      <c r="K463" s="31" t="s">
        <v>3198</v>
      </c>
      <c r="L463" s="82" t="s">
        <v>747</v>
      </c>
      <c r="O463" s="92"/>
      <c r="Q463" s="82"/>
      <c r="R463" s="82"/>
      <c r="S463" s="82"/>
      <c r="T463" s="82"/>
      <c r="U463" s="82"/>
      <c r="V463" s="82"/>
      <c r="W463" s="88"/>
      <c r="X463" s="82"/>
      <c r="Y463" s="82"/>
      <c r="Z463" s="82"/>
    </row>
    <row r="464" spans="1:26">
      <c r="A464" s="92" t="str">
        <f t="shared" si="5"/>
        <v>影狩人A</v>
      </c>
      <c r="B464" t="s">
        <v>874</v>
      </c>
      <c r="C464" s="93" t="s">
        <v>52</v>
      </c>
      <c r="D464" s="93" t="s">
        <v>2062</v>
      </c>
      <c r="E464" s="82" t="s">
        <v>3199</v>
      </c>
      <c r="F464" s="82" t="s">
        <v>744</v>
      </c>
      <c r="G464" s="82" t="s">
        <v>187</v>
      </c>
      <c r="H464" s="82" t="s">
        <v>187</v>
      </c>
      <c r="I464" s="94" t="s">
        <v>183</v>
      </c>
      <c r="J464" s="82" t="s">
        <v>3200</v>
      </c>
      <c r="K464" s="31" t="s">
        <v>3201</v>
      </c>
      <c r="L464" s="82" t="s">
        <v>747</v>
      </c>
      <c r="O464" s="92"/>
      <c r="Q464" s="82"/>
      <c r="R464" s="82"/>
      <c r="S464" s="82"/>
      <c r="T464" s="82"/>
      <c r="U464" s="82"/>
      <c r="V464" s="82"/>
      <c r="W464" s="88"/>
      <c r="X464" s="82"/>
      <c r="Y464" s="82"/>
      <c r="Z464" s="82"/>
    </row>
    <row r="465" spans="1:26">
      <c r="A465" s="92" t="str">
        <f t="shared" si="5"/>
        <v>影狩人A</v>
      </c>
      <c r="B465" t="s">
        <v>878</v>
      </c>
      <c r="C465" s="93" t="s">
        <v>52</v>
      </c>
      <c r="D465" s="93" t="s">
        <v>2062</v>
      </c>
      <c r="E465" s="82" t="s">
        <v>3202</v>
      </c>
      <c r="F465" s="82" t="s">
        <v>2033</v>
      </c>
      <c r="G465" s="82" t="s">
        <v>2034</v>
      </c>
      <c r="H465" s="82" t="s">
        <v>2035</v>
      </c>
      <c r="I465" s="94" t="s">
        <v>3179</v>
      </c>
      <c r="J465" s="82" t="s">
        <v>3203</v>
      </c>
      <c r="K465" s="31" t="s">
        <v>3204</v>
      </c>
      <c r="L465" s="82" t="s">
        <v>1638</v>
      </c>
      <c r="O465" s="92"/>
      <c r="Q465" s="82"/>
      <c r="R465" s="82"/>
      <c r="S465" s="82"/>
      <c r="T465" s="82"/>
      <c r="U465" s="82"/>
      <c r="V465" s="82"/>
      <c r="W465" s="88"/>
      <c r="X465" s="82"/>
      <c r="Y465" s="82"/>
      <c r="Z465" s="82"/>
    </row>
    <row r="466" spans="1:12">
      <c r="A466" s="92" t="str">
        <f t="shared" si="5"/>
        <v>影狩人A</v>
      </c>
      <c r="B466" t="s">
        <v>879</v>
      </c>
      <c r="C466" s="93" t="s">
        <v>52</v>
      </c>
      <c r="D466" s="93" t="s">
        <v>2062</v>
      </c>
      <c r="E466" s="82" t="s">
        <v>3205</v>
      </c>
      <c r="F466" s="82" t="s">
        <v>186</v>
      </c>
      <c r="G466" s="82" t="s">
        <v>187</v>
      </c>
      <c r="H466" s="82" t="s">
        <v>187</v>
      </c>
      <c r="I466" s="94" t="s">
        <v>183</v>
      </c>
      <c r="J466" s="82" t="s">
        <v>3206</v>
      </c>
      <c r="K466" s="31" t="s">
        <v>3207</v>
      </c>
      <c r="L466" s="82" t="s">
        <v>1638</v>
      </c>
    </row>
    <row r="467" spans="1:26">
      <c r="A467" s="92" t="str">
        <f t="shared" si="5"/>
        <v>影狩人A</v>
      </c>
      <c r="B467" t="s">
        <v>880</v>
      </c>
      <c r="C467" s="93" t="s">
        <v>52</v>
      </c>
      <c r="D467" s="93" t="s">
        <v>2062</v>
      </c>
      <c r="E467" s="82" t="s">
        <v>3208</v>
      </c>
      <c r="F467" s="82" t="s">
        <v>744</v>
      </c>
      <c r="G467" s="82" t="s">
        <v>187</v>
      </c>
      <c r="H467" s="82" t="s">
        <v>187</v>
      </c>
      <c r="I467" s="94" t="s">
        <v>183</v>
      </c>
      <c r="J467" s="82" t="s">
        <v>3209</v>
      </c>
      <c r="K467" s="31" t="s">
        <v>3210</v>
      </c>
      <c r="L467" s="82" t="s">
        <v>1638</v>
      </c>
      <c r="O467" s="92"/>
      <c r="Q467" s="82"/>
      <c r="R467" s="82"/>
      <c r="S467" s="82"/>
      <c r="T467" s="82"/>
      <c r="U467" s="82"/>
      <c r="V467" s="82"/>
      <c r="W467" s="88"/>
      <c r="X467" s="82"/>
      <c r="Y467" s="82"/>
      <c r="Z467" s="82"/>
    </row>
    <row r="468" spans="1:26">
      <c r="A468" s="92" t="str">
        <f t="shared" si="5"/>
        <v>影狩人A</v>
      </c>
      <c r="B468" t="s">
        <v>881</v>
      </c>
      <c r="C468" s="93" t="s">
        <v>52</v>
      </c>
      <c r="D468" s="93" t="s">
        <v>2062</v>
      </c>
      <c r="E468" s="82" t="s">
        <v>3211</v>
      </c>
      <c r="F468" s="82" t="s">
        <v>744</v>
      </c>
      <c r="G468" s="82" t="s">
        <v>187</v>
      </c>
      <c r="H468" s="82" t="s">
        <v>187</v>
      </c>
      <c r="I468" s="94" t="s">
        <v>183</v>
      </c>
      <c r="J468" s="82" t="s">
        <v>3212</v>
      </c>
      <c r="K468" s="31" t="s">
        <v>3213</v>
      </c>
      <c r="L468" s="82" t="s">
        <v>1638</v>
      </c>
      <c r="O468" s="92"/>
      <c r="Q468" s="82"/>
      <c r="R468" s="82"/>
      <c r="S468" s="82"/>
      <c r="T468" s="82"/>
      <c r="U468" s="82"/>
      <c r="V468" s="82"/>
      <c r="W468" s="88"/>
      <c r="X468" s="82"/>
      <c r="Y468" s="82"/>
      <c r="Z468" s="82"/>
    </row>
    <row r="469" spans="1:12">
      <c r="A469" s="92" t="str">
        <f t="shared" si="5"/>
        <v>影狩人A</v>
      </c>
      <c r="B469" t="s">
        <v>875</v>
      </c>
      <c r="C469" s="93" t="s">
        <v>52</v>
      </c>
      <c r="D469" s="93" t="s">
        <v>2990</v>
      </c>
      <c r="E469" s="82" t="s">
        <v>3214</v>
      </c>
      <c r="F469" s="82" t="s">
        <v>744</v>
      </c>
      <c r="G469" s="82" t="s">
        <v>187</v>
      </c>
      <c r="H469" s="82" t="s">
        <v>187</v>
      </c>
      <c r="I469" s="94" t="s">
        <v>183</v>
      </c>
      <c r="J469" s="82" t="s">
        <v>3215</v>
      </c>
      <c r="K469" s="31" t="s">
        <v>3216</v>
      </c>
      <c r="L469" s="82" t="s">
        <v>747</v>
      </c>
    </row>
    <row r="470" spans="1:12">
      <c r="A470" s="92" t="str">
        <f t="shared" si="5"/>
        <v>影狩人A</v>
      </c>
      <c r="B470" t="s">
        <v>876</v>
      </c>
      <c r="C470" s="93" t="s">
        <v>52</v>
      </c>
      <c r="D470" s="93" t="s">
        <v>2990</v>
      </c>
      <c r="E470" s="82" t="s">
        <v>3217</v>
      </c>
      <c r="F470" s="82" t="s">
        <v>186</v>
      </c>
      <c r="G470" s="82" t="s">
        <v>187</v>
      </c>
      <c r="H470" s="82" t="s">
        <v>187</v>
      </c>
      <c r="I470" s="94" t="s">
        <v>3179</v>
      </c>
      <c r="J470" s="82" t="s">
        <v>3218</v>
      </c>
      <c r="K470" s="31" t="s">
        <v>3219</v>
      </c>
      <c r="L470" s="82" t="s">
        <v>747</v>
      </c>
    </row>
    <row r="471" spans="1:12">
      <c r="A471" s="92" t="str">
        <f t="shared" si="5"/>
        <v>影狩人A</v>
      </c>
      <c r="B471" t="s">
        <v>882</v>
      </c>
      <c r="C471" s="93" t="s">
        <v>52</v>
      </c>
      <c r="D471" s="93" t="s">
        <v>2990</v>
      </c>
      <c r="E471" s="82" t="s">
        <v>3220</v>
      </c>
      <c r="F471" s="82" t="s">
        <v>186</v>
      </c>
      <c r="G471" s="82" t="s">
        <v>187</v>
      </c>
      <c r="H471" s="82" t="s">
        <v>187</v>
      </c>
      <c r="I471" s="94" t="s">
        <v>3176</v>
      </c>
      <c r="J471" s="82" t="s">
        <v>3221</v>
      </c>
      <c r="K471" s="31" t="s">
        <v>3222</v>
      </c>
      <c r="L471" s="82" t="s">
        <v>1638</v>
      </c>
    </row>
    <row r="472" spans="1:12">
      <c r="A472" s="92" t="str">
        <f t="shared" si="5"/>
        <v>影狩人A</v>
      </c>
      <c r="B472" t="s">
        <v>883</v>
      </c>
      <c r="C472" s="93" t="s">
        <v>52</v>
      </c>
      <c r="D472" s="93" t="s">
        <v>2990</v>
      </c>
      <c r="E472" s="82" t="s">
        <v>3223</v>
      </c>
      <c r="F472" s="82" t="s">
        <v>744</v>
      </c>
      <c r="G472" s="82" t="s">
        <v>187</v>
      </c>
      <c r="H472" s="82" t="s">
        <v>187</v>
      </c>
      <c r="I472" s="94" t="s">
        <v>183</v>
      </c>
      <c r="J472" s="82" t="s">
        <v>3224</v>
      </c>
      <c r="K472" s="31" t="s">
        <v>3225</v>
      </c>
      <c r="L472" s="82" t="s">
        <v>1638</v>
      </c>
    </row>
    <row r="473" spans="1:12">
      <c r="A473" s="92" t="str">
        <f t="shared" si="5"/>
        <v>影狩人B</v>
      </c>
      <c r="B473" t="s">
        <v>885</v>
      </c>
      <c r="C473" s="93" t="s">
        <v>67</v>
      </c>
      <c r="D473" s="93"/>
      <c r="E473" s="82" t="s">
        <v>885</v>
      </c>
      <c r="F473" s="82" t="s">
        <v>181</v>
      </c>
      <c r="G473" s="82" t="s">
        <v>2313</v>
      </c>
      <c r="H473" s="82" t="s">
        <v>2035</v>
      </c>
      <c r="I473" s="94" t="s">
        <v>2097</v>
      </c>
      <c r="J473" s="82" t="s">
        <v>3226</v>
      </c>
      <c r="K473" s="31" t="s">
        <v>3227</v>
      </c>
      <c r="L473" s="82" t="s">
        <v>747</v>
      </c>
    </row>
    <row r="474" spans="1:12">
      <c r="A474" s="92" t="str">
        <f t="shared" si="5"/>
        <v>影狩人B</v>
      </c>
      <c r="B474" t="s">
        <v>886</v>
      </c>
      <c r="C474" s="93" t="s">
        <v>67</v>
      </c>
      <c r="D474" s="93"/>
      <c r="E474" s="82" t="s">
        <v>886</v>
      </c>
      <c r="F474" s="82" t="s">
        <v>181</v>
      </c>
      <c r="G474" s="82" t="s">
        <v>2194</v>
      </c>
      <c r="H474" s="82" t="s">
        <v>2035</v>
      </c>
      <c r="I474" s="94" t="s">
        <v>2097</v>
      </c>
      <c r="J474" s="82" t="s">
        <v>3228</v>
      </c>
      <c r="K474" s="31" t="s">
        <v>3229</v>
      </c>
      <c r="L474" s="82" t="s">
        <v>747</v>
      </c>
    </row>
    <row r="475" spans="1:12">
      <c r="A475" s="92" t="str">
        <f t="shared" si="5"/>
        <v>影狩人B</v>
      </c>
      <c r="B475" t="s">
        <v>887</v>
      </c>
      <c r="C475" s="93" t="s">
        <v>67</v>
      </c>
      <c r="D475" s="93"/>
      <c r="E475" s="82" t="s">
        <v>887</v>
      </c>
      <c r="F475" s="82" t="s">
        <v>181</v>
      </c>
      <c r="G475" s="82" t="s">
        <v>2194</v>
      </c>
      <c r="H475" s="82" t="s">
        <v>2035</v>
      </c>
      <c r="I475" s="94" t="s">
        <v>3230</v>
      </c>
      <c r="J475" s="82" t="s">
        <v>3231</v>
      </c>
      <c r="K475" s="31" t="s">
        <v>3232</v>
      </c>
      <c r="L475" s="82" t="s">
        <v>747</v>
      </c>
    </row>
    <row r="476" spans="1:12">
      <c r="A476" s="92" t="str">
        <f t="shared" si="5"/>
        <v>影狩人B</v>
      </c>
      <c r="B476" t="s">
        <v>888</v>
      </c>
      <c r="C476" s="93" t="s">
        <v>67</v>
      </c>
      <c r="D476" s="93"/>
      <c r="E476" s="82" t="s">
        <v>888</v>
      </c>
      <c r="F476" s="82" t="s">
        <v>181</v>
      </c>
      <c r="G476" s="82" t="s">
        <v>2194</v>
      </c>
      <c r="H476" s="82" t="s">
        <v>2035</v>
      </c>
      <c r="I476" s="94" t="s">
        <v>3230</v>
      </c>
      <c r="J476" s="82" t="s">
        <v>3233</v>
      </c>
      <c r="K476" s="31" t="s">
        <v>3234</v>
      </c>
      <c r="L476" s="82" t="s">
        <v>747</v>
      </c>
    </row>
    <row r="477" spans="1:12">
      <c r="A477" s="92" t="str">
        <f t="shared" si="5"/>
        <v>影狩人B</v>
      </c>
      <c r="B477" t="s">
        <v>889</v>
      </c>
      <c r="C477" s="93" t="s">
        <v>67</v>
      </c>
      <c r="D477" s="93"/>
      <c r="E477" s="82" t="s">
        <v>889</v>
      </c>
      <c r="F477" s="82" t="s">
        <v>2033</v>
      </c>
      <c r="G477" s="82" t="s">
        <v>3235</v>
      </c>
      <c r="H477" s="82" t="s">
        <v>2035</v>
      </c>
      <c r="I477" s="94" t="s">
        <v>2097</v>
      </c>
      <c r="J477" s="82" t="s">
        <v>3236</v>
      </c>
      <c r="K477" s="31" t="s">
        <v>3237</v>
      </c>
      <c r="L477" s="82" t="s">
        <v>747</v>
      </c>
    </row>
    <row r="478" spans="1:12">
      <c r="A478" s="92" t="str">
        <f t="shared" si="5"/>
        <v>影狩人B</v>
      </c>
      <c r="B478" t="s">
        <v>890</v>
      </c>
      <c r="C478" s="93" t="s">
        <v>67</v>
      </c>
      <c r="D478" s="93"/>
      <c r="E478" s="82" t="s">
        <v>890</v>
      </c>
      <c r="F478" s="82" t="s">
        <v>744</v>
      </c>
      <c r="G478" s="82" t="s">
        <v>187</v>
      </c>
      <c r="H478" s="82" t="s">
        <v>187</v>
      </c>
      <c r="I478" s="94" t="s">
        <v>183</v>
      </c>
      <c r="J478" s="82" t="s">
        <v>3238</v>
      </c>
      <c r="K478" s="31" t="s">
        <v>3239</v>
      </c>
      <c r="L478" s="82" t="s">
        <v>747</v>
      </c>
    </row>
    <row r="479" spans="1:12">
      <c r="A479" s="92" t="str">
        <f t="shared" si="5"/>
        <v>影狩人B</v>
      </c>
      <c r="B479" t="s">
        <v>891</v>
      </c>
      <c r="C479" s="93" t="s">
        <v>67</v>
      </c>
      <c r="D479" s="93"/>
      <c r="E479" s="82" t="s">
        <v>891</v>
      </c>
      <c r="F479" s="82" t="s">
        <v>186</v>
      </c>
      <c r="G479" s="82" t="s">
        <v>187</v>
      </c>
      <c r="H479" s="82" t="s">
        <v>187</v>
      </c>
      <c r="I479" s="94" t="s">
        <v>3176</v>
      </c>
      <c r="J479" s="82" t="s">
        <v>3240</v>
      </c>
      <c r="K479" s="31" t="s">
        <v>3241</v>
      </c>
      <c r="L479" s="82" t="s">
        <v>747</v>
      </c>
    </row>
    <row r="480" spans="1:12">
      <c r="A480" s="92" t="str">
        <f t="shared" si="5"/>
        <v>影狩人B</v>
      </c>
      <c r="B480" t="s">
        <v>892</v>
      </c>
      <c r="C480" s="93" t="s">
        <v>67</v>
      </c>
      <c r="D480" s="93"/>
      <c r="E480" s="82" t="s">
        <v>892</v>
      </c>
      <c r="F480" s="82" t="s">
        <v>744</v>
      </c>
      <c r="G480" s="82" t="s">
        <v>187</v>
      </c>
      <c r="H480" s="82" t="s">
        <v>187</v>
      </c>
      <c r="I480" s="94" t="s">
        <v>183</v>
      </c>
      <c r="J480" s="82" t="s">
        <v>3242</v>
      </c>
      <c r="K480" s="31" t="s">
        <v>3243</v>
      </c>
      <c r="L480" s="82" t="s">
        <v>747</v>
      </c>
    </row>
    <row r="481" spans="1:12">
      <c r="A481" s="92" t="str">
        <f t="shared" si="5"/>
        <v>影狩人B</v>
      </c>
      <c r="B481" t="s">
        <v>899</v>
      </c>
      <c r="C481" s="93" t="s">
        <v>67</v>
      </c>
      <c r="D481" s="93"/>
      <c r="E481" s="82" t="s">
        <v>899</v>
      </c>
      <c r="F481" s="82" t="s">
        <v>2033</v>
      </c>
      <c r="G481" s="82" t="s">
        <v>3132</v>
      </c>
      <c r="H481" s="82" t="s">
        <v>2035</v>
      </c>
      <c r="I481" s="94" t="s">
        <v>2085</v>
      </c>
      <c r="J481" s="82" t="s">
        <v>3244</v>
      </c>
      <c r="K481" s="31" t="s">
        <v>3245</v>
      </c>
      <c r="L481" s="82" t="s">
        <v>1638</v>
      </c>
    </row>
    <row r="482" spans="1:12">
      <c r="A482" s="92" t="str">
        <f t="shared" si="5"/>
        <v>影狩人B</v>
      </c>
      <c r="B482" t="s">
        <v>893</v>
      </c>
      <c r="C482" s="93" t="s">
        <v>67</v>
      </c>
      <c r="D482" s="93" t="s">
        <v>2062</v>
      </c>
      <c r="E482" s="82" t="s">
        <v>3246</v>
      </c>
      <c r="F482" s="82" t="s">
        <v>186</v>
      </c>
      <c r="G482" s="82" t="s">
        <v>182</v>
      </c>
      <c r="H482" s="82" t="s">
        <v>2035</v>
      </c>
      <c r="I482" s="94" t="s">
        <v>2044</v>
      </c>
      <c r="J482" s="82" t="s">
        <v>3247</v>
      </c>
      <c r="K482" s="31" t="s">
        <v>3248</v>
      </c>
      <c r="L482" s="82" t="s">
        <v>747</v>
      </c>
    </row>
    <row r="483" spans="1:12">
      <c r="A483" s="92" t="str">
        <f t="shared" si="5"/>
        <v>影狩人B</v>
      </c>
      <c r="B483" t="s">
        <v>894</v>
      </c>
      <c r="C483" s="93" t="s">
        <v>67</v>
      </c>
      <c r="D483" s="93" t="s">
        <v>2062</v>
      </c>
      <c r="E483" s="82" t="s">
        <v>3249</v>
      </c>
      <c r="F483" s="82" t="s">
        <v>186</v>
      </c>
      <c r="G483" s="82" t="s">
        <v>182</v>
      </c>
      <c r="H483" s="82" t="s">
        <v>2035</v>
      </c>
      <c r="I483" s="94" t="s">
        <v>3230</v>
      </c>
      <c r="J483" s="82" t="s">
        <v>3250</v>
      </c>
      <c r="K483" s="31" t="s">
        <v>3251</v>
      </c>
      <c r="L483" s="82" t="s">
        <v>747</v>
      </c>
    </row>
    <row r="484" spans="1:24">
      <c r="A484" s="92" t="str">
        <f t="shared" si="5"/>
        <v>影狩人B</v>
      </c>
      <c r="B484" t="s">
        <v>895</v>
      </c>
      <c r="C484" s="93" t="s">
        <v>67</v>
      </c>
      <c r="D484" s="93" t="s">
        <v>2062</v>
      </c>
      <c r="E484" s="82" t="s">
        <v>3252</v>
      </c>
      <c r="F484" s="82" t="s">
        <v>186</v>
      </c>
      <c r="G484" s="82" t="s">
        <v>187</v>
      </c>
      <c r="H484" s="82" t="s">
        <v>187</v>
      </c>
      <c r="I484" s="94" t="s">
        <v>2036</v>
      </c>
      <c r="J484" s="82" t="s">
        <v>3253</v>
      </c>
      <c r="K484" s="31" t="s">
        <v>3254</v>
      </c>
      <c r="L484" s="82" t="s">
        <v>747</v>
      </c>
      <c r="O484" s="82"/>
      <c r="P484" s="82"/>
      <c r="Q484" s="82"/>
      <c r="R484" s="82"/>
      <c r="S484" s="82"/>
      <c r="T484" s="82"/>
      <c r="U484" s="94"/>
      <c r="V484" s="82"/>
      <c r="W484" s="82"/>
      <c r="X484" s="82"/>
    </row>
    <row r="485" spans="1:24">
      <c r="A485" s="92" t="str">
        <f t="shared" si="5"/>
        <v>影狩人B</v>
      </c>
      <c r="B485" t="s">
        <v>896</v>
      </c>
      <c r="C485" s="93" t="s">
        <v>67</v>
      </c>
      <c r="D485" s="93" t="s">
        <v>2062</v>
      </c>
      <c r="E485" s="82" t="s">
        <v>3255</v>
      </c>
      <c r="F485" s="82" t="s">
        <v>744</v>
      </c>
      <c r="G485" s="82" t="s">
        <v>187</v>
      </c>
      <c r="H485" s="82" t="s">
        <v>187</v>
      </c>
      <c r="I485" s="94" t="s">
        <v>183</v>
      </c>
      <c r="J485" s="82" t="s">
        <v>3256</v>
      </c>
      <c r="K485" s="31" t="s">
        <v>3257</v>
      </c>
      <c r="L485" s="82" t="s">
        <v>747</v>
      </c>
      <c r="O485" s="82"/>
      <c r="P485" s="82"/>
      <c r="Q485" s="82"/>
      <c r="R485" s="82"/>
      <c r="S485" s="82"/>
      <c r="T485" s="82"/>
      <c r="U485" s="94"/>
      <c r="V485" s="82"/>
      <c r="W485" s="82"/>
      <c r="X485" s="82"/>
    </row>
    <row r="486" spans="1:24">
      <c r="A486" s="92" t="str">
        <f t="shared" si="5"/>
        <v>影狩人B</v>
      </c>
      <c r="B486" t="s">
        <v>900</v>
      </c>
      <c r="C486" s="93" t="s">
        <v>67</v>
      </c>
      <c r="D486" s="93" t="s">
        <v>2062</v>
      </c>
      <c r="E486" s="82" t="s">
        <v>3258</v>
      </c>
      <c r="F486" s="82" t="s">
        <v>186</v>
      </c>
      <c r="G486" s="82" t="s">
        <v>187</v>
      </c>
      <c r="H486" s="82" t="s">
        <v>187</v>
      </c>
      <c r="I486" s="94" t="s">
        <v>183</v>
      </c>
      <c r="J486" s="82" t="s">
        <v>3259</v>
      </c>
      <c r="K486" s="31" t="s">
        <v>3260</v>
      </c>
      <c r="L486" s="82" t="s">
        <v>1638</v>
      </c>
      <c r="O486" s="82"/>
      <c r="P486" s="82"/>
      <c r="Q486" s="82"/>
      <c r="R486" s="82"/>
      <c r="S486" s="82"/>
      <c r="T486" s="82"/>
      <c r="U486" s="94"/>
      <c r="V486" s="82"/>
      <c r="W486" s="82"/>
      <c r="X486" s="82"/>
    </row>
    <row r="487" spans="1:24">
      <c r="A487" s="92" t="str">
        <f t="shared" si="5"/>
        <v>影狩人B</v>
      </c>
      <c r="B487" t="s">
        <v>901</v>
      </c>
      <c r="C487" s="93" t="s">
        <v>67</v>
      </c>
      <c r="D487" s="93" t="s">
        <v>2062</v>
      </c>
      <c r="E487" s="82" t="s">
        <v>3261</v>
      </c>
      <c r="F487" s="82" t="s">
        <v>186</v>
      </c>
      <c r="G487" s="82" t="s">
        <v>187</v>
      </c>
      <c r="H487" s="82" t="s">
        <v>187</v>
      </c>
      <c r="I487" s="94" t="s">
        <v>3176</v>
      </c>
      <c r="J487" s="82" t="s">
        <v>3262</v>
      </c>
      <c r="K487" s="31" t="s">
        <v>3263</v>
      </c>
      <c r="L487" s="82" t="s">
        <v>1638</v>
      </c>
      <c r="O487" s="82"/>
      <c r="P487" s="82"/>
      <c r="Q487" s="82"/>
      <c r="R487" s="82"/>
      <c r="S487" s="82"/>
      <c r="T487" s="82"/>
      <c r="U487" s="88"/>
      <c r="V487" s="82"/>
      <c r="W487" s="82"/>
      <c r="X487" s="82"/>
    </row>
    <row r="488" spans="1:12">
      <c r="A488" s="92" t="str">
        <f t="shared" si="5"/>
        <v>影狩人B</v>
      </c>
      <c r="B488" t="s">
        <v>902</v>
      </c>
      <c r="C488" s="93" t="s">
        <v>67</v>
      </c>
      <c r="D488" s="93" t="s">
        <v>2062</v>
      </c>
      <c r="E488" s="82" t="s">
        <v>3264</v>
      </c>
      <c r="F488" s="82" t="s">
        <v>186</v>
      </c>
      <c r="G488" s="82" t="s">
        <v>187</v>
      </c>
      <c r="H488" s="82" t="s">
        <v>187</v>
      </c>
      <c r="I488" s="94" t="s">
        <v>3176</v>
      </c>
      <c r="J488" s="82" t="s">
        <v>3265</v>
      </c>
      <c r="K488" s="31" t="s">
        <v>3266</v>
      </c>
      <c r="L488" s="82" t="s">
        <v>1638</v>
      </c>
    </row>
    <row r="489" spans="1:25">
      <c r="A489" s="92" t="str">
        <f t="shared" si="5"/>
        <v>影狩人B</v>
      </c>
      <c r="B489" t="s">
        <v>903</v>
      </c>
      <c r="C489" s="93" t="s">
        <v>67</v>
      </c>
      <c r="D489" s="93" t="s">
        <v>2062</v>
      </c>
      <c r="E489" s="82" t="s">
        <v>3267</v>
      </c>
      <c r="F489" s="82" t="s">
        <v>744</v>
      </c>
      <c r="G489" s="82" t="s">
        <v>187</v>
      </c>
      <c r="H489" s="82" t="s">
        <v>187</v>
      </c>
      <c r="I489" s="94" t="s">
        <v>183</v>
      </c>
      <c r="J489" s="82" t="s">
        <v>3268</v>
      </c>
      <c r="K489" s="31" t="s">
        <v>3269</v>
      </c>
      <c r="L489" s="82" t="s">
        <v>1638</v>
      </c>
      <c r="N489" s="92"/>
      <c r="P489" s="82"/>
      <c r="Q489" s="82"/>
      <c r="R489" s="82"/>
      <c r="S489" s="82"/>
      <c r="T489" s="82"/>
      <c r="U489" s="82"/>
      <c r="V489" s="88"/>
      <c r="W489" s="82"/>
      <c r="X489" s="82"/>
      <c r="Y489" s="82"/>
    </row>
    <row r="490" spans="1:25">
      <c r="A490" s="92" t="str">
        <f t="shared" si="5"/>
        <v>影狩人B</v>
      </c>
      <c r="B490" t="s">
        <v>897</v>
      </c>
      <c r="C490" s="93" t="s">
        <v>67</v>
      </c>
      <c r="D490" s="93" t="s">
        <v>2990</v>
      </c>
      <c r="E490" s="82" t="s">
        <v>3270</v>
      </c>
      <c r="F490" s="82" t="s">
        <v>744</v>
      </c>
      <c r="G490" s="82" t="s">
        <v>187</v>
      </c>
      <c r="H490" s="82" t="s">
        <v>187</v>
      </c>
      <c r="I490" s="94" t="s">
        <v>183</v>
      </c>
      <c r="J490" s="82" t="s">
        <v>3271</v>
      </c>
      <c r="K490" s="31" t="s">
        <v>3272</v>
      </c>
      <c r="L490" s="82" t="s">
        <v>747</v>
      </c>
      <c r="N490" s="92"/>
      <c r="P490" s="82"/>
      <c r="Q490" s="82"/>
      <c r="R490" s="82"/>
      <c r="S490" s="82"/>
      <c r="T490" s="82"/>
      <c r="U490" s="82"/>
      <c r="V490" s="94"/>
      <c r="W490" s="82"/>
      <c r="X490" s="82"/>
      <c r="Y490" s="82"/>
    </row>
    <row r="491" spans="1:12">
      <c r="A491" s="92" t="str">
        <f t="shared" si="5"/>
        <v>影狩人B</v>
      </c>
      <c r="B491" t="s">
        <v>898</v>
      </c>
      <c r="C491" s="93" t="s">
        <v>67</v>
      </c>
      <c r="D491" s="93" t="s">
        <v>2990</v>
      </c>
      <c r="E491" s="82" t="s">
        <v>3273</v>
      </c>
      <c r="F491" s="82" t="s">
        <v>744</v>
      </c>
      <c r="G491" s="82" t="s">
        <v>187</v>
      </c>
      <c r="H491" s="82" t="s">
        <v>187</v>
      </c>
      <c r="I491" s="94" t="s">
        <v>183</v>
      </c>
      <c r="J491" s="82" t="s">
        <v>3274</v>
      </c>
      <c r="K491" s="31" t="s">
        <v>3275</v>
      </c>
      <c r="L491" s="82" t="s">
        <v>747</v>
      </c>
    </row>
    <row r="492" spans="1:12">
      <c r="A492" s="92" t="str">
        <f t="shared" si="5"/>
        <v>影狩人B</v>
      </c>
      <c r="B492" t="s">
        <v>904</v>
      </c>
      <c r="C492" s="93" t="s">
        <v>67</v>
      </c>
      <c r="D492" s="93" t="s">
        <v>2990</v>
      </c>
      <c r="E492" s="82" t="s">
        <v>3276</v>
      </c>
      <c r="F492" s="82" t="s">
        <v>186</v>
      </c>
      <c r="G492" s="82" t="s">
        <v>187</v>
      </c>
      <c r="H492" s="82" t="s">
        <v>187</v>
      </c>
      <c r="I492" s="94" t="s">
        <v>183</v>
      </c>
      <c r="J492" s="82" t="s">
        <v>3277</v>
      </c>
      <c r="K492" s="31" t="s">
        <v>3278</v>
      </c>
      <c r="L492" s="82" t="s">
        <v>1638</v>
      </c>
    </row>
    <row r="493" spans="1:12">
      <c r="A493" s="92" t="str">
        <f t="shared" si="5"/>
        <v>影狩人B</v>
      </c>
      <c r="B493" t="s">
        <v>905</v>
      </c>
      <c r="C493" s="93" t="s">
        <v>67</v>
      </c>
      <c r="D493" s="93" t="s">
        <v>2990</v>
      </c>
      <c r="E493" s="82" t="s">
        <v>3279</v>
      </c>
      <c r="F493" s="82" t="s">
        <v>744</v>
      </c>
      <c r="G493" s="82" t="s">
        <v>187</v>
      </c>
      <c r="H493" s="82" t="s">
        <v>187</v>
      </c>
      <c r="I493" s="94" t="s">
        <v>183</v>
      </c>
      <c r="J493" s="82" t="s">
        <v>3280</v>
      </c>
      <c r="K493" s="31" t="s">
        <v>3281</v>
      </c>
      <c r="L493" s="82" t="s">
        <v>1638</v>
      </c>
    </row>
    <row r="494" spans="1:12">
      <c r="A494" s="92" t="str">
        <f t="shared" ref="A494:A535" si="6">"起源使"&amp;C494</f>
        <v>起源使A</v>
      </c>
      <c r="B494" t="s">
        <v>907</v>
      </c>
      <c r="C494" s="93" t="s">
        <v>52</v>
      </c>
      <c r="D494" s="93"/>
      <c r="E494" s="82" t="s">
        <v>907</v>
      </c>
      <c r="F494" s="82" t="s">
        <v>186</v>
      </c>
      <c r="G494" s="82" t="s">
        <v>182</v>
      </c>
      <c r="H494" s="82" t="s">
        <v>2035</v>
      </c>
      <c r="I494" s="94" t="s">
        <v>2097</v>
      </c>
      <c r="J494" s="82" t="s">
        <v>3282</v>
      </c>
      <c r="K494" s="31" t="s">
        <v>3283</v>
      </c>
      <c r="L494" s="82" t="s">
        <v>747</v>
      </c>
    </row>
    <row r="495" spans="1:12">
      <c r="A495" s="92" t="str">
        <f t="shared" si="6"/>
        <v>起源使A</v>
      </c>
      <c r="B495" t="s">
        <v>908</v>
      </c>
      <c r="C495" s="93" t="s">
        <v>52</v>
      </c>
      <c r="D495" s="93"/>
      <c r="E495" s="82" t="s">
        <v>908</v>
      </c>
      <c r="F495" s="82" t="s">
        <v>2592</v>
      </c>
      <c r="G495" s="82" t="s">
        <v>187</v>
      </c>
      <c r="H495" s="82" t="s">
        <v>187</v>
      </c>
      <c r="I495" s="94" t="s">
        <v>3284</v>
      </c>
      <c r="J495" s="82" t="s">
        <v>3285</v>
      </c>
      <c r="K495" s="31" t="s">
        <v>3286</v>
      </c>
      <c r="L495" s="82" t="s">
        <v>747</v>
      </c>
    </row>
    <row r="496" spans="1:12">
      <c r="A496" s="92" t="str">
        <f t="shared" si="6"/>
        <v>起源使A</v>
      </c>
      <c r="B496" t="s">
        <v>3287</v>
      </c>
      <c r="C496" s="93" t="s">
        <v>52</v>
      </c>
      <c r="D496" s="93"/>
      <c r="E496" s="82" t="s">
        <v>3287</v>
      </c>
      <c r="F496" s="82" t="s">
        <v>2033</v>
      </c>
      <c r="G496" s="82" t="s">
        <v>2194</v>
      </c>
      <c r="H496" s="82" t="s">
        <v>2035</v>
      </c>
      <c r="I496" s="94" t="s">
        <v>2044</v>
      </c>
      <c r="J496" s="82" t="s">
        <v>3288</v>
      </c>
      <c r="K496" s="31" t="s">
        <v>3289</v>
      </c>
      <c r="L496" s="82" t="s">
        <v>747</v>
      </c>
    </row>
    <row r="497" spans="1:12">
      <c r="A497" s="92" t="str">
        <f t="shared" si="6"/>
        <v>起源使A</v>
      </c>
      <c r="B497" t="s">
        <v>3290</v>
      </c>
      <c r="C497" s="93" t="s">
        <v>52</v>
      </c>
      <c r="D497" s="93"/>
      <c r="E497" s="82" t="s">
        <v>3290</v>
      </c>
      <c r="F497" s="82" t="s">
        <v>2033</v>
      </c>
      <c r="G497" s="82" t="s">
        <v>182</v>
      </c>
      <c r="H497" s="82" t="s">
        <v>182</v>
      </c>
      <c r="I497" s="94" t="s">
        <v>3291</v>
      </c>
      <c r="J497" s="82" t="s">
        <v>3292</v>
      </c>
      <c r="K497" s="31" t="s">
        <v>3293</v>
      </c>
      <c r="L497" s="82" t="s">
        <v>747</v>
      </c>
    </row>
    <row r="498" spans="1:12">
      <c r="A498" s="92" t="str">
        <f t="shared" si="6"/>
        <v>起源使A</v>
      </c>
      <c r="B498" t="s">
        <v>3294</v>
      </c>
      <c r="C498" s="93" t="s">
        <v>52</v>
      </c>
      <c r="D498" s="93"/>
      <c r="E498" s="82" t="s">
        <v>3294</v>
      </c>
      <c r="F498" s="82" t="s">
        <v>186</v>
      </c>
      <c r="G498" s="82" t="s">
        <v>187</v>
      </c>
      <c r="H498" s="82" t="s">
        <v>187</v>
      </c>
      <c r="I498" s="94" t="s">
        <v>3295</v>
      </c>
      <c r="J498" s="82" t="s">
        <v>3296</v>
      </c>
      <c r="K498" s="31" t="s">
        <v>3297</v>
      </c>
      <c r="L498" s="82" t="s">
        <v>747</v>
      </c>
    </row>
    <row r="499" spans="1:12">
      <c r="A499" s="92" t="str">
        <f t="shared" si="6"/>
        <v>起源使A</v>
      </c>
      <c r="B499" t="s">
        <v>3298</v>
      </c>
      <c r="C499" s="93" t="s">
        <v>52</v>
      </c>
      <c r="D499" s="93"/>
      <c r="E499" s="82" t="s">
        <v>3298</v>
      </c>
      <c r="F499" s="82" t="s">
        <v>186</v>
      </c>
      <c r="G499" s="82" t="s">
        <v>2194</v>
      </c>
      <c r="H499" s="82" t="s">
        <v>2035</v>
      </c>
      <c r="I499" s="94" t="s">
        <v>3284</v>
      </c>
      <c r="J499" s="82" t="s">
        <v>3299</v>
      </c>
      <c r="K499" s="31" t="s">
        <v>3300</v>
      </c>
      <c r="L499" s="82" t="s">
        <v>747</v>
      </c>
    </row>
    <row r="500" spans="1:12">
      <c r="A500" s="92" t="str">
        <f t="shared" si="6"/>
        <v>起源使A</v>
      </c>
      <c r="B500" t="s">
        <v>3301</v>
      </c>
      <c r="C500" s="93" t="s">
        <v>52</v>
      </c>
      <c r="D500" s="93"/>
      <c r="E500" s="82" t="s">
        <v>3301</v>
      </c>
      <c r="F500" s="82" t="s">
        <v>744</v>
      </c>
      <c r="G500" s="82" t="s">
        <v>187</v>
      </c>
      <c r="H500" s="82" t="s">
        <v>187</v>
      </c>
      <c r="I500" s="94" t="s">
        <v>183</v>
      </c>
      <c r="J500" s="82" t="s">
        <v>3302</v>
      </c>
      <c r="K500" s="31" t="s">
        <v>3303</v>
      </c>
      <c r="L500" s="82" t="s">
        <v>747</v>
      </c>
    </row>
    <row r="501" spans="1:12">
      <c r="A501" s="92" t="str">
        <f t="shared" si="6"/>
        <v>起源使A</v>
      </c>
      <c r="B501" t="s">
        <v>3304</v>
      </c>
      <c r="C501" s="93" t="s">
        <v>52</v>
      </c>
      <c r="D501" s="93"/>
      <c r="E501" s="82" t="s">
        <v>3304</v>
      </c>
      <c r="F501" s="82" t="s">
        <v>744</v>
      </c>
      <c r="G501" s="82" t="s">
        <v>187</v>
      </c>
      <c r="H501" s="82" t="s">
        <v>187</v>
      </c>
      <c r="I501" s="94" t="s">
        <v>183</v>
      </c>
      <c r="J501" s="82" t="s">
        <v>3305</v>
      </c>
      <c r="K501" s="31" t="s">
        <v>3306</v>
      </c>
      <c r="L501" s="82" t="s">
        <v>747</v>
      </c>
    </row>
    <row r="502" spans="1:12">
      <c r="A502" s="92" t="str">
        <f t="shared" si="6"/>
        <v>起源使A</v>
      </c>
      <c r="B502" t="s">
        <v>921</v>
      </c>
      <c r="C502" s="93" t="s">
        <v>52</v>
      </c>
      <c r="D502" s="93"/>
      <c r="E502" s="82" t="s">
        <v>921</v>
      </c>
      <c r="F502" s="82" t="s">
        <v>186</v>
      </c>
      <c r="G502" s="82" t="s">
        <v>187</v>
      </c>
      <c r="H502" s="82" t="s">
        <v>187</v>
      </c>
      <c r="I502" s="94" t="s">
        <v>3284</v>
      </c>
      <c r="J502" s="82" t="s">
        <v>3307</v>
      </c>
      <c r="K502" s="31" t="s">
        <v>3308</v>
      </c>
      <c r="L502" s="82" t="s">
        <v>1638</v>
      </c>
    </row>
    <row r="503" spans="1:12">
      <c r="A503" s="92" t="str">
        <f t="shared" si="6"/>
        <v>起源使A</v>
      </c>
      <c r="B503" t="s">
        <v>915</v>
      </c>
      <c r="C503" s="93" t="s">
        <v>52</v>
      </c>
      <c r="D503" s="93" t="s">
        <v>2062</v>
      </c>
      <c r="E503" s="82" t="s">
        <v>3309</v>
      </c>
      <c r="F503" s="82" t="s">
        <v>186</v>
      </c>
      <c r="G503" s="82" t="s">
        <v>182</v>
      </c>
      <c r="H503" s="82" t="s">
        <v>2035</v>
      </c>
      <c r="I503" s="94" t="s">
        <v>3284</v>
      </c>
      <c r="J503" s="82" t="s">
        <v>3310</v>
      </c>
      <c r="K503" s="31" t="s">
        <v>3311</v>
      </c>
      <c r="L503" s="82" t="s">
        <v>747</v>
      </c>
    </row>
    <row r="504" spans="1:25">
      <c r="A504" s="92" t="str">
        <f t="shared" si="6"/>
        <v>起源使A</v>
      </c>
      <c r="B504" t="s">
        <v>916</v>
      </c>
      <c r="C504" s="93" t="s">
        <v>52</v>
      </c>
      <c r="D504" s="93" t="s">
        <v>2062</v>
      </c>
      <c r="E504" s="82" t="s">
        <v>3312</v>
      </c>
      <c r="F504" s="82" t="s">
        <v>186</v>
      </c>
      <c r="G504" s="82" t="s">
        <v>182</v>
      </c>
      <c r="H504" s="82" t="s">
        <v>2035</v>
      </c>
      <c r="I504" s="94" t="s">
        <v>3284</v>
      </c>
      <c r="J504" s="82" t="s">
        <v>3313</v>
      </c>
      <c r="K504" s="31" t="s">
        <v>3314</v>
      </c>
      <c r="L504" s="82" t="s">
        <v>747</v>
      </c>
      <c r="P504" s="82"/>
      <c r="Q504" s="82"/>
      <c r="R504" s="82"/>
      <c r="S504" s="82"/>
      <c r="T504" s="82"/>
      <c r="U504" s="82"/>
      <c r="V504" s="94"/>
      <c r="W504" s="82"/>
      <c r="X504" s="82"/>
      <c r="Y504" s="82"/>
    </row>
    <row r="505" spans="1:25">
      <c r="A505" s="92" t="str">
        <f t="shared" si="6"/>
        <v>起源使A</v>
      </c>
      <c r="B505" t="s">
        <v>917</v>
      </c>
      <c r="C505" s="93" t="s">
        <v>52</v>
      </c>
      <c r="D505" s="93" t="s">
        <v>2062</v>
      </c>
      <c r="E505" s="82" t="s">
        <v>3315</v>
      </c>
      <c r="F505" s="82" t="s">
        <v>186</v>
      </c>
      <c r="G505" s="82" t="s">
        <v>182</v>
      </c>
      <c r="H505" s="82" t="s">
        <v>2035</v>
      </c>
      <c r="I505" s="94" t="s">
        <v>3284</v>
      </c>
      <c r="J505" s="82" t="s">
        <v>3316</v>
      </c>
      <c r="K505" s="31" t="s">
        <v>3317</v>
      </c>
      <c r="L505" s="82" t="s">
        <v>747</v>
      </c>
      <c r="P505" s="82"/>
      <c r="Q505" s="82"/>
      <c r="R505" s="82"/>
      <c r="S505" s="82"/>
      <c r="T505" s="82"/>
      <c r="U505" s="82"/>
      <c r="V505" s="94"/>
      <c r="W505" s="82"/>
      <c r="X505" s="82"/>
      <c r="Y505" s="82"/>
    </row>
    <row r="506" spans="1:25">
      <c r="A506" s="92" t="str">
        <f t="shared" si="6"/>
        <v>起源使A</v>
      </c>
      <c r="B506" t="s">
        <v>918</v>
      </c>
      <c r="C506" s="93" t="s">
        <v>52</v>
      </c>
      <c r="D506" s="93" t="s">
        <v>2062</v>
      </c>
      <c r="E506" s="82" t="s">
        <v>3318</v>
      </c>
      <c r="F506" s="82" t="s">
        <v>186</v>
      </c>
      <c r="G506" s="82" t="s">
        <v>182</v>
      </c>
      <c r="H506" s="82" t="s">
        <v>2035</v>
      </c>
      <c r="I506" s="94" t="s">
        <v>3284</v>
      </c>
      <c r="J506" s="82" t="s">
        <v>3319</v>
      </c>
      <c r="K506" s="31" t="s">
        <v>3320</v>
      </c>
      <c r="L506" s="82" t="s">
        <v>747</v>
      </c>
      <c r="P506" s="82"/>
      <c r="Q506" s="82"/>
      <c r="R506" s="82"/>
      <c r="S506" s="82"/>
      <c r="T506" s="82"/>
      <c r="U506" s="82"/>
      <c r="V506" s="94"/>
      <c r="W506" s="82"/>
      <c r="X506" s="82"/>
      <c r="Y506" s="82"/>
    </row>
    <row r="507" spans="1:25">
      <c r="A507" s="92" t="str">
        <f t="shared" si="6"/>
        <v>起源使A</v>
      </c>
      <c r="B507" t="s">
        <v>922</v>
      </c>
      <c r="C507" s="93" t="s">
        <v>52</v>
      </c>
      <c r="D507" s="93" t="s">
        <v>2062</v>
      </c>
      <c r="E507" s="82" t="s">
        <v>3321</v>
      </c>
      <c r="F507" s="82" t="s">
        <v>2033</v>
      </c>
      <c r="G507" s="82" t="s">
        <v>3322</v>
      </c>
      <c r="H507" s="82" t="s">
        <v>2314</v>
      </c>
      <c r="I507" s="94" t="s">
        <v>3295</v>
      </c>
      <c r="J507" s="82" t="s">
        <v>3323</v>
      </c>
      <c r="K507" s="31" t="s">
        <v>3324</v>
      </c>
      <c r="L507" s="82" t="s">
        <v>1638</v>
      </c>
      <c r="P507" s="82"/>
      <c r="Q507" s="82"/>
      <c r="R507" s="82"/>
      <c r="S507" s="82"/>
      <c r="T507" s="82"/>
      <c r="U507" s="82"/>
      <c r="V507" s="88"/>
      <c r="W507" s="82"/>
      <c r="X507" s="82"/>
      <c r="Y507" s="82"/>
    </row>
    <row r="508" spans="1:25">
      <c r="A508" s="92" t="str">
        <f t="shared" si="6"/>
        <v>起源使A</v>
      </c>
      <c r="B508" t="s">
        <v>3325</v>
      </c>
      <c r="C508" s="93" t="s">
        <v>52</v>
      </c>
      <c r="D508" s="93" t="s">
        <v>2062</v>
      </c>
      <c r="E508" s="82" t="s">
        <v>3326</v>
      </c>
      <c r="F508" s="82" t="s">
        <v>744</v>
      </c>
      <c r="G508" s="82" t="s">
        <v>187</v>
      </c>
      <c r="H508" s="82" t="s">
        <v>187</v>
      </c>
      <c r="I508" s="94" t="s">
        <v>183</v>
      </c>
      <c r="J508" s="82" t="s">
        <v>3327</v>
      </c>
      <c r="K508" s="31" t="s">
        <v>3328</v>
      </c>
      <c r="L508" s="82" t="s">
        <v>1638</v>
      </c>
      <c r="P508" s="82"/>
      <c r="Q508" s="82"/>
      <c r="R508" s="82"/>
      <c r="S508" s="82"/>
      <c r="T508" s="82"/>
      <c r="U508" s="82"/>
      <c r="V508" s="88"/>
      <c r="W508" s="82"/>
      <c r="X508" s="82"/>
      <c r="Y508" s="82"/>
    </row>
    <row r="509" spans="1:25">
      <c r="A509" s="92" t="str">
        <f t="shared" si="6"/>
        <v>起源使A</v>
      </c>
      <c r="B509" t="s">
        <v>3329</v>
      </c>
      <c r="C509" s="93" t="s">
        <v>52</v>
      </c>
      <c r="D509" s="93" t="s">
        <v>2062</v>
      </c>
      <c r="E509" s="82" t="s">
        <v>3330</v>
      </c>
      <c r="F509" s="82" t="s">
        <v>744</v>
      </c>
      <c r="G509" s="82" t="s">
        <v>187</v>
      </c>
      <c r="H509" s="82" t="s">
        <v>187</v>
      </c>
      <c r="I509" s="94" t="s">
        <v>183</v>
      </c>
      <c r="J509" s="82" t="s">
        <v>3331</v>
      </c>
      <c r="K509" s="31" t="s">
        <v>3332</v>
      </c>
      <c r="L509" s="82" t="s">
        <v>1638</v>
      </c>
      <c r="P509" s="82"/>
      <c r="Q509" s="82"/>
      <c r="R509" s="82"/>
      <c r="S509" s="82"/>
      <c r="T509" s="82"/>
      <c r="U509" s="82"/>
      <c r="V509" s="88"/>
      <c r="W509" s="82"/>
      <c r="X509" s="82"/>
      <c r="Y509" s="82"/>
    </row>
    <row r="510" spans="1:12">
      <c r="A510" s="92" t="str">
        <f t="shared" si="6"/>
        <v>起源使A</v>
      </c>
      <c r="B510" t="s">
        <v>3333</v>
      </c>
      <c r="C510" s="93" t="s">
        <v>52</v>
      </c>
      <c r="D510" s="93" t="s">
        <v>2062</v>
      </c>
      <c r="E510" s="82" t="s">
        <v>3334</v>
      </c>
      <c r="F510" s="82" t="s">
        <v>744</v>
      </c>
      <c r="G510" s="82" t="s">
        <v>187</v>
      </c>
      <c r="H510" s="82" t="s">
        <v>187</v>
      </c>
      <c r="I510" s="94" t="s">
        <v>183</v>
      </c>
      <c r="J510" s="82" t="s">
        <v>3335</v>
      </c>
      <c r="K510" s="31" t="s">
        <v>3336</v>
      </c>
      <c r="L510" s="82" t="s">
        <v>1638</v>
      </c>
    </row>
    <row r="511" spans="1:12">
      <c r="A511" s="92" t="str">
        <f t="shared" si="6"/>
        <v>起源使A</v>
      </c>
      <c r="B511" t="s">
        <v>3337</v>
      </c>
      <c r="C511" s="93" t="s">
        <v>52</v>
      </c>
      <c r="D511" s="93" t="s">
        <v>2990</v>
      </c>
      <c r="E511" s="82" t="s">
        <v>3338</v>
      </c>
      <c r="F511" s="82" t="s">
        <v>744</v>
      </c>
      <c r="G511" s="82" t="s">
        <v>187</v>
      </c>
      <c r="H511" s="82" t="s">
        <v>187</v>
      </c>
      <c r="I511" s="94" t="s">
        <v>183</v>
      </c>
      <c r="J511" s="82" t="s">
        <v>3339</v>
      </c>
      <c r="K511" s="31" t="s">
        <v>3340</v>
      </c>
      <c r="L511" s="82" t="s">
        <v>747</v>
      </c>
    </row>
    <row r="512" spans="1:12">
      <c r="A512" s="92" t="str">
        <f t="shared" si="6"/>
        <v>起源使A</v>
      </c>
      <c r="B512" t="s">
        <v>920</v>
      </c>
      <c r="C512" s="93" t="s">
        <v>52</v>
      </c>
      <c r="D512" s="93" t="s">
        <v>2990</v>
      </c>
      <c r="E512" s="82" t="s">
        <v>3341</v>
      </c>
      <c r="F512" s="82" t="s">
        <v>744</v>
      </c>
      <c r="G512" s="82" t="s">
        <v>187</v>
      </c>
      <c r="H512" s="82" t="s">
        <v>187</v>
      </c>
      <c r="I512" s="94" t="s">
        <v>183</v>
      </c>
      <c r="J512" s="82" t="s">
        <v>3342</v>
      </c>
      <c r="K512" s="31" t="s">
        <v>3343</v>
      </c>
      <c r="L512" s="82" t="s">
        <v>747</v>
      </c>
    </row>
    <row r="513" spans="1:12">
      <c r="A513" s="92" t="str">
        <f t="shared" si="6"/>
        <v>起源使A</v>
      </c>
      <c r="B513" t="s">
        <v>926</v>
      </c>
      <c r="C513" s="93" t="s">
        <v>52</v>
      </c>
      <c r="D513" s="93" t="s">
        <v>2990</v>
      </c>
      <c r="E513" s="82" t="s">
        <v>3344</v>
      </c>
      <c r="F513" s="82" t="s">
        <v>186</v>
      </c>
      <c r="G513" s="82" t="s">
        <v>187</v>
      </c>
      <c r="H513" s="82" t="s">
        <v>187</v>
      </c>
      <c r="I513" s="94" t="s">
        <v>183</v>
      </c>
      <c r="J513" s="82" t="s">
        <v>3345</v>
      </c>
      <c r="K513" s="31" t="s">
        <v>3346</v>
      </c>
      <c r="L513" s="82" t="s">
        <v>1638</v>
      </c>
    </row>
    <row r="514" spans="1:12">
      <c r="A514" s="92" t="str">
        <f t="shared" si="6"/>
        <v>起源使A</v>
      </c>
      <c r="B514" t="s">
        <v>3347</v>
      </c>
      <c r="C514" s="93" t="s">
        <v>52</v>
      </c>
      <c r="D514" s="93" t="s">
        <v>2990</v>
      </c>
      <c r="E514" s="82" t="s">
        <v>3348</v>
      </c>
      <c r="F514" s="82" t="s">
        <v>744</v>
      </c>
      <c r="G514" s="82" t="s">
        <v>187</v>
      </c>
      <c r="H514" s="82" t="s">
        <v>187</v>
      </c>
      <c r="I514" s="94" t="s">
        <v>183</v>
      </c>
      <c r="J514" s="82" t="s">
        <v>3349</v>
      </c>
      <c r="K514" s="31" t="s">
        <v>3350</v>
      </c>
      <c r="L514" s="82" t="s">
        <v>1638</v>
      </c>
    </row>
    <row r="515" spans="1:12">
      <c r="A515" s="92" t="str">
        <f t="shared" si="6"/>
        <v>起源使B</v>
      </c>
      <c r="B515" t="s">
        <v>929</v>
      </c>
      <c r="C515" s="93" t="s">
        <v>67</v>
      </c>
      <c r="D515" s="93"/>
      <c r="E515" s="82" t="s">
        <v>929</v>
      </c>
      <c r="F515" s="82" t="s">
        <v>186</v>
      </c>
      <c r="G515" s="82" t="s">
        <v>2194</v>
      </c>
      <c r="H515" s="82" t="s">
        <v>2035</v>
      </c>
      <c r="I515" s="94" t="s">
        <v>2085</v>
      </c>
      <c r="J515" s="82" t="s">
        <v>3351</v>
      </c>
      <c r="K515" s="31" t="s">
        <v>3352</v>
      </c>
      <c r="L515" s="82" t="s">
        <v>747</v>
      </c>
    </row>
    <row r="516" spans="1:12">
      <c r="A516" s="92" t="str">
        <f t="shared" si="6"/>
        <v>起源使B</v>
      </c>
      <c r="B516" t="s">
        <v>3353</v>
      </c>
      <c r="C516" s="93" t="s">
        <v>67</v>
      </c>
      <c r="D516" s="93"/>
      <c r="E516" s="82" t="s">
        <v>3353</v>
      </c>
      <c r="F516" s="82" t="s">
        <v>2592</v>
      </c>
      <c r="G516" s="82" t="s">
        <v>2194</v>
      </c>
      <c r="H516" s="82" t="s">
        <v>2035</v>
      </c>
      <c r="I516" s="94" t="s">
        <v>2085</v>
      </c>
      <c r="J516" s="82" t="s">
        <v>3354</v>
      </c>
      <c r="K516" s="31" t="s">
        <v>3355</v>
      </c>
      <c r="L516" s="82" t="s">
        <v>747</v>
      </c>
    </row>
    <row r="517" spans="1:12">
      <c r="A517" s="92" t="str">
        <f t="shared" si="6"/>
        <v>起源使B</v>
      </c>
      <c r="B517" t="s">
        <v>3356</v>
      </c>
      <c r="C517" s="93" t="s">
        <v>67</v>
      </c>
      <c r="D517" s="93"/>
      <c r="E517" s="82" t="s">
        <v>3356</v>
      </c>
      <c r="F517" s="82" t="s">
        <v>2592</v>
      </c>
      <c r="G517" s="82" t="s">
        <v>2194</v>
      </c>
      <c r="H517" s="82" t="s">
        <v>2035</v>
      </c>
      <c r="I517" s="94" t="s">
        <v>3284</v>
      </c>
      <c r="J517" s="82" t="s">
        <v>3357</v>
      </c>
      <c r="K517" s="31" t="s">
        <v>3358</v>
      </c>
      <c r="L517" s="82" t="s">
        <v>747</v>
      </c>
    </row>
    <row r="518" spans="1:12">
      <c r="A518" s="92" t="str">
        <f t="shared" si="6"/>
        <v>起源使B</v>
      </c>
      <c r="B518" t="s">
        <v>3359</v>
      </c>
      <c r="C518" s="93" t="s">
        <v>67</v>
      </c>
      <c r="D518" s="93"/>
      <c r="E518" s="82" t="s">
        <v>3359</v>
      </c>
      <c r="F518" s="82" t="s">
        <v>2033</v>
      </c>
      <c r="G518" s="82" t="s">
        <v>2194</v>
      </c>
      <c r="H518" s="82" t="s">
        <v>2035</v>
      </c>
      <c r="I518" s="94" t="s">
        <v>3295</v>
      </c>
      <c r="J518" s="82" t="s">
        <v>3360</v>
      </c>
      <c r="K518" s="31" t="s">
        <v>3361</v>
      </c>
      <c r="L518" s="82" t="s">
        <v>747</v>
      </c>
    </row>
    <row r="519" spans="1:12">
      <c r="A519" s="92" t="str">
        <f t="shared" si="6"/>
        <v>起源使B</v>
      </c>
      <c r="B519" t="s">
        <v>3362</v>
      </c>
      <c r="C519" s="93" t="s">
        <v>67</v>
      </c>
      <c r="D519" s="93"/>
      <c r="E519" s="82" t="s">
        <v>3362</v>
      </c>
      <c r="F519" s="82" t="s">
        <v>2033</v>
      </c>
      <c r="G519" s="82" t="s">
        <v>2194</v>
      </c>
      <c r="H519" s="82" t="s">
        <v>2390</v>
      </c>
      <c r="I519" s="94" t="s">
        <v>2097</v>
      </c>
      <c r="J519" s="82" t="s">
        <v>3363</v>
      </c>
      <c r="K519" s="31" t="s">
        <v>3364</v>
      </c>
      <c r="L519" s="82" t="s">
        <v>747</v>
      </c>
    </row>
    <row r="520" spans="1:12">
      <c r="A520" s="92" t="str">
        <f t="shared" si="6"/>
        <v>起源使B</v>
      </c>
      <c r="B520" t="s">
        <v>3365</v>
      </c>
      <c r="C520" s="93" t="s">
        <v>67</v>
      </c>
      <c r="D520" s="93"/>
      <c r="E520" s="82" t="s">
        <v>3365</v>
      </c>
      <c r="F520" s="82" t="s">
        <v>2084</v>
      </c>
      <c r="G520" s="82" t="s">
        <v>2194</v>
      </c>
      <c r="H520" s="82" t="s">
        <v>2035</v>
      </c>
      <c r="I520" s="94" t="s">
        <v>3284</v>
      </c>
      <c r="J520" s="82" t="s">
        <v>3366</v>
      </c>
      <c r="K520" s="31" t="s">
        <v>3367</v>
      </c>
      <c r="L520" s="82" t="s">
        <v>747</v>
      </c>
    </row>
    <row r="521" spans="1:12">
      <c r="A521" s="92" t="str">
        <f t="shared" si="6"/>
        <v>起源使B</v>
      </c>
      <c r="B521" t="s">
        <v>935</v>
      </c>
      <c r="C521" s="93" t="s">
        <v>67</v>
      </c>
      <c r="D521" s="93"/>
      <c r="E521" s="82" t="s">
        <v>935</v>
      </c>
      <c r="F521" s="82" t="s">
        <v>186</v>
      </c>
      <c r="G521" s="82" t="s">
        <v>2194</v>
      </c>
      <c r="H521" s="82" t="s">
        <v>2035</v>
      </c>
      <c r="I521" s="94" t="s">
        <v>2097</v>
      </c>
      <c r="J521" s="82" t="s">
        <v>3368</v>
      </c>
      <c r="K521" s="31" t="s">
        <v>3369</v>
      </c>
      <c r="L521" s="82" t="s">
        <v>747</v>
      </c>
    </row>
    <row r="522" spans="1:12">
      <c r="A522" s="92" t="str">
        <f t="shared" si="6"/>
        <v>起源使B</v>
      </c>
      <c r="B522" t="s">
        <v>936</v>
      </c>
      <c r="C522" s="93" t="s">
        <v>67</v>
      </c>
      <c r="D522" s="93"/>
      <c r="E522" s="82" t="s">
        <v>936</v>
      </c>
      <c r="F522" s="82" t="s">
        <v>744</v>
      </c>
      <c r="G522" s="82" t="s">
        <v>187</v>
      </c>
      <c r="H522" s="82" t="s">
        <v>187</v>
      </c>
      <c r="I522" s="94" t="s">
        <v>183</v>
      </c>
      <c r="J522" s="82" t="s">
        <v>3370</v>
      </c>
      <c r="K522" s="31" t="s">
        <v>3371</v>
      </c>
      <c r="L522" s="82" t="s">
        <v>747</v>
      </c>
    </row>
    <row r="523" spans="1:12">
      <c r="A523" s="92" t="str">
        <f t="shared" si="6"/>
        <v>起源使B</v>
      </c>
      <c r="B523" t="s">
        <v>943</v>
      </c>
      <c r="C523" s="93" t="s">
        <v>67</v>
      </c>
      <c r="D523" s="93"/>
      <c r="E523" s="82" t="s">
        <v>943</v>
      </c>
      <c r="F523" s="82" t="s">
        <v>186</v>
      </c>
      <c r="G523" s="82" t="s">
        <v>182</v>
      </c>
      <c r="H523" s="82" t="s">
        <v>2035</v>
      </c>
      <c r="I523" s="94" t="s">
        <v>2044</v>
      </c>
      <c r="J523" s="82" t="s">
        <v>3372</v>
      </c>
      <c r="K523" s="31" t="s">
        <v>3373</v>
      </c>
      <c r="L523" s="82" t="s">
        <v>1638</v>
      </c>
    </row>
    <row r="524" spans="1:12">
      <c r="A524" s="92" t="str">
        <f t="shared" si="6"/>
        <v>起源使B</v>
      </c>
      <c r="B524" t="s">
        <v>937</v>
      </c>
      <c r="C524" s="93" t="s">
        <v>67</v>
      </c>
      <c r="D524" s="93" t="s">
        <v>2062</v>
      </c>
      <c r="E524" s="82" t="s">
        <v>3374</v>
      </c>
      <c r="F524" s="82" t="s">
        <v>186</v>
      </c>
      <c r="G524" s="82" t="s">
        <v>182</v>
      </c>
      <c r="H524" s="82" t="s">
        <v>2035</v>
      </c>
      <c r="I524" s="94" t="s">
        <v>2044</v>
      </c>
      <c r="J524" s="82" t="s">
        <v>3375</v>
      </c>
      <c r="K524" s="31" t="s">
        <v>3376</v>
      </c>
      <c r="L524" s="82" t="s">
        <v>747</v>
      </c>
    </row>
    <row r="525" spans="1:12">
      <c r="A525" s="92" t="str">
        <f t="shared" si="6"/>
        <v>起源使B</v>
      </c>
      <c r="B525" t="s">
        <v>938</v>
      </c>
      <c r="C525" s="93" t="s">
        <v>67</v>
      </c>
      <c r="D525" s="93" t="s">
        <v>2062</v>
      </c>
      <c r="E525" s="82" t="s">
        <v>3377</v>
      </c>
      <c r="F525" s="82" t="s">
        <v>186</v>
      </c>
      <c r="G525" s="82" t="s">
        <v>2194</v>
      </c>
      <c r="H525" s="82" t="s">
        <v>2035</v>
      </c>
      <c r="I525" s="94" t="s">
        <v>3378</v>
      </c>
      <c r="J525" s="82" t="s">
        <v>3379</v>
      </c>
      <c r="K525" s="31" t="s">
        <v>3380</v>
      </c>
      <c r="L525" s="82" t="s">
        <v>747</v>
      </c>
    </row>
    <row r="526" spans="1:25">
      <c r="A526" s="92" t="str">
        <f t="shared" si="6"/>
        <v>起源使B</v>
      </c>
      <c r="B526" t="s">
        <v>939</v>
      </c>
      <c r="C526" s="93" t="s">
        <v>67</v>
      </c>
      <c r="D526" s="93" t="s">
        <v>2062</v>
      </c>
      <c r="E526" s="82" t="s">
        <v>3381</v>
      </c>
      <c r="F526" s="82" t="s">
        <v>186</v>
      </c>
      <c r="G526" s="82" t="s">
        <v>187</v>
      </c>
      <c r="H526" s="82" t="s">
        <v>187</v>
      </c>
      <c r="I526" s="94" t="s">
        <v>3295</v>
      </c>
      <c r="J526" s="82" t="s">
        <v>3382</v>
      </c>
      <c r="K526" s="31" t="s">
        <v>3383</v>
      </c>
      <c r="L526" s="82" t="s">
        <v>747</v>
      </c>
      <c r="P526" s="82"/>
      <c r="Q526" s="82"/>
      <c r="R526" s="82"/>
      <c r="S526" s="82"/>
      <c r="T526" s="82"/>
      <c r="U526" s="82"/>
      <c r="V526" s="94"/>
      <c r="W526" s="82"/>
      <c r="X526" s="82"/>
      <c r="Y526" s="82"/>
    </row>
    <row r="527" spans="1:25">
      <c r="A527" s="92" t="str">
        <f t="shared" si="6"/>
        <v>起源使B</v>
      </c>
      <c r="B527" t="s">
        <v>3384</v>
      </c>
      <c r="C527" s="93" t="s">
        <v>67</v>
      </c>
      <c r="D527" s="93" t="s">
        <v>2062</v>
      </c>
      <c r="E527" s="82" t="s">
        <v>3385</v>
      </c>
      <c r="F527" s="82" t="s">
        <v>744</v>
      </c>
      <c r="G527" s="82" t="s">
        <v>187</v>
      </c>
      <c r="H527" s="82" t="s">
        <v>187</v>
      </c>
      <c r="I527" s="94" t="s">
        <v>183</v>
      </c>
      <c r="J527" s="82" t="s">
        <v>3386</v>
      </c>
      <c r="K527" s="31" t="s">
        <v>3387</v>
      </c>
      <c r="L527" s="82" t="s">
        <v>747</v>
      </c>
      <c r="P527" s="82"/>
      <c r="Q527" s="82"/>
      <c r="R527" s="82"/>
      <c r="S527" s="82"/>
      <c r="T527" s="82"/>
      <c r="U527" s="82"/>
      <c r="V527" s="94"/>
      <c r="W527" s="82"/>
      <c r="X527" s="82"/>
      <c r="Y527" s="82"/>
    </row>
    <row r="528" spans="1:25">
      <c r="A528" s="92" t="str">
        <f t="shared" si="6"/>
        <v>起源使B</v>
      </c>
      <c r="B528" t="s">
        <v>3388</v>
      </c>
      <c r="C528" s="93" t="s">
        <v>67</v>
      </c>
      <c r="D528" s="93" t="s">
        <v>2062</v>
      </c>
      <c r="E528" s="82" t="s">
        <v>3389</v>
      </c>
      <c r="F528" s="82" t="s">
        <v>744</v>
      </c>
      <c r="G528" s="82" t="s">
        <v>187</v>
      </c>
      <c r="H528" s="82" t="s">
        <v>187</v>
      </c>
      <c r="I528" s="94" t="s">
        <v>183</v>
      </c>
      <c r="J528" s="82" t="s">
        <v>3390</v>
      </c>
      <c r="K528" s="31" t="s">
        <v>3391</v>
      </c>
      <c r="L528" s="82" t="s">
        <v>1638</v>
      </c>
      <c r="P528" s="82"/>
      <c r="Q528" s="82"/>
      <c r="R528" s="82"/>
      <c r="S528" s="82"/>
      <c r="T528" s="82"/>
      <c r="U528" s="82"/>
      <c r="V528" s="94"/>
      <c r="W528" s="82"/>
      <c r="X528" s="82"/>
      <c r="Y528" s="82"/>
    </row>
    <row r="529" spans="1:25">
      <c r="A529" s="92" t="str">
        <f t="shared" si="6"/>
        <v>起源使B</v>
      </c>
      <c r="B529" t="s">
        <v>3392</v>
      </c>
      <c r="C529" s="93" t="s">
        <v>67</v>
      </c>
      <c r="D529" s="93" t="s">
        <v>2062</v>
      </c>
      <c r="E529" s="82" t="s">
        <v>3393</v>
      </c>
      <c r="F529" s="82" t="s">
        <v>744</v>
      </c>
      <c r="G529" s="82" t="s">
        <v>187</v>
      </c>
      <c r="H529" s="82" t="s">
        <v>187</v>
      </c>
      <c r="I529" s="94" t="s">
        <v>183</v>
      </c>
      <c r="J529" s="82" t="s">
        <v>3394</v>
      </c>
      <c r="K529" s="31" t="s">
        <v>3395</v>
      </c>
      <c r="L529" s="82" t="s">
        <v>1638</v>
      </c>
      <c r="P529" s="82"/>
      <c r="Q529" s="82"/>
      <c r="R529" s="82"/>
      <c r="S529" s="82"/>
      <c r="T529" s="82"/>
      <c r="U529" s="82"/>
      <c r="V529" s="94"/>
      <c r="W529" s="82"/>
      <c r="X529" s="82"/>
      <c r="Y529" s="82"/>
    </row>
    <row r="530" spans="1:25">
      <c r="A530" s="92" t="str">
        <f t="shared" si="6"/>
        <v>起源使B</v>
      </c>
      <c r="B530" t="s">
        <v>3396</v>
      </c>
      <c r="C530" s="93" t="s">
        <v>67</v>
      </c>
      <c r="D530" s="93" t="s">
        <v>2062</v>
      </c>
      <c r="E530" s="82" t="s">
        <v>3397</v>
      </c>
      <c r="F530" s="82" t="s">
        <v>744</v>
      </c>
      <c r="G530" s="82" t="s">
        <v>187</v>
      </c>
      <c r="H530" s="82" t="s">
        <v>187</v>
      </c>
      <c r="I530" s="94" t="s">
        <v>183</v>
      </c>
      <c r="J530" s="82" t="s">
        <v>3398</v>
      </c>
      <c r="K530" s="31" t="s">
        <v>3399</v>
      </c>
      <c r="L530" s="82" t="s">
        <v>1638</v>
      </c>
      <c r="P530" s="82"/>
      <c r="Q530" s="82"/>
      <c r="R530" s="82"/>
      <c r="S530" s="82"/>
      <c r="T530" s="82"/>
      <c r="U530" s="82"/>
      <c r="V530" s="88"/>
      <c r="W530" s="82"/>
      <c r="X530" s="82"/>
      <c r="Y530" s="82"/>
    </row>
    <row r="531" spans="1:25">
      <c r="A531" s="92" t="str">
        <f t="shared" si="6"/>
        <v>起源使B</v>
      </c>
      <c r="B531" t="s">
        <v>3400</v>
      </c>
      <c r="C531" s="93" t="s">
        <v>67</v>
      </c>
      <c r="D531" s="93" t="s">
        <v>2062</v>
      </c>
      <c r="E531" s="82" t="s">
        <v>3401</v>
      </c>
      <c r="F531" s="82" t="s">
        <v>744</v>
      </c>
      <c r="G531" s="82" t="s">
        <v>187</v>
      </c>
      <c r="H531" s="82" t="s">
        <v>187</v>
      </c>
      <c r="I531" s="94" t="s">
        <v>183</v>
      </c>
      <c r="J531" s="82" t="s">
        <v>3402</v>
      </c>
      <c r="K531" s="31" t="s">
        <v>3403</v>
      </c>
      <c r="L531" s="82" t="s">
        <v>1638</v>
      </c>
      <c r="P531" s="82"/>
      <c r="Q531" s="82"/>
      <c r="R531" s="82"/>
      <c r="S531" s="82"/>
      <c r="T531" s="82"/>
      <c r="U531" s="82"/>
      <c r="V531" s="88"/>
      <c r="W531" s="82"/>
      <c r="X531" s="82"/>
      <c r="Y531" s="82"/>
    </row>
    <row r="532" spans="1:12">
      <c r="A532" s="92" t="str">
        <f t="shared" si="6"/>
        <v>起源使B</v>
      </c>
      <c r="B532" t="s">
        <v>941</v>
      </c>
      <c r="C532" s="93" t="s">
        <v>67</v>
      </c>
      <c r="D532" s="93" t="s">
        <v>2990</v>
      </c>
      <c r="E532" s="82" t="s">
        <v>3404</v>
      </c>
      <c r="F532" s="82" t="s">
        <v>744</v>
      </c>
      <c r="G532" s="82" t="s">
        <v>187</v>
      </c>
      <c r="H532" s="82" t="s">
        <v>187</v>
      </c>
      <c r="I532" s="94" t="s">
        <v>183</v>
      </c>
      <c r="J532" s="82" t="s">
        <v>3405</v>
      </c>
      <c r="K532" s="31" t="s">
        <v>3406</v>
      </c>
      <c r="L532" s="82" t="s">
        <v>747</v>
      </c>
    </row>
    <row r="533" spans="1:12">
      <c r="A533" s="92" t="str">
        <f t="shared" si="6"/>
        <v>起源使B</v>
      </c>
      <c r="B533" t="s">
        <v>3407</v>
      </c>
      <c r="C533" s="93" t="s">
        <v>67</v>
      </c>
      <c r="D533" s="93" t="s">
        <v>2990</v>
      </c>
      <c r="E533" s="82" t="s">
        <v>3408</v>
      </c>
      <c r="F533" s="82" t="s">
        <v>744</v>
      </c>
      <c r="G533" s="82" t="s">
        <v>187</v>
      </c>
      <c r="H533" s="82" t="s">
        <v>187</v>
      </c>
      <c r="I533" s="94" t="s">
        <v>183</v>
      </c>
      <c r="J533" s="82" t="s">
        <v>3409</v>
      </c>
      <c r="K533" s="31" t="s">
        <v>3410</v>
      </c>
      <c r="L533" s="82" t="s">
        <v>747</v>
      </c>
    </row>
    <row r="534" ht="14.5" spans="1:12">
      <c r="A534" s="92" t="str">
        <f t="shared" si="6"/>
        <v>起源使B</v>
      </c>
      <c r="B534" t="s">
        <v>948</v>
      </c>
      <c r="C534" s="93" t="s">
        <v>67</v>
      </c>
      <c r="D534" s="93" t="s">
        <v>2990</v>
      </c>
      <c r="E534" s="82" t="s">
        <v>3411</v>
      </c>
      <c r="F534" s="82" t="s">
        <v>744</v>
      </c>
      <c r="G534" s="82" t="s">
        <v>187</v>
      </c>
      <c r="H534" s="82" t="s">
        <v>187</v>
      </c>
      <c r="I534" s="94" t="s">
        <v>183</v>
      </c>
      <c r="J534" s="82" t="s">
        <v>3412</v>
      </c>
      <c r="K534" s="31" t="s">
        <v>3413</v>
      </c>
      <c r="L534" s="82" t="s">
        <v>1638</v>
      </c>
    </row>
    <row r="535" spans="1:12">
      <c r="A535" s="92" t="str">
        <f t="shared" si="6"/>
        <v>起源使B</v>
      </c>
      <c r="B535" t="s">
        <v>3414</v>
      </c>
      <c r="C535" s="93" t="s">
        <v>67</v>
      </c>
      <c r="D535" s="93" t="s">
        <v>2990</v>
      </c>
      <c r="E535" s="82" t="s">
        <v>3415</v>
      </c>
      <c r="F535" s="82" t="s">
        <v>186</v>
      </c>
      <c r="G535" s="82" t="s">
        <v>187</v>
      </c>
      <c r="H535" s="82" t="s">
        <v>187</v>
      </c>
      <c r="I535" s="94" t="s">
        <v>183</v>
      </c>
      <c r="J535" s="82" t="s">
        <v>3416</v>
      </c>
      <c r="K535" s="31" t="s">
        <v>3417</v>
      </c>
      <c r="L535" s="82" t="s">
        <v>1638</v>
      </c>
    </row>
    <row r="536" spans="1:12">
      <c r="A536" s="92" t="str">
        <f t="shared" ref="A536:A577" si="7">"正统魔术师"&amp;C536</f>
        <v>正统魔术师A</v>
      </c>
      <c r="B536" t="s">
        <v>952</v>
      </c>
      <c r="C536" s="93" t="s">
        <v>52</v>
      </c>
      <c r="D536" s="93"/>
      <c r="E536" s="82" t="s">
        <v>952</v>
      </c>
      <c r="F536" s="82" t="s">
        <v>2033</v>
      </c>
      <c r="G536" s="82" t="s">
        <v>2194</v>
      </c>
      <c r="H536" s="82" t="s">
        <v>2314</v>
      </c>
      <c r="I536" s="94" t="s">
        <v>3418</v>
      </c>
      <c r="J536" s="82" t="s">
        <v>3419</v>
      </c>
      <c r="K536" s="31" t="s">
        <v>3420</v>
      </c>
      <c r="L536" s="82" t="s">
        <v>747</v>
      </c>
    </row>
    <row r="537" spans="1:12">
      <c r="A537" s="92" t="str">
        <f t="shared" si="7"/>
        <v>正统魔术师A</v>
      </c>
      <c r="B537" t="s">
        <v>953</v>
      </c>
      <c r="C537" s="93" t="s">
        <v>52</v>
      </c>
      <c r="D537" s="93"/>
      <c r="E537" s="82" t="s">
        <v>953</v>
      </c>
      <c r="F537" s="82" t="s">
        <v>2592</v>
      </c>
      <c r="G537" s="82" t="s">
        <v>187</v>
      </c>
      <c r="H537" s="82" t="s">
        <v>187</v>
      </c>
      <c r="I537" s="94" t="s">
        <v>2044</v>
      </c>
      <c r="J537" s="82" t="s">
        <v>3421</v>
      </c>
      <c r="K537" s="31" t="s">
        <v>3422</v>
      </c>
      <c r="L537" s="82" t="s">
        <v>747</v>
      </c>
    </row>
    <row r="538" spans="1:12">
      <c r="A538" s="92" t="str">
        <f t="shared" si="7"/>
        <v>正统魔术师A</v>
      </c>
      <c r="B538" t="s">
        <v>954</v>
      </c>
      <c r="C538" s="93" t="s">
        <v>52</v>
      </c>
      <c r="D538" s="93"/>
      <c r="E538" s="82" t="s">
        <v>954</v>
      </c>
      <c r="F538" s="82" t="s">
        <v>2592</v>
      </c>
      <c r="G538" s="82" t="s">
        <v>187</v>
      </c>
      <c r="H538" s="82" t="s">
        <v>187</v>
      </c>
      <c r="I538" s="94" t="s">
        <v>3423</v>
      </c>
      <c r="J538" s="82" t="s">
        <v>3424</v>
      </c>
      <c r="K538" s="31" t="s">
        <v>3425</v>
      </c>
      <c r="L538" s="82" t="s">
        <v>747</v>
      </c>
    </row>
    <row r="539" spans="1:12">
      <c r="A539" s="92" t="str">
        <f t="shared" si="7"/>
        <v>正统魔术师A</v>
      </c>
      <c r="B539" t="s">
        <v>955</v>
      </c>
      <c r="C539" s="93" t="s">
        <v>52</v>
      </c>
      <c r="D539" s="93"/>
      <c r="E539" s="82" t="s">
        <v>955</v>
      </c>
      <c r="F539" s="82" t="s">
        <v>2033</v>
      </c>
      <c r="G539" s="82" t="s">
        <v>182</v>
      </c>
      <c r="H539" s="82" t="s">
        <v>2035</v>
      </c>
      <c r="I539" s="94" t="s">
        <v>2097</v>
      </c>
      <c r="J539" s="82" t="s">
        <v>2207</v>
      </c>
      <c r="K539" s="31" t="s">
        <v>3426</v>
      </c>
      <c r="L539" s="82" t="s">
        <v>747</v>
      </c>
    </row>
    <row r="540" spans="1:12">
      <c r="A540" s="92" t="str">
        <f t="shared" si="7"/>
        <v>正统魔术师A</v>
      </c>
      <c r="B540" t="s">
        <v>956</v>
      </c>
      <c r="C540" s="93" t="s">
        <v>52</v>
      </c>
      <c r="D540" s="93"/>
      <c r="E540" s="82" t="s">
        <v>956</v>
      </c>
      <c r="F540" s="82" t="s">
        <v>2033</v>
      </c>
      <c r="G540" s="82" t="s">
        <v>2194</v>
      </c>
      <c r="H540" s="82" t="s">
        <v>2035</v>
      </c>
      <c r="I540" s="94" t="s">
        <v>3427</v>
      </c>
      <c r="J540" s="82" t="s">
        <v>3428</v>
      </c>
      <c r="K540" s="31" t="s">
        <v>3429</v>
      </c>
      <c r="L540" s="82" t="s">
        <v>747</v>
      </c>
    </row>
    <row r="541" spans="1:12">
      <c r="A541" s="92" t="str">
        <f t="shared" si="7"/>
        <v>正统魔术师A</v>
      </c>
      <c r="B541" t="s">
        <v>957</v>
      </c>
      <c r="C541" s="93" t="s">
        <v>52</v>
      </c>
      <c r="D541" s="93"/>
      <c r="E541" s="82" t="s">
        <v>957</v>
      </c>
      <c r="F541" s="82" t="s">
        <v>3430</v>
      </c>
      <c r="G541" s="82" t="s">
        <v>2194</v>
      </c>
      <c r="H541" s="82" t="s">
        <v>2035</v>
      </c>
      <c r="I541" s="94" t="s">
        <v>3423</v>
      </c>
      <c r="J541" s="82" t="s">
        <v>3431</v>
      </c>
      <c r="K541" s="31" t="s">
        <v>3432</v>
      </c>
      <c r="L541" s="82" t="s">
        <v>747</v>
      </c>
    </row>
    <row r="542" spans="1:12">
      <c r="A542" s="92" t="str">
        <f t="shared" si="7"/>
        <v>正统魔术师A</v>
      </c>
      <c r="B542" t="s">
        <v>958</v>
      </c>
      <c r="C542" s="93" t="s">
        <v>52</v>
      </c>
      <c r="D542" s="93"/>
      <c r="E542" s="82" t="s">
        <v>958</v>
      </c>
      <c r="F542" s="82" t="s">
        <v>186</v>
      </c>
      <c r="G542" s="82" t="s">
        <v>2194</v>
      </c>
      <c r="H542" s="82" t="s">
        <v>2035</v>
      </c>
      <c r="I542" s="94" t="s">
        <v>2036</v>
      </c>
      <c r="J542" s="82" t="s">
        <v>3433</v>
      </c>
      <c r="K542" s="31" t="s">
        <v>3434</v>
      </c>
      <c r="L542" s="82" t="s">
        <v>747</v>
      </c>
    </row>
    <row r="543" spans="1:12">
      <c r="A543" s="92" t="str">
        <f t="shared" si="7"/>
        <v>正统魔术师A</v>
      </c>
      <c r="B543" t="s">
        <v>959</v>
      </c>
      <c r="C543" s="93" t="s">
        <v>52</v>
      </c>
      <c r="D543" s="93"/>
      <c r="E543" s="82" t="s">
        <v>959</v>
      </c>
      <c r="F543" s="82" t="s">
        <v>186</v>
      </c>
      <c r="G543" s="82" t="s">
        <v>182</v>
      </c>
      <c r="H543" s="82" t="s">
        <v>2035</v>
      </c>
      <c r="I543" s="94" t="s">
        <v>3423</v>
      </c>
      <c r="J543" s="82" t="s">
        <v>3435</v>
      </c>
      <c r="K543" s="31" t="s">
        <v>3436</v>
      </c>
      <c r="L543" s="82" t="s">
        <v>747</v>
      </c>
    </row>
    <row r="544" spans="1:12">
      <c r="A544" s="92" t="str">
        <f t="shared" si="7"/>
        <v>正统魔术师A</v>
      </c>
      <c r="B544" t="s">
        <v>966</v>
      </c>
      <c r="C544" s="93" t="s">
        <v>52</v>
      </c>
      <c r="D544" s="93"/>
      <c r="E544" s="82" t="s">
        <v>966</v>
      </c>
      <c r="F544" s="82" t="s">
        <v>2033</v>
      </c>
      <c r="G544" s="82" t="s">
        <v>2377</v>
      </c>
      <c r="H544" s="82" t="s">
        <v>2035</v>
      </c>
      <c r="I544" s="94" t="s">
        <v>2097</v>
      </c>
      <c r="J544" s="82" t="s">
        <v>3437</v>
      </c>
      <c r="K544" s="31" t="s">
        <v>3438</v>
      </c>
      <c r="L544" s="82" t="s">
        <v>1638</v>
      </c>
    </row>
    <row r="545" spans="1:12">
      <c r="A545" s="92" t="str">
        <f t="shared" si="7"/>
        <v>正统魔术师A</v>
      </c>
      <c r="B545" t="s">
        <v>960</v>
      </c>
      <c r="C545" s="93" t="s">
        <v>52</v>
      </c>
      <c r="D545" s="93" t="s">
        <v>2062</v>
      </c>
      <c r="E545" s="82" t="s">
        <v>3439</v>
      </c>
      <c r="F545" s="82" t="s">
        <v>181</v>
      </c>
      <c r="G545" s="82" t="s">
        <v>182</v>
      </c>
      <c r="H545" s="82" t="s">
        <v>2035</v>
      </c>
      <c r="I545" s="94" t="s">
        <v>183</v>
      </c>
      <c r="J545" s="82" t="s">
        <v>3440</v>
      </c>
      <c r="K545" s="31" t="s">
        <v>3441</v>
      </c>
      <c r="L545" s="82" t="s">
        <v>747</v>
      </c>
    </row>
    <row r="546" spans="1:24">
      <c r="A546" s="92" t="str">
        <f t="shared" si="7"/>
        <v>正统魔术师A</v>
      </c>
      <c r="B546" t="s">
        <v>961</v>
      </c>
      <c r="C546" s="93" t="s">
        <v>52</v>
      </c>
      <c r="D546" s="93" t="s">
        <v>2062</v>
      </c>
      <c r="E546" s="82" t="s">
        <v>3442</v>
      </c>
      <c r="F546" s="82" t="s">
        <v>186</v>
      </c>
      <c r="G546" s="82" t="s">
        <v>182</v>
      </c>
      <c r="H546" s="82" t="s">
        <v>2035</v>
      </c>
      <c r="I546" s="94" t="s">
        <v>3423</v>
      </c>
      <c r="J546" s="82" t="s">
        <v>3443</v>
      </c>
      <c r="K546" s="31" t="s">
        <v>3444</v>
      </c>
      <c r="L546" s="82" t="s">
        <v>747</v>
      </c>
      <c r="O546" s="82"/>
      <c r="P546" s="82"/>
      <c r="Q546" s="82"/>
      <c r="R546" s="82"/>
      <c r="S546" s="82"/>
      <c r="T546" s="82"/>
      <c r="U546" s="94"/>
      <c r="V546" s="82"/>
      <c r="W546" s="82"/>
      <c r="X546" s="82"/>
    </row>
    <row r="547" spans="1:24">
      <c r="A547" s="92" t="str">
        <f t="shared" si="7"/>
        <v>正统魔术师A</v>
      </c>
      <c r="B547" t="s">
        <v>962</v>
      </c>
      <c r="C547" s="93" t="s">
        <v>52</v>
      </c>
      <c r="D547" s="93" t="s">
        <v>2062</v>
      </c>
      <c r="E547" s="82" t="s">
        <v>3445</v>
      </c>
      <c r="F547" s="82" t="s">
        <v>186</v>
      </c>
      <c r="G547" s="82" t="s">
        <v>182</v>
      </c>
      <c r="H547" s="82" t="s">
        <v>2035</v>
      </c>
      <c r="I547" s="94" t="s">
        <v>3446</v>
      </c>
      <c r="J547" s="82" t="s">
        <v>3447</v>
      </c>
      <c r="K547" s="31" t="s">
        <v>3448</v>
      </c>
      <c r="L547" s="82" t="s">
        <v>747</v>
      </c>
      <c r="O547" s="82"/>
      <c r="P547" s="82"/>
      <c r="Q547" s="82"/>
      <c r="R547" s="82"/>
      <c r="S547" s="82"/>
      <c r="T547" s="82"/>
      <c r="U547" s="94"/>
      <c r="V547" s="82"/>
      <c r="W547" s="82"/>
      <c r="X547" s="82"/>
    </row>
    <row r="548" spans="1:24">
      <c r="A548" s="92" t="str">
        <f t="shared" si="7"/>
        <v>正统魔术师A</v>
      </c>
      <c r="B548" t="s">
        <v>963</v>
      </c>
      <c r="C548" s="93" t="s">
        <v>52</v>
      </c>
      <c r="D548" s="93" t="s">
        <v>2062</v>
      </c>
      <c r="E548" s="82" t="s">
        <v>3449</v>
      </c>
      <c r="F548" s="82" t="s">
        <v>744</v>
      </c>
      <c r="G548" s="82" t="s">
        <v>187</v>
      </c>
      <c r="H548" s="82" t="s">
        <v>187</v>
      </c>
      <c r="I548" s="94" t="s">
        <v>183</v>
      </c>
      <c r="J548" s="82" t="s">
        <v>3450</v>
      </c>
      <c r="K548" s="31" t="s">
        <v>3451</v>
      </c>
      <c r="L548" s="82" t="s">
        <v>747</v>
      </c>
      <c r="O548" s="82"/>
      <c r="P548" s="82"/>
      <c r="Q548" s="82"/>
      <c r="R548" s="82"/>
      <c r="S548" s="82"/>
      <c r="T548" s="82"/>
      <c r="U548" s="94"/>
      <c r="V548" s="82"/>
      <c r="W548" s="82"/>
      <c r="X548" s="82"/>
    </row>
    <row r="549" spans="1:24">
      <c r="A549" s="92" t="str">
        <f t="shared" si="7"/>
        <v>正统魔术师A</v>
      </c>
      <c r="B549" t="s">
        <v>967</v>
      </c>
      <c r="C549" s="93" t="s">
        <v>52</v>
      </c>
      <c r="D549" s="93" t="s">
        <v>2062</v>
      </c>
      <c r="E549" s="82" t="s">
        <v>3452</v>
      </c>
      <c r="F549" s="82" t="s">
        <v>181</v>
      </c>
      <c r="G549" s="82" t="s">
        <v>182</v>
      </c>
      <c r="H549" s="82" t="s">
        <v>2035</v>
      </c>
      <c r="I549" s="94" t="s">
        <v>2085</v>
      </c>
      <c r="J549" s="82" t="s">
        <v>3453</v>
      </c>
      <c r="K549" s="31" t="s">
        <v>3454</v>
      </c>
      <c r="L549" s="82" t="s">
        <v>1638</v>
      </c>
      <c r="O549" s="82"/>
      <c r="P549" s="82"/>
      <c r="Q549" s="82"/>
      <c r="R549" s="82"/>
      <c r="S549" s="82"/>
      <c r="T549" s="82"/>
      <c r="U549" s="88"/>
      <c r="V549" s="82"/>
      <c r="W549" s="82"/>
      <c r="X549" s="82"/>
    </row>
    <row r="550" spans="1:24">
      <c r="A550" s="92" t="str">
        <f t="shared" si="7"/>
        <v>正统魔术师A</v>
      </c>
      <c r="B550" t="s">
        <v>968</v>
      </c>
      <c r="C550" s="93" t="s">
        <v>52</v>
      </c>
      <c r="D550" s="93" t="s">
        <v>2062</v>
      </c>
      <c r="E550" s="82" t="s">
        <v>3455</v>
      </c>
      <c r="F550" s="82" t="s">
        <v>181</v>
      </c>
      <c r="G550" s="82" t="s">
        <v>182</v>
      </c>
      <c r="H550" s="82" t="s">
        <v>2035</v>
      </c>
      <c r="I550" s="94" t="s">
        <v>3423</v>
      </c>
      <c r="J550" s="82" t="s">
        <v>3456</v>
      </c>
      <c r="K550" s="31" t="s">
        <v>3457</v>
      </c>
      <c r="L550" s="82" t="s">
        <v>1638</v>
      </c>
      <c r="O550" s="82"/>
      <c r="P550" s="82"/>
      <c r="Q550" s="82"/>
      <c r="R550" s="82"/>
      <c r="S550" s="82"/>
      <c r="T550" s="82"/>
      <c r="U550" s="88"/>
      <c r="V550" s="82"/>
      <c r="W550" s="82"/>
      <c r="X550" s="82"/>
    </row>
    <row r="551" ht="14.5" spans="1:24">
      <c r="A551" s="92" t="str">
        <f t="shared" si="7"/>
        <v>正统魔术师A</v>
      </c>
      <c r="B551" t="s">
        <v>969</v>
      </c>
      <c r="C551" s="93" t="s">
        <v>52</v>
      </c>
      <c r="D551" s="93" t="s">
        <v>2062</v>
      </c>
      <c r="E551" s="82" t="s">
        <v>3458</v>
      </c>
      <c r="F551" s="82" t="s">
        <v>744</v>
      </c>
      <c r="G551" s="82" t="s">
        <v>187</v>
      </c>
      <c r="H551" s="82" t="s">
        <v>187</v>
      </c>
      <c r="I551" s="94" t="s">
        <v>183</v>
      </c>
      <c r="J551" s="82" t="s">
        <v>3459</v>
      </c>
      <c r="K551" s="31" t="s">
        <v>3460</v>
      </c>
      <c r="L551" s="82" t="s">
        <v>1638</v>
      </c>
      <c r="O551" s="82"/>
      <c r="P551" s="82"/>
      <c r="Q551" s="82"/>
      <c r="R551" s="82"/>
      <c r="S551" s="82"/>
      <c r="T551" s="82"/>
      <c r="U551" s="88"/>
      <c r="V551" s="82"/>
      <c r="W551" s="82"/>
      <c r="X551" s="82"/>
    </row>
    <row r="552" spans="1:12">
      <c r="A552" s="92" t="str">
        <f t="shared" si="7"/>
        <v>正统魔术师A</v>
      </c>
      <c r="B552" t="s">
        <v>970</v>
      </c>
      <c r="C552" s="93" t="s">
        <v>52</v>
      </c>
      <c r="D552" s="93" t="s">
        <v>2062</v>
      </c>
      <c r="E552" s="82" t="s">
        <v>3461</v>
      </c>
      <c r="F552" s="82" t="s">
        <v>744</v>
      </c>
      <c r="G552" s="82" t="s">
        <v>187</v>
      </c>
      <c r="H552" s="82" t="s">
        <v>187</v>
      </c>
      <c r="I552" s="94" t="s">
        <v>183</v>
      </c>
      <c r="J552" s="82" t="s">
        <v>3462</v>
      </c>
      <c r="K552" s="31" t="s">
        <v>3463</v>
      </c>
      <c r="L552" s="82" t="s">
        <v>1638</v>
      </c>
    </row>
    <row r="553" spans="1:12">
      <c r="A553" s="92" t="str">
        <f t="shared" si="7"/>
        <v>正统魔术师A</v>
      </c>
      <c r="B553" t="s">
        <v>964</v>
      </c>
      <c r="C553" s="93" t="s">
        <v>52</v>
      </c>
      <c r="D553" s="93" t="s">
        <v>2990</v>
      </c>
      <c r="E553" s="82" t="s">
        <v>3464</v>
      </c>
      <c r="F553" s="82" t="s">
        <v>744</v>
      </c>
      <c r="G553" s="82" t="s">
        <v>187</v>
      </c>
      <c r="H553" s="82" t="s">
        <v>187</v>
      </c>
      <c r="I553" s="94" t="s">
        <v>183</v>
      </c>
      <c r="J553" s="82" t="s">
        <v>3465</v>
      </c>
      <c r="K553" s="31" t="s">
        <v>3466</v>
      </c>
      <c r="L553" s="82" t="s">
        <v>747</v>
      </c>
    </row>
    <row r="554" spans="1:12">
      <c r="A554" s="92" t="str">
        <f t="shared" si="7"/>
        <v>正统魔术师A</v>
      </c>
      <c r="B554" t="s">
        <v>965</v>
      </c>
      <c r="C554" s="93" t="s">
        <v>52</v>
      </c>
      <c r="D554" s="93" t="s">
        <v>2990</v>
      </c>
      <c r="E554" s="82" t="s">
        <v>3467</v>
      </c>
      <c r="F554" s="82" t="s">
        <v>744</v>
      </c>
      <c r="G554" s="82" t="s">
        <v>187</v>
      </c>
      <c r="H554" s="82" t="s">
        <v>187</v>
      </c>
      <c r="I554" s="94" t="s">
        <v>183</v>
      </c>
      <c r="J554" s="82" t="s">
        <v>3468</v>
      </c>
      <c r="K554" s="31" t="s">
        <v>3469</v>
      </c>
      <c r="L554" s="82" t="s">
        <v>747</v>
      </c>
    </row>
    <row r="555" spans="1:12">
      <c r="A555" s="92" t="str">
        <f t="shared" si="7"/>
        <v>正统魔术师A</v>
      </c>
      <c r="B555" t="s">
        <v>971</v>
      </c>
      <c r="C555" s="93" t="s">
        <v>52</v>
      </c>
      <c r="D555" s="93" t="s">
        <v>2990</v>
      </c>
      <c r="E555" s="82" t="s">
        <v>3470</v>
      </c>
      <c r="F555" s="82" t="s">
        <v>744</v>
      </c>
      <c r="G555" s="82" t="s">
        <v>187</v>
      </c>
      <c r="H555" s="82" t="s">
        <v>187</v>
      </c>
      <c r="I555" s="94" t="s">
        <v>183</v>
      </c>
      <c r="J555" s="82" t="s">
        <v>3471</v>
      </c>
      <c r="K555" s="31" t="s">
        <v>3472</v>
      </c>
      <c r="L555" s="82" t="s">
        <v>1638</v>
      </c>
    </row>
    <row r="556" ht="14.5" spans="1:12">
      <c r="A556" s="92" t="str">
        <f t="shared" si="7"/>
        <v>正统魔术师A</v>
      </c>
      <c r="B556" t="s">
        <v>972</v>
      </c>
      <c r="C556" s="93" t="s">
        <v>52</v>
      </c>
      <c r="D556" s="93" t="s">
        <v>2990</v>
      </c>
      <c r="E556" s="82" t="s">
        <v>3473</v>
      </c>
      <c r="F556" s="82" t="s">
        <v>744</v>
      </c>
      <c r="G556" s="82" t="s">
        <v>187</v>
      </c>
      <c r="H556" s="82" t="s">
        <v>187</v>
      </c>
      <c r="I556" s="94" t="s">
        <v>183</v>
      </c>
      <c r="J556" s="82" t="s">
        <v>3474</v>
      </c>
      <c r="K556" s="31" t="s">
        <v>3475</v>
      </c>
      <c r="L556" s="82" t="s">
        <v>1638</v>
      </c>
    </row>
    <row r="557" ht="16.5" spans="1:12">
      <c r="A557" s="92" t="str">
        <f t="shared" si="7"/>
        <v>正统魔术师B</v>
      </c>
      <c r="B557" t="s">
        <v>974</v>
      </c>
      <c r="C557" s="93" t="s">
        <v>67</v>
      </c>
      <c r="D557" s="93"/>
      <c r="E557" s="82" t="s">
        <v>974</v>
      </c>
      <c r="F557" s="82" t="s">
        <v>2033</v>
      </c>
      <c r="G557" s="82" t="s">
        <v>182</v>
      </c>
      <c r="H557" s="82" t="s">
        <v>2035</v>
      </c>
      <c r="I557" s="94" t="s">
        <v>3423</v>
      </c>
      <c r="J557" s="82" t="s">
        <v>3476</v>
      </c>
      <c r="K557" s="31" t="s">
        <v>3477</v>
      </c>
      <c r="L557" s="82" t="s">
        <v>747</v>
      </c>
    </row>
    <row r="558" spans="1:12">
      <c r="A558" s="92" t="str">
        <f t="shared" si="7"/>
        <v>正统魔术师B</v>
      </c>
      <c r="B558" t="s">
        <v>975</v>
      </c>
      <c r="C558" s="93" t="s">
        <v>67</v>
      </c>
      <c r="D558" s="93"/>
      <c r="E558" s="82" t="s">
        <v>975</v>
      </c>
      <c r="F558" s="82" t="s">
        <v>181</v>
      </c>
      <c r="G558" s="82" t="s">
        <v>2194</v>
      </c>
      <c r="H558" s="82" t="s">
        <v>2035</v>
      </c>
      <c r="I558" s="94" t="s">
        <v>3423</v>
      </c>
      <c r="J558" s="82" t="s">
        <v>3478</v>
      </c>
      <c r="K558" s="31" t="s">
        <v>3479</v>
      </c>
      <c r="L558" s="82" t="s">
        <v>747</v>
      </c>
    </row>
    <row r="559" spans="1:12">
      <c r="A559" s="92" t="str">
        <f t="shared" si="7"/>
        <v>正统魔术师B</v>
      </c>
      <c r="B559" t="s">
        <v>976</v>
      </c>
      <c r="C559" s="93" t="s">
        <v>67</v>
      </c>
      <c r="D559" s="93"/>
      <c r="E559" s="82" t="s">
        <v>976</v>
      </c>
      <c r="F559" s="82" t="s">
        <v>181</v>
      </c>
      <c r="G559" s="82" t="s">
        <v>2194</v>
      </c>
      <c r="H559" s="82" t="s">
        <v>2035</v>
      </c>
      <c r="I559" s="94" t="s">
        <v>2097</v>
      </c>
      <c r="J559" s="82" t="s">
        <v>3480</v>
      </c>
      <c r="K559" s="31" t="s">
        <v>3481</v>
      </c>
      <c r="L559" s="82" t="s">
        <v>747</v>
      </c>
    </row>
    <row r="560" spans="1:12">
      <c r="A560" s="92" t="str">
        <f t="shared" si="7"/>
        <v>正统魔术师B</v>
      </c>
      <c r="B560" t="s">
        <v>977</v>
      </c>
      <c r="C560" s="93" t="s">
        <v>67</v>
      </c>
      <c r="D560" s="93"/>
      <c r="E560" s="82" t="s">
        <v>977</v>
      </c>
      <c r="F560" s="82" t="s">
        <v>2033</v>
      </c>
      <c r="G560" s="82" t="s">
        <v>182</v>
      </c>
      <c r="H560" s="82" t="s">
        <v>2035</v>
      </c>
      <c r="I560" s="94" t="s">
        <v>2044</v>
      </c>
      <c r="J560" s="82" t="s">
        <v>3482</v>
      </c>
      <c r="K560" s="31" t="s">
        <v>3483</v>
      </c>
      <c r="L560" s="82" t="s">
        <v>747</v>
      </c>
    </row>
    <row r="561" spans="1:12">
      <c r="A561" s="92" t="str">
        <f t="shared" si="7"/>
        <v>正统魔术师B</v>
      </c>
      <c r="B561" t="s">
        <v>978</v>
      </c>
      <c r="C561" s="93" t="s">
        <v>67</v>
      </c>
      <c r="D561" s="93"/>
      <c r="E561" s="82" t="s">
        <v>978</v>
      </c>
      <c r="F561" s="82" t="s">
        <v>2033</v>
      </c>
      <c r="G561" s="82" t="s">
        <v>182</v>
      </c>
      <c r="H561" s="82" t="s">
        <v>2035</v>
      </c>
      <c r="I561" s="94" t="s">
        <v>2085</v>
      </c>
      <c r="J561" s="82" t="s">
        <v>3484</v>
      </c>
      <c r="K561" s="31" t="s">
        <v>3485</v>
      </c>
      <c r="L561" s="82" t="s">
        <v>747</v>
      </c>
    </row>
    <row r="562" spans="1:12">
      <c r="A562" s="92" t="str">
        <f t="shared" si="7"/>
        <v>正统魔术师B</v>
      </c>
      <c r="B562" t="s">
        <v>979</v>
      </c>
      <c r="C562" s="93" t="s">
        <v>67</v>
      </c>
      <c r="D562" s="93"/>
      <c r="E562" s="82" t="s">
        <v>979</v>
      </c>
      <c r="F562" s="82" t="s">
        <v>2033</v>
      </c>
      <c r="G562" s="82" t="s">
        <v>3235</v>
      </c>
      <c r="H562" s="82" t="s">
        <v>2035</v>
      </c>
      <c r="I562" s="94" t="s">
        <v>2097</v>
      </c>
      <c r="J562" s="82" t="s">
        <v>3486</v>
      </c>
      <c r="K562" s="31" t="s">
        <v>3487</v>
      </c>
      <c r="L562" s="82" t="s">
        <v>747</v>
      </c>
    </row>
    <row r="563" spans="1:12">
      <c r="A563" s="92" t="str">
        <f t="shared" si="7"/>
        <v>正统魔术师B</v>
      </c>
      <c r="B563" t="s">
        <v>980</v>
      </c>
      <c r="C563" s="93" t="s">
        <v>67</v>
      </c>
      <c r="D563" s="93"/>
      <c r="E563" s="82" t="s">
        <v>980</v>
      </c>
      <c r="F563" s="82" t="s">
        <v>2033</v>
      </c>
      <c r="G563" s="82" t="s">
        <v>3235</v>
      </c>
      <c r="H563" s="82" t="s">
        <v>2035</v>
      </c>
      <c r="I563" s="94" t="s">
        <v>2097</v>
      </c>
      <c r="J563" s="82" t="s">
        <v>3488</v>
      </c>
      <c r="K563" s="31" t="s">
        <v>3489</v>
      </c>
      <c r="L563" s="82" t="s">
        <v>747</v>
      </c>
    </row>
    <row r="564" spans="1:12">
      <c r="A564" s="92" t="str">
        <f t="shared" si="7"/>
        <v>正统魔术师B</v>
      </c>
      <c r="B564" t="s">
        <v>981</v>
      </c>
      <c r="C564" s="93" t="s">
        <v>67</v>
      </c>
      <c r="D564" s="93"/>
      <c r="E564" s="82" t="s">
        <v>981</v>
      </c>
      <c r="F564" s="82" t="s">
        <v>744</v>
      </c>
      <c r="G564" s="82" t="s">
        <v>187</v>
      </c>
      <c r="H564" s="82" t="s">
        <v>187</v>
      </c>
      <c r="I564" s="94" t="s">
        <v>183</v>
      </c>
      <c r="J564" s="82" t="s">
        <v>3490</v>
      </c>
      <c r="K564" s="31" t="s">
        <v>3491</v>
      </c>
      <c r="L564" s="82" t="s">
        <v>747</v>
      </c>
    </row>
    <row r="565" ht="14.5" spans="1:12">
      <c r="A565" s="92" t="str">
        <f t="shared" si="7"/>
        <v>正统魔术师B</v>
      </c>
      <c r="B565" t="s">
        <v>988</v>
      </c>
      <c r="C565" s="93" t="s">
        <v>67</v>
      </c>
      <c r="D565" s="93"/>
      <c r="E565" s="82" t="s">
        <v>988</v>
      </c>
      <c r="F565" s="82" t="s">
        <v>186</v>
      </c>
      <c r="G565" s="82" t="s">
        <v>182</v>
      </c>
      <c r="H565" s="82" t="s">
        <v>2035</v>
      </c>
      <c r="I565" s="94" t="s">
        <v>3423</v>
      </c>
      <c r="J565" s="82" t="s">
        <v>3492</v>
      </c>
      <c r="K565" s="31" t="s">
        <v>3493</v>
      </c>
      <c r="L565" s="82" t="s">
        <v>1638</v>
      </c>
    </row>
    <row r="566" spans="1:12">
      <c r="A566" s="92" t="str">
        <f t="shared" si="7"/>
        <v>正统魔术师B</v>
      </c>
      <c r="B566" t="s">
        <v>982</v>
      </c>
      <c r="C566" s="93" t="s">
        <v>67</v>
      </c>
      <c r="D566" s="93" t="s">
        <v>2062</v>
      </c>
      <c r="E566" s="82" t="s">
        <v>3494</v>
      </c>
      <c r="F566" s="82" t="s">
        <v>2084</v>
      </c>
      <c r="G566" s="82" t="s">
        <v>182</v>
      </c>
      <c r="H566" s="82" t="s">
        <v>2035</v>
      </c>
      <c r="I566" s="94" t="s">
        <v>3423</v>
      </c>
      <c r="J566" s="82" t="s">
        <v>3495</v>
      </c>
      <c r="K566" s="31" t="s">
        <v>3496</v>
      </c>
      <c r="L566" s="82" t="s">
        <v>747</v>
      </c>
    </row>
    <row r="567" spans="1:12">
      <c r="A567" s="92" t="str">
        <f t="shared" si="7"/>
        <v>正统魔术师B</v>
      </c>
      <c r="B567" t="s">
        <v>983</v>
      </c>
      <c r="C567" s="93" t="s">
        <v>67</v>
      </c>
      <c r="D567" s="93" t="s">
        <v>2062</v>
      </c>
      <c r="E567" s="82" t="s">
        <v>3497</v>
      </c>
      <c r="F567" s="82" t="s">
        <v>186</v>
      </c>
      <c r="G567" s="82" t="s">
        <v>182</v>
      </c>
      <c r="H567" s="82" t="s">
        <v>2035</v>
      </c>
      <c r="I567" s="94" t="s">
        <v>183</v>
      </c>
      <c r="J567" s="82" t="s">
        <v>3498</v>
      </c>
      <c r="K567" s="31" t="s">
        <v>3499</v>
      </c>
      <c r="L567" s="82" t="s">
        <v>747</v>
      </c>
    </row>
    <row r="568" spans="1:24">
      <c r="A568" s="92" t="str">
        <f t="shared" si="7"/>
        <v>正统魔术师B</v>
      </c>
      <c r="B568" t="s">
        <v>984</v>
      </c>
      <c r="C568" s="93" t="s">
        <v>67</v>
      </c>
      <c r="D568" s="93" t="s">
        <v>2062</v>
      </c>
      <c r="E568" s="82" t="s">
        <v>3500</v>
      </c>
      <c r="F568" s="82" t="s">
        <v>186</v>
      </c>
      <c r="G568" s="82" t="s">
        <v>182</v>
      </c>
      <c r="H568" s="82" t="s">
        <v>2035</v>
      </c>
      <c r="I568" s="94" t="s">
        <v>3423</v>
      </c>
      <c r="J568" s="82" t="s">
        <v>3501</v>
      </c>
      <c r="K568" s="31" t="s">
        <v>3502</v>
      </c>
      <c r="L568" s="82" t="s">
        <v>747</v>
      </c>
      <c r="O568" s="82"/>
      <c r="P568" s="82"/>
      <c r="Q568" s="82"/>
      <c r="R568" s="82"/>
      <c r="S568" s="82"/>
      <c r="T568" s="82"/>
      <c r="U568" s="88"/>
      <c r="V568" s="82"/>
      <c r="W568" s="82"/>
      <c r="X568" s="82"/>
    </row>
    <row r="569" spans="1:24">
      <c r="A569" s="92" t="str">
        <f t="shared" si="7"/>
        <v>正统魔术师B</v>
      </c>
      <c r="B569" t="s">
        <v>985</v>
      </c>
      <c r="C569" s="93" t="s">
        <v>67</v>
      </c>
      <c r="D569" s="93" t="s">
        <v>2062</v>
      </c>
      <c r="E569" s="82" t="s">
        <v>3503</v>
      </c>
      <c r="F569" s="82" t="s">
        <v>744</v>
      </c>
      <c r="G569" s="82" t="s">
        <v>187</v>
      </c>
      <c r="H569" s="82" t="s">
        <v>187</v>
      </c>
      <c r="I569" s="94" t="s">
        <v>183</v>
      </c>
      <c r="J569" s="82" t="s">
        <v>3504</v>
      </c>
      <c r="K569" s="31" t="s">
        <v>3505</v>
      </c>
      <c r="L569" s="82" t="s">
        <v>747</v>
      </c>
      <c r="O569" s="82"/>
      <c r="P569" s="82"/>
      <c r="Q569" s="82"/>
      <c r="R569" s="82"/>
      <c r="S569" s="82"/>
      <c r="T569" s="82"/>
      <c r="U569" s="94"/>
      <c r="V569" s="82"/>
      <c r="W569" s="82"/>
      <c r="X569" s="82"/>
    </row>
    <row r="570" spans="1:24">
      <c r="A570" s="92" t="str">
        <f t="shared" si="7"/>
        <v>正统魔术师B</v>
      </c>
      <c r="B570" t="s">
        <v>989</v>
      </c>
      <c r="C570" s="93" t="s">
        <v>67</v>
      </c>
      <c r="D570" s="93" t="s">
        <v>2062</v>
      </c>
      <c r="E570" s="82" t="s">
        <v>3506</v>
      </c>
      <c r="F570" s="82" t="s">
        <v>2084</v>
      </c>
      <c r="G570" s="82" t="s">
        <v>182</v>
      </c>
      <c r="H570" s="82" t="s">
        <v>2035</v>
      </c>
      <c r="I570" s="94" t="s">
        <v>3423</v>
      </c>
      <c r="J570" s="82" t="s">
        <v>3507</v>
      </c>
      <c r="K570" s="31" t="s">
        <v>3508</v>
      </c>
      <c r="L570" s="82" t="s">
        <v>1638</v>
      </c>
      <c r="O570" s="82"/>
      <c r="P570" s="82"/>
      <c r="Q570" s="82"/>
      <c r="R570" s="82"/>
      <c r="S570" s="82"/>
      <c r="T570" s="82"/>
      <c r="U570" s="94"/>
      <c r="V570" s="82"/>
      <c r="W570" s="82"/>
      <c r="X570" s="82"/>
    </row>
    <row r="571" spans="1:24">
      <c r="A571" s="92" t="str">
        <f t="shared" si="7"/>
        <v>正统魔术师B</v>
      </c>
      <c r="B571" t="s">
        <v>990</v>
      </c>
      <c r="C571" s="93" t="s">
        <v>67</v>
      </c>
      <c r="D571" s="93" t="s">
        <v>2062</v>
      </c>
      <c r="E571" s="82" t="s">
        <v>3509</v>
      </c>
      <c r="F571" s="82" t="s">
        <v>186</v>
      </c>
      <c r="G571" s="82" t="s">
        <v>182</v>
      </c>
      <c r="H571" s="82" t="s">
        <v>2035</v>
      </c>
      <c r="I571" s="94" t="s">
        <v>3423</v>
      </c>
      <c r="J571" s="82" t="s">
        <v>3510</v>
      </c>
      <c r="K571" s="31" t="s">
        <v>3511</v>
      </c>
      <c r="L571" s="82" t="s">
        <v>1638</v>
      </c>
      <c r="O571" s="82"/>
      <c r="P571" s="82"/>
      <c r="Q571" s="82"/>
      <c r="R571" s="82"/>
      <c r="S571" s="82"/>
      <c r="T571" s="82"/>
      <c r="U571" s="88"/>
      <c r="V571" s="82"/>
      <c r="W571" s="82"/>
      <c r="X571" s="82"/>
    </row>
    <row r="572" spans="1:24">
      <c r="A572" s="92" t="str">
        <f t="shared" si="7"/>
        <v>正统魔术师B</v>
      </c>
      <c r="B572" t="s">
        <v>991</v>
      </c>
      <c r="C572" s="93" t="s">
        <v>67</v>
      </c>
      <c r="D572" s="93" t="s">
        <v>2062</v>
      </c>
      <c r="E572" s="82" t="s">
        <v>3512</v>
      </c>
      <c r="F572" s="82" t="s">
        <v>744</v>
      </c>
      <c r="G572" s="82" t="s">
        <v>187</v>
      </c>
      <c r="H572" s="82" t="s">
        <v>187</v>
      </c>
      <c r="I572" s="94" t="s">
        <v>183</v>
      </c>
      <c r="J572" s="82" t="s">
        <v>3513</v>
      </c>
      <c r="K572" s="31" t="s">
        <v>3514</v>
      </c>
      <c r="L572" s="82" t="s">
        <v>1638</v>
      </c>
      <c r="O572" s="82"/>
      <c r="P572" s="82"/>
      <c r="Q572" s="82"/>
      <c r="R572" s="82"/>
      <c r="S572" s="82"/>
      <c r="T572" s="82"/>
      <c r="U572" s="88"/>
      <c r="V572" s="82"/>
      <c r="W572" s="82"/>
      <c r="X572" s="82"/>
    </row>
    <row r="573" spans="1:24">
      <c r="A573" s="92" t="str">
        <f t="shared" si="7"/>
        <v>正统魔术师B</v>
      </c>
      <c r="B573" t="s">
        <v>992</v>
      </c>
      <c r="C573" s="93" t="s">
        <v>67</v>
      </c>
      <c r="D573" s="93" t="s">
        <v>2062</v>
      </c>
      <c r="E573" s="82" t="s">
        <v>3515</v>
      </c>
      <c r="F573" s="82" t="s">
        <v>744</v>
      </c>
      <c r="G573" s="82" t="s">
        <v>187</v>
      </c>
      <c r="H573" s="82" t="s">
        <v>187</v>
      </c>
      <c r="I573" s="94" t="s">
        <v>183</v>
      </c>
      <c r="J573" s="82" t="s">
        <v>3516</v>
      </c>
      <c r="K573" s="31" t="s">
        <v>3517</v>
      </c>
      <c r="L573" s="82" t="s">
        <v>1638</v>
      </c>
      <c r="O573" s="82"/>
      <c r="P573" s="82"/>
      <c r="Q573" s="82"/>
      <c r="R573" s="82"/>
      <c r="S573" s="82"/>
      <c r="T573" s="82"/>
      <c r="U573" s="88"/>
      <c r="V573" s="82"/>
      <c r="W573" s="82"/>
      <c r="X573" s="82"/>
    </row>
    <row r="574" spans="1:12">
      <c r="A574" s="92" t="str">
        <f t="shared" si="7"/>
        <v>正统魔术师B</v>
      </c>
      <c r="B574" t="s">
        <v>986</v>
      </c>
      <c r="C574" s="93" t="s">
        <v>67</v>
      </c>
      <c r="D574" s="93" t="s">
        <v>2990</v>
      </c>
      <c r="E574" s="82" t="s">
        <v>3518</v>
      </c>
      <c r="F574" s="82" t="s">
        <v>744</v>
      </c>
      <c r="G574" s="82" t="s">
        <v>187</v>
      </c>
      <c r="H574" s="82" t="s">
        <v>187</v>
      </c>
      <c r="I574" s="94" t="s">
        <v>183</v>
      </c>
      <c r="J574" s="82" t="s">
        <v>3519</v>
      </c>
      <c r="K574" s="31" t="s">
        <v>3520</v>
      </c>
      <c r="L574" s="82" t="s">
        <v>747</v>
      </c>
    </row>
    <row r="575" spans="1:12">
      <c r="A575" s="92" t="str">
        <f t="shared" si="7"/>
        <v>正统魔术师B</v>
      </c>
      <c r="B575" t="s">
        <v>987</v>
      </c>
      <c r="C575" s="93" t="s">
        <v>67</v>
      </c>
      <c r="D575" s="93" t="s">
        <v>2990</v>
      </c>
      <c r="E575" s="82" t="s">
        <v>3521</v>
      </c>
      <c r="F575" s="82" t="s">
        <v>744</v>
      </c>
      <c r="G575" s="82" t="s">
        <v>187</v>
      </c>
      <c r="H575" s="82" t="s">
        <v>187</v>
      </c>
      <c r="I575" s="94" t="s">
        <v>183</v>
      </c>
      <c r="J575" s="82" t="s">
        <v>3522</v>
      </c>
      <c r="K575" s="31" t="s">
        <v>3523</v>
      </c>
      <c r="L575" s="82" t="s">
        <v>747</v>
      </c>
    </row>
    <row r="576" spans="1:12">
      <c r="A576" s="92" t="str">
        <f t="shared" si="7"/>
        <v>正统魔术师B</v>
      </c>
      <c r="B576" t="s">
        <v>993</v>
      </c>
      <c r="C576" s="93" t="s">
        <v>67</v>
      </c>
      <c r="D576" s="93" t="s">
        <v>2990</v>
      </c>
      <c r="E576" s="82" t="s">
        <v>3524</v>
      </c>
      <c r="F576" s="82" t="s">
        <v>744</v>
      </c>
      <c r="G576" s="82" t="s">
        <v>187</v>
      </c>
      <c r="H576" s="82" t="s">
        <v>187</v>
      </c>
      <c r="I576" s="94" t="s">
        <v>183</v>
      </c>
      <c r="J576" s="82" t="s">
        <v>3525</v>
      </c>
      <c r="K576" s="31" t="s">
        <v>3526</v>
      </c>
      <c r="L576" s="82" t="s">
        <v>1638</v>
      </c>
    </row>
    <row r="577" spans="1:12">
      <c r="A577" s="92" t="str">
        <f t="shared" si="7"/>
        <v>正统魔术师B</v>
      </c>
      <c r="B577" t="s">
        <v>994</v>
      </c>
      <c r="C577" s="93" t="s">
        <v>67</v>
      </c>
      <c r="D577" s="93" t="s">
        <v>2990</v>
      </c>
      <c r="E577" s="82" t="s">
        <v>3527</v>
      </c>
      <c r="F577" s="82" t="s">
        <v>181</v>
      </c>
      <c r="G577" s="82" t="s">
        <v>187</v>
      </c>
      <c r="H577" s="82" t="s">
        <v>187</v>
      </c>
      <c r="I577" s="94" t="s">
        <v>183</v>
      </c>
      <c r="J577" s="82" t="s">
        <v>3528</v>
      </c>
      <c r="K577" s="31" t="s">
        <v>3529</v>
      </c>
      <c r="L577" s="82" t="s">
        <v>1638</v>
      </c>
    </row>
    <row r="578" spans="1:12">
      <c r="A578" s="92" t="str">
        <f t="shared" ref="A578:A619" si="8">"装具魔术师"&amp;C578</f>
        <v>装具魔术师A</v>
      </c>
      <c r="B578" t="s">
        <v>996</v>
      </c>
      <c r="C578" s="93" t="s">
        <v>52</v>
      </c>
      <c r="D578" s="93"/>
      <c r="E578" s="82" t="s">
        <v>996</v>
      </c>
      <c r="F578" s="82" t="s">
        <v>186</v>
      </c>
      <c r="G578" s="82" t="s">
        <v>182</v>
      </c>
      <c r="H578" s="82" t="s">
        <v>2035</v>
      </c>
      <c r="I578" s="94" t="s">
        <v>3530</v>
      </c>
      <c r="J578" s="82" t="s">
        <v>3531</v>
      </c>
      <c r="K578" s="31" t="s">
        <v>3532</v>
      </c>
      <c r="L578" s="82" t="s">
        <v>747</v>
      </c>
    </row>
    <row r="579" spans="1:12">
      <c r="A579" s="92" t="str">
        <f t="shared" si="8"/>
        <v>装具魔术师A</v>
      </c>
      <c r="B579" t="s">
        <v>997</v>
      </c>
      <c r="C579" s="93" t="s">
        <v>52</v>
      </c>
      <c r="D579" s="93"/>
      <c r="E579" s="82" t="s">
        <v>997</v>
      </c>
      <c r="F579" s="82" t="s">
        <v>181</v>
      </c>
      <c r="G579" s="82" t="s">
        <v>2194</v>
      </c>
      <c r="H579" s="82" t="s">
        <v>2035</v>
      </c>
      <c r="I579" s="94" t="s">
        <v>3533</v>
      </c>
      <c r="J579" s="82" t="s">
        <v>3534</v>
      </c>
      <c r="K579" s="31" t="s">
        <v>3535</v>
      </c>
      <c r="L579" s="82" t="s">
        <v>747</v>
      </c>
    </row>
    <row r="580" spans="1:12">
      <c r="A580" s="92" t="str">
        <f t="shared" si="8"/>
        <v>装具魔术师A</v>
      </c>
      <c r="B580" t="s">
        <v>998</v>
      </c>
      <c r="C580" s="93" t="s">
        <v>52</v>
      </c>
      <c r="D580" s="93"/>
      <c r="E580" s="82" t="s">
        <v>998</v>
      </c>
      <c r="F580" s="82" t="s">
        <v>181</v>
      </c>
      <c r="G580" s="82" t="s">
        <v>182</v>
      </c>
      <c r="H580" s="82" t="s">
        <v>2035</v>
      </c>
      <c r="I580" s="94" t="s">
        <v>2085</v>
      </c>
      <c r="J580" s="82" t="s">
        <v>3536</v>
      </c>
      <c r="K580" s="31" t="s">
        <v>3537</v>
      </c>
      <c r="L580" s="82" t="s">
        <v>747</v>
      </c>
    </row>
    <row r="581" spans="1:12">
      <c r="A581" s="92" t="str">
        <f t="shared" si="8"/>
        <v>装具魔术师A</v>
      </c>
      <c r="B581" t="s">
        <v>999</v>
      </c>
      <c r="C581" s="93" t="s">
        <v>52</v>
      </c>
      <c r="D581" s="93"/>
      <c r="E581" s="82" t="s">
        <v>999</v>
      </c>
      <c r="F581" s="82" t="s">
        <v>181</v>
      </c>
      <c r="G581" s="82" t="s">
        <v>187</v>
      </c>
      <c r="H581" s="82" t="s">
        <v>187</v>
      </c>
      <c r="I581" s="94" t="s">
        <v>3533</v>
      </c>
      <c r="J581" s="82" t="s">
        <v>3538</v>
      </c>
      <c r="K581" s="31" t="s">
        <v>3539</v>
      </c>
      <c r="L581" s="82" t="s">
        <v>747</v>
      </c>
    </row>
    <row r="582" spans="1:12">
      <c r="A582" s="92" t="str">
        <f t="shared" si="8"/>
        <v>装具魔术师A</v>
      </c>
      <c r="B582" t="s">
        <v>1000</v>
      </c>
      <c r="C582" s="93" t="s">
        <v>52</v>
      </c>
      <c r="D582" s="93"/>
      <c r="E582" s="82" t="s">
        <v>1000</v>
      </c>
      <c r="F582" s="82" t="s">
        <v>2033</v>
      </c>
      <c r="G582" s="82" t="s">
        <v>182</v>
      </c>
      <c r="H582" s="82" t="s">
        <v>2035</v>
      </c>
      <c r="I582" s="94" t="s">
        <v>2315</v>
      </c>
      <c r="J582" s="82" t="s">
        <v>3540</v>
      </c>
      <c r="K582" s="31" t="s">
        <v>3541</v>
      </c>
      <c r="L582" s="82" t="s">
        <v>747</v>
      </c>
    </row>
    <row r="583" spans="1:12">
      <c r="A583" s="92" t="str">
        <f t="shared" si="8"/>
        <v>装具魔术师A</v>
      </c>
      <c r="B583" t="s">
        <v>1001</v>
      </c>
      <c r="C583" s="93" t="s">
        <v>52</v>
      </c>
      <c r="D583" s="93"/>
      <c r="E583" s="82" t="s">
        <v>1001</v>
      </c>
      <c r="F583" s="82" t="s">
        <v>2033</v>
      </c>
      <c r="G583" s="82" t="s">
        <v>2034</v>
      </c>
      <c r="H583" s="82" t="s">
        <v>2314</v>
      </c>
      <c r="I583" s="94" t="s">
        <v>2085</v>
      </c>
      <c r="J583" s="82" t="s">
        <v>3542</v>
      </c>
      <c r="K583" s="31" t="s">
        <v>3543</v>
      </c>
      <c r="L583" s="82" t="s">
        <v>747</v>
      </c>
    </row>
    <row r="584" spans="1:12">
      <c r="A584" s="92" t="str">
        <f t="shared" si="8"/>
        <v>装具魔术师A</v>
      </c>
      <c r="B584" t="s">
        <v>1002</v>
      </c>
      <c r="C584" s="93" t="s">
        <v>52</v>
      </c>
      <c r="D584" s="93"/>
      <c r="E584" s="82" t="s">
        <v>1002</v>
      </c>
      <c r="F584" s="82" t="s">
        <v>186</v>
      </c>
      <c r="G584" s="82" t="s">
        <v>182</v>
      </c>
      <c r="H584" s="82" t="s">
        <v>2035</v>
      </c>
      <c r="I584" s="94" t="s">
        <v>3533</v>
      </c>
      <c r="J584" s="82" t="s">
        <v>3544</v>
      </c>
      <c r="K584" s="31" t="s">
        <v>3545</v>
      </c>
      <c r="L584" s="82" t="s">
        <v>747</v>
      </c>
    </row>
    <row r="585" spans="1:12">
      <c r="A585" s="92" t="str">
        <f t="shared" si="8"/>
        <v>装具魔术师A</v>
      </c>
      <c r="B585" t="s">
        <v>1003</v>
      </c>
      <c r="C585" s="93" t="s">
        <v>52</v>
      </c>
      <c r="D585" s="93"/>
      <c r="E585" s="82" t="s">
        <v>1003</v>
      </c>
      <c r="F585" s="82" t="s">
        <v>186</v>
      </c>
      <c r="G585" s="82" t="s">
        <v>187</v>
      </c>
      <c r="H585" s="82" t="s">
        <v>187</v>
      </c>
      <c r="I585" s="94" t="s">
        <v>3533</v>
      </c>
      <c r="J585" s="82" t="s">
        <v>3546</v>
      </c>
      <c r="K585" s="31" t="s">
        <v>3547</v>
      </c>
      <c r="L585" s="82" t="s">
        <v>747</v>
      </c>
    </row>
    <row r="586" spans="1:12">
      <c r="A586" s="92" t="str">
        <f t="shared" si="8"/>
        <v>装具魔术师A</v>
      </c>
      <c r="B586" t="s">
        <v>1010</v>
      </c>
      <c r="C586" s="93" t="s">
        <v>52</v>
      </c>
      <c r="D586" s="93"/>
      <c r="E586" s="82" t="s">
        <v>1010</v>
      </c>
      <c r="F586" s="82" t="s">
        <v>744</v>
      </c>
      <c r="G586" s="82" t="s">
        <v>187</v>
      </c>
      <c r="H586" s="82" t="s">
        <v>187</v>
      </c>
      <c r="I586" s="94" t="s">
        <v>183</v>
      </c>
      <c r="J586" s="82" t="s">
        <v>3548</v>
      </c>
      <c r="K586" s="31" t="s">
        <v>3549</v>
      </c>
      <c r="L586" s="82" t="s">
        <v>1638</v>
      </c>
    </row>
    <row r="587" spans="1:12">
      <c r="A587" s="92" t="str">
        <f t="shared" si="8"/>
        <v>装具魔术师A</v>
      </c>
      <c r="B587" t="s">
        <v>1004</v>
      </c>
      <c r="C587" s="93" t="s">
        <v>52</v>
      </c>
      <c r="D587" s="93" t="s">
        <v>2062</v>
      </c>
      <c r="E587" s="82" t="s">
        <v>3550</v>
      </c>
      <c r="F587" s="82" t="s">
        <v>2033</v>
      </c>
      <c r="G587" s="82" t="s">
        <v>85</v>
      </c>
      <c r="H587" s="82" t="s">
        <v>85</v>
      </c>
      <c r="I587" s="94" t="s">
        <v>2085</v>
      </c>
      <c r="J587" s="82" t="s">
        <v>3551</v>
      </c>
      <c r="K587" s="31" t="s">
        <v>3552</v>
      </c>
      <c r="L587" s="82" t="s">
        <v>747</v>
      </c>
    </row>
    <row r="588" spans="1:24">
      <c r="A588" s="92" t="str">
        <f t="shared" si="8"/>
        <v>装具魔术师A</v>
      </c>
      <c r="B588" t="s">
        <v>1005</v>
      </c>
      <c r="C588" s="93" t="s">
        <v>52</v>
      </c>
      <c r="D588" s="93" t="s">
        <v>2062</v>
      </c>
      <c r="E588" s="82" t="s">
        <v>3553</v>
      </c>
      <c r="F588" s="82" t="s">
        <v>186</v>
      </c>
      <c r="G588" s="82" t="s">
        <v>187</v>
      </c>
      <c r="H588" s="82" t="s">
        <v>187</v>
      </c>
      <c r="I588" s="94" t="s">
        <v>3533</v>
      </c>
      <c r="J588" s="82" t="s">
        <v>3554</v>
      </c>
      <c r="K588" s="31" t="s">
        <v>3555</v>
      </c>
      <c r="L588" s="82" t="s">
        <v>747</v>
      </c>
      <c r="O588" s="82"/>
      <c r="P588" s="82"/>
      <c r="Q588" s="82"/>
      <c r="R588" s="82"/>
      <c r="S588" s="82"/>
      <c r="T588" s="82"/>
      <c r="U588" s="94"/>
      <c r="V588" s="82"/>
      <c r="W588" s="82"/>
      <c r="X588" s="82"/>
    </row>
    <row r="589" spans="1:24">
      <c r="A589" s="92" t="str">
        <f t="shared" si="8"/>
        <v>装具魔术师A</v>
      </c>
      <c r="B589" t="s">
        <v>1006</v>
      </c>
      <c r="C589" s="93" t="s">
        <v>52</v>
      </c>
      <c r="D589" s="93" t="s">
        <v>2062</v>
      </c>
      <c r="E589" s="82" t="s">
        <v>3556</v>
      </c>
      <c r="F589" s="82" t="s">
        <v>744</v>
      </c>
      <c r="G589" s="82" t="s">
        <v>187</v>
      </c>
      <c r="H589" s="82" t="s">
        <v>187</v>
      </c>
      <c r="I589" s="94" t="s">
        <v>183</v>
      </c>
      <c r="J589" s="82" t="s">
        <v>3557</v>
      </c>
      <c r="K589" s="31" t="s">
        <v>3558</v>
      </c>
      <c r="L589" s="82" t="s">
        <v>747</v>
      </c>
      <c r="O589" s="82"/>
      <c r="P589" s="82"/>
      <c r="Q589" s="82"/>
      <c r="R589" s="82"/>
      <c r="S589" s="82"/>
      <c r="T589" s="82"/>
      <c r="U589" s="88"/>
      <c r="V589" s="82"/>
      <c r="W589" s="82"/>
      <c r="X589" s="82"/>
    </row>
    <row r="590" spans="1:24">
      <c r="A590" s="92" t="str">
        <f t="shared" si="8"/>
        <v>装具魔术师A</v>
      </c>
      <c r="B590" t="s">
        <v>1007</v>
      </c>
      <c r="C590" s="93" t="s">
        <v>52</v>
      </c>
      <c r="D590" s="93" t="s">
        <v>2062</v>
      </c>
      <c r="E590" s="82" t="s">
        <v>3559</v>
      </c>
      <c r="F590" s="82" t="s">
        <v>744</v>
      </c>
      <c r="G590" s="82" t="s">
        <v>187</v>
      </c>
      <c r="H590" s="82" t="s">
        <v>187</v>
      </c>
      <c r="I590" s="94" t="s">
        <v>183</v>
      </c>
      <c r="J590" s="82" t="s">
        <v>3560</v>
      </c>
      <c r="K590" s="31" t="s">
        <v>3561</v>
      </c>
      <c r="L590" s="82" t="s">
        <v>747</v>
      </c>
      <c r="O590" s="82"/>
      <c r="P590" s="82"/>
      <c r="Q590" s="82"/>
      <c r="R590" s="82"/>
      <c r="S590" s="82"/>
      <c r="T590" s="82"/>
      <c r="U590" s="94"/>
      <c r="V590" s="82"/>
      <c r="W590" s="82"/>
      <c r="X590" s="82"/>
    </row>
    <row r="591" spans="1:24">
      <c r="A591" s="92" t="str">
        <f t="shared" si="8"/>
        <v>装具魔术师A</v>
      </c>
      <c r="B591" t="s">
        <v>1011</v>
      </c>
      <c r="C591" s="93" t="s">
        <v>52</v>
      </c>
      <c r="D591" s="93" t="s">
        <v>2062</v>
      </c>
      <c r="E591" s="82" t="s">
        <v>3562</v>
      </c>
      <c r="F591" s="82" t="s">
        <v>2084</v>
      </c>
      <c r="G591" s="82" t="s">
        <v>187</v>
      </c>
      <c r="H591" s="82" t="s">
        <v>187</v>
      </c>
      <c r="I591" s="94" t="s">
        <v>2044</v>
      </c>
      <c r="J591" s="82" t="s">
        <v>3563</v>
      </c>
      <c r="K591" s="31" t="s">
        <v>3564</v>
      </c>
      <c r="L591" s="82" t="s">
        <v>1638</v>
      </c>
      <c r="O591" s="82"/>
      <c r="P591" s="82"/>
      <c r="Q591" s="82"/>
      <c r="R591" s="82"/>
      <c r="S591" s="82"/>
      <c r="T591" s="82"/>
      <c r="U591" s="88"/>
      <c r="V591" s="82"/>
      <c r="W591" s="82"/>
      <c r="X591" s="82"/>
    </row>
    <row r="592" spans="1:24">
      <c r="A592" s="92" t="str">
        <f t="shared" si="8"/>
        <v>装具魔术师A</v>
      </c>
      <c r="B592" t="s">
        <v>1012</v>
      </c>
      <c r="C592" s="93" t="s">
        <v>52</v>
      </c>
      <c r="D592" s="93" t="s">
        <v>2062</v>
      </c>
      <c r="E592" s="82" t="s">
        <v>3565</v>
      </c>
      <c r="F592" s="82" t="s">
        <v>186</v>
      </c>
      <c r="G592" s="82" t="s">
        <v>187</v>
      </c>
      <c r="H592" s="82" t="s">
        <v>187</v>
      </c>
      <c r="I592" s="94" t="s">
        <v>2036</v>
      </c>
      <c r="J592" s="82" t="s">
        <v>3566</v>
      </c>
      <c r="K592" s="31" t="s">
        <v>3567</v>
      </c>
      <c r="L592" s="82" t="s">
        <v>1638</v>
      </c>
      <c r="O592" s="82"/>
      <c r="P592" s="82"/>
      <c r="Q592" s="82"/>
      <c r="R592" s="82"/>
      <c r="S592" s="82"/>
      <c r="T592" s="82"/>
      <c r="U592" s="88"/>
      <c r="V592" s="82"/>
      <c r="W592" s="82"/>
      <c r="X592" s="82"/>
    </row>
    <row r="593" spans="1:24">
      <c r="A593" s="92" t="str">
        <f t="shared" si="8"/>
        <v>装具魔术师A</v>
      </c>
      <c r="B593" t="s">
        <v>1013</v>
      </c>
      <c r="C593" s="93" t="s">
        <v>52</v>
      </c>
      <c r="D593" s="93" t="s">
        <v>2062</v>
      </c>
      <c r="E593" s="82" t="s">
        <v>3568</v>
      </c>
      <c r="F593" s="82" t="s">
        <v>186</v>
      </c>
      <c r="G593" s="82" t="s">
        <v>187</v>
      </c>
      <c r="H593" s="82" t="s">
        <v>187</v>
      </c>
      <c r="I593" s="94" t="s">
        <v>3533</v>
      </c>
      <c r="J593" s="82" t="s">
        <v>3569</v>
      </c>
      <c r="K593" s="31" t="s">
        <v>3570</v>
      </c>
      <c r="L593" s="82" t="s">
        <v>1638</v>
      </c>
      <c r="O593" s="82"/>
      <c r="P593" s="82"/>
      <c r="Q593" s="82"/>
      <c r="R593" s="82"/>
      <c r="S593" s="82"/>
      <c r="T593" s="82"/>
      <c r="U593" s="88"/>
      <c r="V593" s="82"/>
      <c r="W593" s="82"/>
      <c r="X593" s="82"/>
    </row>
    <row r="594" spans="1:12">
      <c r="A594" s="92" t="str">
        <f t="shared" si="8"/>
        <v>装具魔术师A</v>
      </c>
      <c r="B594" t="s">
        <v>1014</v>
      </c>
      <c r="C594" s="93" t="s">
        <v>52</v>
      </c>
      <c r="D594" s="93" t="s">
        <v>2062</v>
      </c>
      <c r="E594" s="82" t="s">
        <v>3571</v>
      </c>
      <c r="F594" s="82" t="s">
        <v>186</v>
      </c>
      <c r="G594" s="82" t="s">
        <v>182</v>
      </c>
      <c r="H594" s="82" t="s">
        <v>2035</v>
      </c>
      <c r="I594" s="94" t="s">
        <v>3533</v>
      </c>
      <c r="J594" s="82" t="s">
        <v>3572</v>
      </c>
      <c r="K594" s="31" t="s">
        <v>3573</v>
      </c>
      <c r="L594" s="82" t="s">
        <v>1638</v>
      </c>
    </row>
    <row r="595" spans="1:12">
      <c r="A595" s="92" t="str">
        <f t="shared" si="8"/>
        <v>装具魔术师A</v>
      </c>
      <c r="B595" t="s">
        <v>1008</v>
      </c>
      <c r="C595" s="93" t="s">
        <v>52</v>
      </c>
      <c r="D595" s="93" t="s">
        <v>2990</v>
      </c>
      <c r="E595" s="82" t="s">
        <v>3574</v>
      </c>
      <c r="F595" s="82" t="s">
        <v>744</v>
      </c>
      <c r="G595" s="82" t="s">
        <v>187</v>
      </c>
      <c r="H595" s="82" t="s">
        <v>187</v>
      </c>
      <c r="I595" s="94" t="s">
        <v>183</v>
      </c>
      <c r="J595" s="82" t="s">
        <v>3575</v>
      </c>
      <c r="K595" s="31" t="s">
        <v>3576</v>
      </c>
      <c r="L595" s="82" t="s">
        <v>747</v>
      </c>
    </row>
    <row r="596" spans="1:12">
      <c r="A596" s="92" t="str">
        <f t="shared" si="8"/>
        <v>装具魔术师A</v>
      </c>
      <c r="B596" t="s">
        <v>1009</v>
      </c>
      <c r="C596" s="93" t="s">
        <v>52</v>
      </c>
      <c r="D596" s="93" t="s">
        <v>2990</v>
      </c>
      <c r="E596" s="82" t="s">
        <v>3577</v>
      </c>
      <c r="F596" s="82" t="s">
        <v>744</v>
      </c>
      <c r="G596" s="82" t="s">
        <v>187</v>
      </c>
      <c r="H596" s="82" t="s">
        <v>187</v>
      </c>
      <c r="I596" s="94" t="s">
        <v>183</v>
      </c>
      <c r="J596" s="82" t="s">
        <v>3578</v>
      </c>
      <c r="K596" s="31" t="s">
        <v>3579</v>
      </c>
      <c r="L596" s="82" t="s">
        <v>747</v>
      </c>
    </row>
    <row r="597" spans="1:12">
      <c r="A597" s="92" t="str">
        <f t="shared" si="8"/>
        <v>装具魔术师A</v>
      </c>
      <c r="B597" t="s">
        <v>1015</v>
      </c>
      <c r="C597" s="93" t="s">
        <v>52</v>
      </c>
      <c r="D597" s="93" t="s">
        <v>2990</v>
      </c>
      <c r="E597" s="82" t="s">
        <v>3580</v>
      </c>
      <c r="F597" s="82" t="s">
        <v>744</v>
      </c>
      <c r="G597" s="82" t="s">
        <v>187</v>
      </c>
      <c r="H597" s="82" t="s">
        <v>187</v>
      </c>
      <c r="I597" s="94" t="s">
        <v>183</v>
      </c>
      <c r="J597" s="82" t="s">
        <v>3581</v>
      </c>
      <c r="K597" s="31" t="s">
        <v>3582</v>
      </c>
      <c r="L597" s="82" t="s">
        <v>1638</v>
      </c>
    </row>
    <row r="598" spans="1:12">
      <c r="A598" s="92" t="str">
        <f t="shared" si="8"/>
        <v>装具魔术师A</v>
      </c>
      <c r="B598" t="s">
        <v>1016</v>
      </c>
      <c r="C598" s="93" t="s">
        <v>52</v>
      </c>
      <c r="D598" s="93" t="s">
        <v>2990</v>
      </c>
      <c r="E598" s="82" t="s">
        <v>3583</v>
      </c>
      <c r="F598" s="82" t="s">
        <v>744</v>
      </c>
      <c r="G598" s="82" t="s">
        <v>187</v>
      </c>
      <c r="H598" s="82" t="s">
        <v>187</v>
      </c>
      <c r="I598" s="94" t="s">
        <v>183</v>
      </c>
      <c r="J598" s="82" t="s">
        <v>3584</v>
      </c>
      <c r="K598" s="31" t="s">
        <v>3585</v>
      </c>
      <c r="L598" s="82" t="s">
        <v>1638</v>
      </c>
    </row>
    <row r="599" spans="1:12">
      <c r="A599" s="92" t="str">
        <f t="shared" si="8"/>
        <v>装具魔术师B</v>
      </c>
      <c r="B599" t="s">
        <v>1018</v>
      </c>
      <c r="C599" s="93" t="s">
        <v>67</v>
      </c>
      <c r="D599" s="93"/>
      <c r="E599" s="82" t="s">
        <v>1018</v>
      </c>
      <c r="F599" s="82" t="s">
        <v>186</v>
      </c>
      <c r="G599" s="82" t="s">
        <v>182</v>
      </c>
      <c r="H599" s="82" t="s">
        <v>2035</v>
      </c>
      <c r="I599" s="94" t="s">
        <v>2097</v>
      </c>
      <c r="J599" s="82" t="s">
        <v>3586</v>
      </c>
      <c r="K599" s="31" t="s">
        <v>3587</v>
      </c>
      <c r="L599" s="82" t="s">
        <v>747</v>
      </c>
    </row>
    <row r="600" spans="1:12">
      <c r="A600" s="92" t="str">
        <f t="shared" si="8"/>
        <v>装具魔术师B</v>
      </c>
      <c r="B600" t="s">
        <v>1019</v>
      </c>
      <c r="C600" s="93" t="s">
        <v>67</v>
      </c>
      <c r="D600" s="93"/>
      <c r="E600" s="82" t="s">
        <v>1019</v>
      </c>
      <c r="F600" s="82" t="s">
        <v>181</v>
      </c>
      <c r="G600" s="82" t="s">
        <v>187</v>
      </c>
      <c r="H600" s="82" t="s">
        <v>187</v>
      </c>
      <c r="I600" s="94" t="s">
        <v>3533</v>
      </c>
      <c r="J600" s="82" t="s">
        <v>3588</v>
      </c>
      <c r="K600" s="31" t="s">
        <v>3589</v>
      </c>
      <c r="L600" s="82" t="s">
        <v>747</v>
      </c>
    </row>
    <row r="601" spans="1:12">
      <c r="A601" s="92" t="str">
        <f t="shared" si="8"/>
        <v>装具魔术师B</v>
      </c>
      <c r="B601" t="s">
        <v>1020</v>
      </c>
      <c r="C601" s="93" t="s">
        <v>67</v>
      </c>
      <c r="D601" s="93"/>
      <c r="E601" s="82" t="s">
        <v>1020</v>
      </c>
      <c r="F601" s="82" t="s">
        <v>181</v>
      </c>
      <c r="G601" s="82" t="s">
        <v>182</v>
      </c>
      <c r="H601" s="82" t="s">
        <v>182</v>
      </c>
      <c r="I601" s="94" t="s">
        <v>3533</v>
      </c>
      <c r="J601" s="82" t="s">
        <v>3590</v>
      </c>
      <c r="K601" s="31" t="s">
        <v>3591</v>
      </c>
      <c r="L601" s="82" t="s">
        <v>747</v>
      </c>
    </row>
    <row r="602" spans="1:12">
      <c r="A602" s="92" t="str">
        <f t="shared" si="8"/>
        <v>装具魔术师B</v>
      </c>
      <c r="B602" t="s">
        <v>1021</v>
      </c>
      <c r="C602" s="93" t="s">
        <v>67</v>
      </c>
      <c r="D602" s="93"/>
      <c r="E602" s="82" t="s">
        <v>1021</v>
      </c>
      <c r="F602" s="82" t="s">
        <v>2033</v>
      </c>
      <c r="G602" s="82" t="s">
        <v>2104</v>
      </c>
      <c r="H602" s="82" t="s">
        <v>2035</v>
      </c>
      <c r="I602" s="94" t="s">
        <v>2097</v>
      </c>
      <c r="J602" s="82" t="s">
        <v>3592</v>
      </c>
      <c r="K602" s="31" t="s">
        <v>3593</v>
      </c>
      <c r="L602" s="82" t="s">
        <v>747</v>
      </c>
    </row>
    <row r="603" spans="1:12">
      <c r="A603" s="92" t="str">
        <f t="shared" si="8"/>
        <v>装具魔术师B</v>
      </c>
      <c r="B603" t="s">
        <v>1022</v>
      </c>
      <c r="C603" s="93" t="s">
        <v>67</v>
      </c>
      <c r="D603" s="93"/>
      <c r="E603" s="82" t="s">
        <v>1022</v>
      </c>
      <c r="F603" s="82" t="s">
        <v>2033</v>
      </c>
      <c r="G603" s="82" t="s">
        <v>182</v>
      </c>
      <c r="H603" s="82" t="s">
        <v>2035</v>
      </c>
      <c r="I603" s="94" t="s">
        <v>2097</v>
      </c>
      <c r="J603" s="82" t="s">
        <v>3594</v>
      </c>
      <c r="K603" s="31" t="s">
        <v>3595</v>
      </c>
      <c r="L603" s="82" t="s">
        <v>747</v>
      </c>
    </row>
    <row r="604" spans="1:12">
      <c r="A604" s="92" t="str">
        <f t="shared" si="8"/>
        <v>装具魔术师B</v>
      </c>
      <c r="B604" t="s">
        <v>1023</v>
      </c>
      <c r="C604" s="93" t="s">
        <v>67</v>
      </c>
      <c r="D604" s="93"/>
      <c r="E604" s="82" t="s">
        <v>1023</v>
      </c>
      <c r="F604" s="82" t="s">
        <v>2084</v>
      </c>
      <c r="G604" s="82" t="s">
        <v>182</v>
      </c>
      <c r="H604" s="82" t="s">
        <v>2035</v>
      </c>
      <c r="I604" s="94" t="s">
        <v>3533</v>
      </c>
      <c r="J604" s="82" t="s">
        <v>3596</v>
      </c>
      <c r="K604" s="31" t="s">
        <v>3597</v>
      </c>
      <c r="L604" s="82" t="s">
        <v>747</v>
      </c>
    </row>
    <row r="605" spans="1:12">
      <c r="A605" s="92" t="str">
        <f t="shared" si="8"/>
        <v>装具魔术师B</v>
      </c>
      <c r="B605" t="s">
        <v>1024</v>
      </c>
      <c r="C605" s="93" t="s">
        <v>67</v>
      </c>
      <c r="D605" s="93"/>
      <c r="E605" s="82" t="s">
        <v>1024</v>
      </c>
      <c r="F605" s="82" t="s">
        <v>744</v>
      </c>
      <c r="G605" s="82" t="s">
        <v>187</v>
      </c>
      <c r="H605" s="82" t="s">
        <v>187</v>
      </c>
      <c r="I605" s="94" t="s">
        <v>183</v>
      </c>
      <c r="J605" s="82" t="s">
        <v>3598</v>
      </c>
      <c r="K605" s="31" t="s">
        <v>3599</v>
      </c>
      <c r="L605" s="82" t="s">
        <v>747</v>
      </c>
    </row>
    <row r="606" spans="1:12">
      <c r="A606" s="92" t="str">
        <f t="shared" si="8"/>
        <v>装具魔术师B</v>
      </c>
      <c r="B606" t="s">
        <v>1025</v>
      </c>
      <c r="C606" s="93" t="s">
        <v>67</v>
      </c>
      <c r="D606" s="93"/>
      <c r="E606" s="82" t="s">
        <v>1025</v>
      </c>
      <c r="F606" s="82" t="s">
        <v>744</v>
      </c>
      <c r="G606" s="82" t="s">
        <v>187</v>
      </c>
      <c r="H606" s="82" t="s">
        <v>187</v>
      </c>
      <c r="I606" s="94" t="s">
        <v>183</v>
      </c>
      <c r="J606" s="82" t="s">
        <v>3600</v>
      </c>
      <c r="K606" s="31" t="s">
        <v>3601</v>
      </c>
      <c r="L606" s="82" t="s">
        <v>747</v>
      </c>
    </row>
    <row r="607" ht="14.5" spans="1:12">
      <c r="A607" s="92" t="str">
        <f t="shared" si="8"/>
        <v>装具魔术师B</v>
      </c>
      <c r="B607" t="s">
        <v>1032</v>
      </c>
      <c r="C607" s="93" t="s">
        <v>67</v>
      </c>
      <c r="D607" s="93"/>
      <c r="E607" s="82" t="s">
        <v>1032</v>
      </c>
      <c r="F607" s="82" t="s">
        <v>2084</v>
      </c>
      <c r="G607" s="82" t="s">
        <v>2313</v>
      </c>
      <c r="H607" s="82" t="s">
        <v>2035</v>
      </c>
      <c r="I607" s="94" t="s">
        <v>3533</v>
      </c>
      <c r="J607" s="82" t="s">
        <v>3602</v>
      </c>
      <c r="K607" s="31" t="s">
        <v>3603</v>
      </c>
      <c r="L607" s="82" t="s">
        <v>1638</v>
      </c>
    </row>
    <row r="608" spans="1:12">
      <c r="A608" s="92" t="str">
        <f t="shared" si="8"/>
        <v>装具魔术师B</v>
      </c>
      <c r="B608" t="s">
        <v>1026</v>
      </c>
      <c r="C608" s="93" t="s">
        <v>67</v>
      </c>
      <c r="D608" s="93" t="s">
        <v>2062</v>
      </c>
      <c r="E608" s="82" t="s">
        <v>3604</v>
      </c>
      <c r="F608" s="82" t="s">
        <v>181</v>
      </c>
      <c r="G608" s="82" t="s">
        <v>182</v>
      </c>
      <c r="H608" s="82" t="s">
        <v>2035</v>
      </c>
      <c r="I608" s="94" t="s">
        <v>3605</v>
      </c>
      <c r="J608" s="82" t="s">
        <v>3606</v>
      </c>
      <c r="K608" s="31" t="s">
        <v>3607</v>
      </c>
      <c r="L608" s="82" t="s">
        <v>747</v>
      </c>
    </row>
    <row r="609" spans="1:12">
      <c r="A609" s="92" t="str">
        <f t="shared" si="8"/>
        <v>装具魔术师B</v>
      </c>
      <c r="B609" t="s">
        <v>1027</v>
      </c>
      <c r="C609" s="93" t="s">
        <v>67</v>
      </c>
      <c r="D609" s="93" t="s">
        <v>2062</v>
      </c>
      <c r="E609" s="82" t="s">
        <v>3608</v>
      </c>
      <c r="F609" s="82" t="s">
        <v>2084</v>
      </c>
      <c r="G609" s="82" t="s">
        <v>182</v>
      </c>
      <c r="H609" s="82" t="s">
        <v>2035</v>
      </c>
      <c r="I609" s="94" t="s">
        <v>3533</v>
      </c>
      <c r="J609" s="82" t="s">
        <v>3609</v>
      </c>
      <c r="K609" s="31" t="s">
        <v>3610</v>
      </c>
      <c r="L609" s="82" t="s">
        <v>747</v>
      </c>
    </row>
    <row r="610" spans="1:24">
      <c r="A610" s="92" t="str">
        <f t="shared" si="8"/>
        <v>装具魔术师B</v>
      </c>
      <c r="B610" t="s">
        <v>1028</v>
      </c>
      <c r="C610" s="93" t="s">
        <v>67</v>
      </c>
      <c r="D610" s="93" t="s">
        <v>2062</v>
      </c>
      <c r="E610" s="82" t="s">
        <v>3611</v>
      </c>
      <c r="F610" s="82" t="s">
        <v>186</v>
      </c>
      <c r="G610" s="82" t="s">
        <v>187</v>
      </c>
      <c r="H610" s="82" t="s">
        <v>187</v>
      </c>
      <c r="I610" s="94" t="s">
        <v>2044</v>
      </c>
      <c r="J610" s="82" t="s">
        <v>3612</v>
      </c>
      <c r="K610" s="31" t="s">
        <v>3613</v>
      </c>
      <c r="L610" s="82" t="s">
        <v>747</v>
      </c>
      <c r="O610" s="82"/>
      <c r="P610" s="82"/>
      <c r="Q610" s="82"/>
      <c r="R610" s="82"/>
      <c r="S610" s="82"/>
      <c r="T610" s="82"/>
      <c r="U610" s="94"/>
      <c r="V610" s="82"/>
      <c r="W610" s="82"/>
      <c r="X610" s="82"/>
    </row>
    <row r="611" spans="1:24">
      <c r="A611" s="92" t="str">
        <f t="shared" si="8"/>
        <v>装具魔术师B</v>
      </c>
      <c r="B611" t="s">
        <v>1029</v>
      </c>
      <c r="C611" s="93" t="s">
        <v>67</v>
      </c>
      <c r="D611" s="93" t="s">
        <v>2062</v>
      </c>
      <c r="E611" s="82" t="s">
        <v>3614</v>
      </c>
      <c r="F611" s="82" t="s">
        <v>744</v>
      </c>
      <c r="G611" s="82" t="s">
        <v>187</v>
      </c>
      <c r="H611" s="82" t="s">
        <v>187</v>
      </c>
      <c r="I611" s="94" t="s">
        <v>183</v>
      </c>
      <c r="J611" s="82" t="s">
        <v>3615</v>
      </c>
      <c r="K611" s="31" t="s">
        <v>3616</v>
      </c>
      <c r="L611" s="82" t="s">
        <v>747</v>
      </c>
      <c r="O611" s="82"/>
      <c r="P611" s="82"/>
      <c r="Q611" s="82"/>
      <c r="R611" s="82"/>
      <c r="S611" s="82"/>
      <c r="T611" s="82"/>
      <c r="U611" s="94"/>
      <c r="V611" s="82"/>
      <c r="W611" s="82"/>
      <c r="X611" s="82"/>
    </row>
    <row r="612" spans="1:24">
      <c r="A612" s="92" t="str">
        <f t="shared" si="8"/>
        <v>装具魔术师B</v>
      </c>
      <c r="B612" t="s">
        <v>1033</v>
      </c>
      <c r="C612" s="93" t="s">
        <v>67</v>
      </c>
      <c r="D612" s="93" t="s">
        <v>2062</v>
      </c>
      <c r="E612" s="82" t="s">
        <v>3617</v>
      </c>
      <c r="F612" s="82" t="s">
        <v>744</v>
      </c>
      <c r="G612" s="82" t="s">
        <v>187</v>
      </c>
      <c r="H612" s="82" t="s">
        <v>187</v>
      </c>
      <c r="I612" s="94" t="s">
        <v>183</v>
      </c>
      <c r="J612" s="82" t="s">
        <v>3618</v>
      </c>
      <c r="K612" s="31" t="s">
        <v>3619</v>
      </c>
      <c r="L612" s="82" t="s">
        <v>1638</v>
      </c>
      <c r="O612" s="82"/>
      <c r="P612" s="82"/>
      <c r="Q612" s="82"/>
      <c r="R612" s="82"/>
      <c r="S612" s="82"/>
      <c r="T612" s="82"/>
      <c r="U612" s="88"/>
      <c r="V612" s="82"/>
      <c r="W612" s="82"/>
      <c r="X612" s="82"/>
    </row>
    <row r="613" spans="1:24">
      <c r="A613" s="92" t="str">
        <f t="shared" si="8"/>
        <v>装具魔术师B</v>
      </c>
      <c r="B613" t="s">
        <v>1034</v>
      </c>
      <c r="C613" s="93" t="s">
        <v>67</v>
      </c>
      <c r="D613" s="93" t="s">
        <v>2062</v>
      </c>
      <c r="E613" s="82" t="s">
        <v>3620</v>
      </c>
      <c r="F613" s="82" t="s">
        <v>2033</v>
      </c>
      <c r="G613" s="82" t="s">
        <v>182</v>
      </c>
      <c r="H613" s="82" t="s">
        <v>2035</v>
      </c>
      <c r="I613" s="94" t="s">
        <v>2085</v>
      </c>
      <c r="J613" s="82" t="s">
        <v>3621</v>
      </c>
      <c r="K613" s="31" t="s">
        <v>3622</v>
      </c>
      <c r="L613" s="82" t="s">
        <v>1638</v>
      </c>
      <c r="O613" s="82"/>
      <c r="P613" s="82"/>
      <c r="Q613" s="82"/>
      <c r="R613" s="82"/>
      <c r="S613" s="82"/>
      <c r="T613" s="82"/>
      <c r="U613" s="88"/>
      <c r="V613" s="82"/>
      <c r="W613" s="82"/>
      <c r="X613" s="82"/>
    </row>
    <row r="614" spans="1:24">
      <c r="A614" s="92" t="str">
        <f t="shared" si="8"/>
        <v>装具魔术师B</v>
      </c>
      <c r="B614" t="s">
        <v>1035</v>
      </c>
      <c r="C614" s="93" t="s">
        <v>67</v>
      </c>
      <c r="D614" s="93" t="s">
        <v>2062</v>
      </c>
      <c r="E614" s="82" t="s">
        <v>3623</v>
      </c>
      <c r="F614" s="82" t="s">
        <v>744</v>
      </c>
      <c r="G614" s="82" t="s">
        <v>187</v>
      </c>
      <c r="H614" s="82" t="s">
        <v>187</v>
      </c>
      <c r="I614" s="94" t="s">
        <v>183</v>
      </c>
      <c r="J614" s="82" t="s">
        <v>3624</v>
      </c>
      <c r="K614" s="31" t="s">
        <v>3625</v>
      </c>
      <c r="L614" s="82" t="s">
        <v>1638</v>
      </c>
      <c r="O614" s="82"/>
      <c r="P614" s="82"/>
      <c r="Q614" s="82"/>
      <c r="R614" s="82"/>
      <c r="S614" s="82"/>
      <c r="T614" s="82"/>
      <c r="U614" s="88"/>
      <c r="V614" s="82"/>
      <c r="W614" s="82"/>
      <c r="X614" s="82"/>
    </row>
    <row r="615" ht="14.5" spans="1:24">
      <c r="A615" s="92" t="str">
        <f t="shared" si="8"/>
        <v>装具魔术师B</v>
      </c>
      <c r="B615" t="s">
        <v>1036</v>
      </c>
      <c r="C615" s="93" t="s">
        <v>67</v>
      </c>
      <c r="D615" s="93" t="s">
        <v>2062</v>
      </c>
      <c r="E615" s="82" t="s">
        <v>3626</v>
      </c>
      <c r="F615" s="82" t="s">
        <v>744</v>
      </c>
      <c r="G615" s="82" t="s">
        <v>187</v>
      </c>
      <c r="H615" s="82" t="s">
        <v>187</v>
      </c>
      <c r="I615" s="94" t="s">
        <v>183</v>
      </c>
      <c r="J615" s="82" t="s">
        <v>3627</v>
      </c>
      <c r="K615" s="31" t="s">
        <v>3628</v>
      </c>
      <c r="L615" s="82" t="s">
        <v>1638</v>
      </c>
      <c r="O615" s="82"/>
      <c r="P615" s="82"/>
      <c r="Q615" s="82"/>
      <c r="R615" s="82"/>
      <c r="S615" s="82"/>
      <c r="T615" s="82"/>
      <c r="U615" s="88"/>
      <c r="V615" s="82"/>
      <c r="W615" s="82"/>
      <c r="X615" s="82"/>
    </row>
    <row r="616" spans="1:12">
      <c r="A616" s="92" t="str">
        <f t="shared" si="8"/>
        <v>装具魔术师B</v>
      </c>
      <c r="B616" t="s">
        <v>1030</v>
      </c>
      <c r="C616" s="93" t="s">
        <v>67</v>
      </c>
      <c r="D616" s="93" t="s">
        <v>2990</v>
      </c>
      <c r="E616" s="82" t="s">
        <v>3629</v>
      </c>
      <c r="F616" s="82" t="s">
        <v>744</v>
      </c>
      <c r="G616" s="82" t="s">
        <v>187</v>
      </c>
      <c r="H616" s="82" t="s">
        <v>187</v>
      </c>
      <c r="I616" s="94" t="s">
        <v>183</v>
      </c>
      <c r="J616" s="82" t="s">
        <v>3630</v>
      </c>
      <c r="K616" s="31" t="s">
        <v>3631</v>
      </c>
      <c r="L616" s="82" t="s">
        <v>747</v>
      </c>
    </row>
    <row r="617" spans="1:12">
      <c r="A617" s="92" t="str">
        <f t="shared" si="8"/>
        <v>装具魔术师B</v>
      </c>
      <c r="B617" t="s">
        <v>1031</v>
      </c>
      <c r="C617" s="93" t="s">
        <v>67</v>
      </c>
      <c r="D617" s="93" t="s">
        <v>2990</v>
      </c>
      <c r="E617" s="82" t="s">
        <v>3632</v>
      </c>
      <c r="F617" s="82" t="s">
        <v>744</v>
      </c>
      <c r="G617" s="82" t="s">
        <v>187</v>
      </c>
      <c r="H617" s="82" t="s">
        <v>187</v>
      </c>
      <c r="I617" s="94" t="s">
        <v>183</v>
      </c>
      <c r="J617" s="82" t="s">
        <v>3633</v>
      </c>
      <c r="K617" s="31" t="s">
        <v>3634</v>
      </c>
      <c r="L617" s="82" t="s">
        <v>747</v>
      </c>
    </row>
    <row r="618" spans="1:12">
      <c r="A618" s="92" t="str">
        <f t="shared" si="8"/>
        <v>装具魔术师B</v>
      </c>
      <c r="B618" t="s">
        <v>1037</v>
      </c>
      <c r="C618" s="93" t="s">
        <v>67</v>
      </c>
      <c r="D618" s="93" t="s">
        <v>2990</v>
      </c>
      <c r="E618" s="82" t="s">
        <v>3635</v>
      </c>
      <c r="F618" s="82" t="s">
        <v>744</v>
      </c>
      <c r="G618" s="82" t="s">
        <v>187</v>
      </c>
      <c r="H618" s="82" t="s">
        <v>187</v>
      </c>
      <c r="I618" s="94" t="s">
        <v>183</v>
      </c>
      <c r="J618" s="82" t="s">
        <v>3636</v>
      </c>
      <c r="K618" s="31" t="s">
        <v>3637</v>
      </c>
      <c r="L618" s="82" t="s">
        <v>1638</v>
      </c>
    </row>
    <row r="619" spans="1:12">
      <c r="A619" s="92" t="str">
        <f t="shared" si="8"/>
        <v>装具魔术师B</v>
      </c>
      <c r="B619" t="s">
        <v>1038</v>
      </c>
      <c r="C619" s="93" t="s">
        <v>67</v>
      </c>
      <c r="D619" s="93" t="s">
        <v>2990</v>
      </c>
      <c r="E619" s="82" t="s">
        <v>3638</v>
      </c>
      <c r="F619" s="82" t="s">
        <v>744</v>
      </c>
      <c r="G619" s="82" t="s">
        <v>187</v>
      </c>
      <c r="H619" s="82" t="s">
        <v>187</v>
      </c>
      <c r="I619" s="94" t="s">
        <v>183</v>
      </c>
      <c r="J619" s="82" t="s">
        <v>3639</v>
      </c>
      <c r="K619" s="31" t="s">
        <v>3640</v>
      </c>
      <c r="L619" s="82" t="s">
        <v>1638</v>
      </c>
    </row>
    <row r="620" spans="1:12">
      <c r="A620" s="92" t="str">
        <f t="shared" ref="A620:A661" si="9">"斗神拳士"&amp;C620</f>
        <v>斗神拳士A</v>
      </c>
      <c r="B620" s="1" t="s">
        <v>1040</v>
      </c>
      <c r="C620" s="117" t="s">
        <v>52</v>
      </c>
      <c r="D620" s="117"/>
      <c r="E620" s="2" t="s">
        <v>1040</v>
      </c>
      <c r="F620" s="2" t="s">
        <v>186</v>
      </c>
      <c r="G620" s="2" t="s">
        <v>187</v>
      </c>
      <c r="H620" s="2" t="s">
        <v>187</v>
      </c>
      <c r="I620" s="110">
        <v>6</v>
      </c>
      <c r="J620" s="2" t="s">
        <v>3641</v>
      </c>
      <c r="K620" s="31" t="s">
        <v>3642</v>
      </c>
      <c r="L620" s="2" t="s">
        <v>1614</v>
      </c>
    </row>
    <row r="621" spans="1:12">
      <c r="A621" s="92" t="str">
        <f t="shared" si="9"/>
        <v>斗神拳士A</v>
      </c>
      <c r="B621" s="1" t="s">
        <v>1041</v>
      </c>
      <c r="C621" s="117" t="s">
        <v>52</v>
      </c>
      <c r="D621" s="117"/>
      <c r="E621" s="2" t="s">
        <v>1041</v>
      </c>
      <c r="F621" s="2" t="s">
        <v>2033</v>
      </c>
      <c r="G621" s="2" t="s">
        <v>2034</v>
      </c>
      <c r="H621" s="2" t="s">
        <v>2035</v>
      </c>
      <c r="I621" s="110">
        <v>6</v>
      </c>
      <c r="J621" s="2" t="s">
        <v>3643</v>
      </c>
      <c r="K621" s="31" t="s">
        <v>3644</v>
      </c>
      <c r="L621" s="2" t="s">
        <v>1614</v>
      </c>
    </row>
    <row r="622" spans="1:12">
      <c r="A622" s="92" t="str">
        <f t="shared" si="9"/>
        <v>斗神拳士A</v>
      </c>
      <c r="B622" s="1" t="s">
        <v>1042</v>
      </c>
      <c r="C622" s="117" t="s">
        <v>52</v>
      </c>
      <c r="D622" s="117"/>
      <c r="E622" s="2" t="s">
        <v>1042</v>
      </c>
      <c r="F622" s="2" t="s">
        <v>2033</v>
      </c>
      <c r="G622" s="2" t="s">
        <v>3067</v>
      </c>
      <c r="H622" s="2" t="s">
        <v>2035</v>
      </c>
      <c r="I622" s="110" t="s">
        <v>2044</v>
      </c>
      <c r="J622" s="2" t="s">
        <v>3645</v>
      </c>
      <c r="K622" s="31" t="s">
        <v>3646</v>
      </c>
      <c r="L622" s="2" t="s">
        <v>1614</v>
      </c>
    </row>
    <row r="623" spans="1:12">
      <c r="A623" s="92" t="str">
        <f t="shared" si="9"/>
        <v>斗神拳士A</v>
      </c>
      <c r="B623" s="1" t="s">
        <v>1043</v>
      </c>
      <c r="C623" s="117" t="s">
        <v>52</v>
      </c>
      <c r="D623" s="117"/>
      <c r="E623" s="2" t="s">
        <v>1043</v>
      </c>
      <c r="F623" s="2" t="s">
        <v>186</v>
      </c>
      <c r="G623" s="2" t="s">
        <v>187</v>
      </c>
      <c r="H623" s="2" t="s">
        <v>187</v>
      </c>
      <c r="I623" s="110" t="s">
        <v>183</v>
      </c>
      <c r="J623" s="2" t="s">
        <v>3647</v>
      </c>
      <c r="K623" s="31" t="s">
        <v>3648</v>
      </c>
      <c r="L623" s="2" t="s">
        <v>1614</v>
      </c>
    </row>
    <row r="624" spans="1:12">
      <c r="A624" s="92" t="str">
        <f t="shared" si="9"/>
        <v>斗神拳士A</v>
      </c>
      <c r="B624" s="1" t="s">
        <v>1044</v>
      </c>
      <c r="C624" s="117" t="s">
        <v>52</v>
      </c>
      <c r="D624" s="117"/>
      <c r="E624" s="2" t="s">
        <v>1044</v>
      </c>
      <c r="F624" s="2" t="s">
        <v>186</v>
      </c>
      <c r="G624" s="2" t="s">
        <v>187</v>
      </c>
      <c r="H624" s="2" t="s">
        <v>187</v>
      </c>
      <c r="I624" s="110" t="s">
        <v>2044</v>
      </c>
      <c r="J624" s="2" t="s">
        <v>3649</v>
      </c>
      <c r="K624" s="31" t="s">
        <v>3650</v>
      </c>
      <c r="L624" s="2" t="s">
        <v>1614</v>
      </c>
    </row>
    <row r="625" spans="1:12">
      <c r="A625" s="92" t="str">
        <f t="shared" si="9"/>
        <v>斗神拳士A</v>
      </c>
      <c r="B625" s="1" t="s">
        <v>1045</v>
      </c>
      <c r="C625" s="117" t="s">
        <v>52</v>
      </c>
      <c r="D625" s="117"/>
      <c r="E625" s="2" t="s">
        <v>1045</v>
      </c>
      <c r="F625" s="2" t="s">
        <v>186</v>
      </c>
      <c r="G625" s="2" t="s">
        <v>187</v>
      </c>
      <c r="H625" s="2" t="s">
        <v>187</v>
      </c>
      <c r="I625" s="110">
        <v>6</v>
      </c>
      <c r="J625" s="2" t="s">
        <v>3651</v>
      </c>
      <c r="K625" s="31" t="s">
        <v>3652</v>
      </c>
      <c r="L625" s="2" t="s">
        <v>1614</v>
      </c>
    </row>
    <row r="626" spans="1:12">
      <c r="A626" s="92" t="str">
        <f t="shared" si="9"/>
        <v>斗神拳士A</v>
      </c>
      <c r="B626" s="1" t="s">
        <v>1046</v>
      </c>
      <c r="C626" s="117" t="s">
        <v>52</v>
      </c>
      <c r="D626" s="117"/>
      <c r="E626" s="2" t="s">
        <v>1046</v>
      </c>
      <c r="F626" s="2" t="s">
        <v>744</v>
      </c>
      <c r="G626" s="2" t="s">
        <v>187</v>
      </c>
      <c r="H626" s="2" t="s">
        <v>187</v>
      </c>
      <c r="I626" s="110" t="s">
        <v>183</v>
      </c>
      <c r="J626" s="2" t="s">
        <v>3653</v>
      </c>
      <c r="K626" s="31" t="s">
        <v>3654</v>
      </c>
      <c r="L626" s="2" t="s">
        <v>1614</v>
      </c>
    </row>
    <row r="627" spans="1:12">
      <c r="A627" s="92" t="str">
        <f t="shared" si="9"/>
        <v>斗神拳士A</v>
      </c>
      <c r="B627" s="1" t="s">
        <v>1047</v>
      </c>
      <c r="C627" s="117" t="s">
        <v>52</v>
      </c>
      <c r="D627" s="117"/>
      <c r="E627" s="2" t="s">
        <v>1047</v>
      </c>
      <c r="F627" s="2" t="s">
        <v>744</v>
      </c>
      <c r="G627" s="2" t="s">
        <v>187</v>
      </c>
      <c r="H627" s="2" t="s">
        <v>187</v>
      </c>
      <c r="I627" s="110" t="s">
        <v>183</v>
      </c>
      <c r="J627" s="2" t="s">
        <v>3655</v>
      </c>
      <c r="K627" s="31" t="s">
        <v>3656</v>
      </c>
      <c r="L627" s="2" t="s">
        <v>1614</v>
      </c>
    </row>
    <row r="628" spans="1:12">
      <c r="A628" s="92" t="str">
        <f t="shared" si="9"/>
        <v>斗神拳士A</v>
      </c>
      <c r="B628" s="1" t="s">
        <v>1048</v>
      </c>
      <c r="C628" s="117" t="s">
        <v>52</v>
      </c>
      <c r="D628" s="117"/>
      <c r="E628" s="2" t="s">
        <v>1048</v>
      </c>
      <c r="F628" s="2" t="s">
        <v>744</v>
      </c>
      <c r="G628" s="2" t="s">
        <v>187</v>
      </c>
      <c r="H628" s="2" t="s">
        <v>187</v>
      </c>
      <c r="I628" s="110" t="s">
        <v>183</v>
      </c>
      <c r="J628" s="2" t="s">
        <v>3657</v>
      </c>
      <c r="K628" s="31" t="s">
        <v>3658</v>
      </c>
      <c r="L628" s="2" t="s">
        <v>1638</v>
      </c>
    </row>
    <row r="629" spans="1:12">
      <c r="A629" s="92" t="str">
        <f t="shared" si="9"/>
        <v>斗神拳士A</v>
      </c>
      <c r="B629" s="1" t="s">
        <v>1049</v>
      </c>
      <c r="C629" s="117" t="s">
        <v>52</v>
      </c>
      <c r="D629" s="117" t="s">
        <v>2062</v>
      </c>
      <c r="E629" s="2" t="s">
        <v>3659</v>
      </c>
      <c r="F629" s="2" t="s">
        <v>2592</v>
      </c>
      <c r="G629" s="2" t="s">
        <v>187</v>
      </c>
      <c r="H629" s="2" t="s">
        <v>187</v>
      </c>
      <c r="I629" s="110" t="s">
        <v>183</v>
      </c>
      <c r="J629" s="2" t="s">
        <v>3660</v>
      </c>
      <c r="K629" s="31" t="s">
        <v>3661</v>
      </c>
      <c r="L629" s="2" t="s">
        <v>1614</v>
      </c>
    </row>
    <row r="630" spans="1:25">
      <c r="A630" s="92" t="str">
        <f t="shared" si="9"/>
        <v>斗神拳士A</v>
      </c>
      <c r="B630" s="1" t="s">
        <v>1050</v>
      </c>
      <c r="C630" s="117" t="s">
        <v>52</v>
      </c>
      <c r="D630" s="117" t="s">
        <v>2062</v>
      </c>
      <c r="E630" s="2" t="s">
        <v>3662</v>
      </c>
      <c r="F630" s="2" t="s">
        <v>2033</v>
      </c>
      <c r="G630" s="2" t="s">
        <v>2780</v>
      </c>
      <c r="H630" s="2" t="s">
        <v>2035</v>
      </c>
      <c r="I630" s="110" t="s">
        <v>3446</v>
      </c>
      <c r="J630" s="2" t="s">
        <v>3663</v>
      </c>
      <c r="K630" s="31" t="s">
        <v>3664</v>
      </c>
      <c r="L630" s="2" t="s">
        <v>1614</v>
      </c>
      <c r="P630" s="82"/>
      <c r="Q630" s="82"/>
      <c r="R630" s="82"/>
      <c r="S630" s="82"/>
      <c r="T630" s="82"/>
      <c r="U630" s="82"/>
      <c r="V630" s="94"/>
      <c r="W630" s="82"/>
      <c r="X630" s="82"/>
      <c r="Y630" s="82"/>
    </row>
    <row r="631" spans="1:25">
      <c r="A631" s="92" t="str">
        <f t="shared" si="9"/>
        <v>斗神拳士A</v>
      </c>
      <c r="B631" s="1" t="s">
        <v>1051</v>
      </c>
      <c r="C631" s="117" t="s">
        <v>52</v>
      </c>
      <c r="D631" s="117" t="s">
        <v>2062</v>
      </c>
      <c r="E631" s="2" t="s">
        <v>3665</v>
      </c>
      <c r="F631" s="2" t="s">
        <v>744</v>
      </c>
      <c r="G631" s="2" t="s">
        <v>187</v>
      </c>
      <c r="H631" s="2" t="s">
        <v>187</v>
      </c>
      <c r="I631" s="110" t="s">
        <v>183</v>
      </c>
      <c r="J631" s="2" t="s">
        <v>3666</v>
      </c>
      <c r="K631" s="31" t="s">
        <v>3667</v>
      </c>
      <c r="L631" s="2" t="s">
        <v>1614</v>
      </c>
      <c r="P631" s="82"/>
      <c r="Q631" s="82"/>
      <c r="R631" s="82"/>
      <c r="S631" s="82"/>
      <c r="T631" s="82"/>
      <c r="U631" s="82"/>
      <c r="V631" s="94"/>
      <c r="W631" s="82"/>
      <c r="X631" s="82"/>
      <c r="Y631" s="82"/>
    </row>
    <row r="632" spans="1:25">
      <c r="A632" s="92" t="str">
        <f t="shared" si="9"/>
        <v>斗神拳士A</v>
      </c>
      <c r="B632" s="1" t="s">
        <v>1052</v>
      </c>
      <c r="C632" s="117" t="s">
        <v>52</v>
      </c>
      <c r="D632" s="117" t="s">
        <v>2062</v>
      </c>
      <c r="E632" s="2" t="s">
        <v>3668</v>
      </c>
      <c r="F632" s="2" t="s">
        <v>744</v>
      </c>
      <c r="G632" s="2" t="s">
        <v>187</v>
      </c>
      <c r="H632" s="2" t="s">
        <v>187</v>
      </c>
      <c r="I632" s="110" t="s">
        <v>183</v>
      </c>
      <c r="J632" s="2" t="s">
        <v>3669</v>
      </c>
      <c r="K632" s="31" t="s">
        <v>3670</v>
      </c>
      <c r="L632" s="2" t="s">
        <v>1614</v>
      </c>
      <c r="P632" s="82"/>
      <c r="Q632" s="82"/>
      <c r="R632" s="82"/>
      <c r="S632" s="82"/>
      <c r="T632" s="82"/>
      <c r="U632" s="82"/>
      <c r="V632" s="94"/>
      <c r="W632" s="82"/>
      <c r="X632" s="82"/>
      <c r="Y632" s="82"/>
    </row>
    <row r="633" spans="1:25">
      <c r="A633" s="92" t="str">
        <f t="shared" si="9"/>
        <v>斗神拳士A</v>
      </c>
      <c r="B633" s="1" t="s">
        <v>1053</v>
      </c>
      <c r="C633" s="117" t="s">
        <v>52</v>
      </c>
      <c r="D633" s="117" t="s">
        <v>2062</v>
      </c>
      <c r="E633" s="2" t="s">
        <v>3671</v>
      </c>
      <c r="F633" s="2" t="s">
        <v>181</v>
      </c>
      <c r="G633" s="2" t="s">
        <v>187</v>
      </c>
      <c r="H633" s="2" t="s">
        <v>187</v>
      </c>
      <c r="I633" s="110" t="s">
        <v>183</v>
      </c>
      <c r="J633" s="2" t="s">
        <v>3672</v>
      </c>
      <c r="K633" s="31" t="s">
        <v>3673</v>
      </c>
      <c r="L633" s="2" t="s">
        <v>1638</v>
      </c>
      <c r="P633" s="82"/>
      <c r="Q633" s="82"/>
      <c r="R633" s="82"/>
      <c r="S633" s="82"/>
      <c r="T633" s="82"/>
      <c r="U633" s="82"/>
      <c r="V633" s="88"/>
      <c r="W633" s="82"/>
      <c r="X633" s="82"/>
      <c r="Y633" s="82"/>
    </row>
    <row r="634" spans="1:25">
      <c r="A634" s="92" t="str">
        <f t="shared" si="9"/>
        <v>斗神拳士A</v>
      </c>
      <c r="B634" s="1" t="s">
        <v>1054</v>
      </c>
      <c r="C634" s="117" t="s">
        <v>52</v>
      </c>
      <c r="D634" s="117" t="s">
        <v>2062</v>
      </c>
      <c r="E634" s="2" t="s">
        <v>3674</v>
      </c>
      <c r="F634" s="2" t="s">
        <v>2592</v>
      </c>
      <c r="G634" s="2" t="s">
        <v>187</v>
      </c>
      <c r="H634" s="2" t="s">
        <v>187</v>
      </c>
      <c r="I634" s="110">
        <v>6</v>
      </c>
      <c r="J634" s="2" t="s">
        <v>3675</v>
      </c>
      <c r="K634" s="31" t="s">
        <v>3676</v>
      </c>
      <c r="L634" s="2" t="s">
        <v>1638</v>
      </c>
      <c r="P634" s="82"/>
      <c r="Q634" s="82"/>
      <c r="R634" s="82"/>
      <c r="S634" s="82"/>
      <c r="T634" s="82"/>
      <c r="U634" s="82"/>
      <c r="V634" s="88"/>
      <c r="W634" s="82"/>
      <c r="X634" s="82"/>
      <c r="Y634" s="82"/>
    </row>
    <row r="635" spans="1:25">
      <c r="A635" s="92" t="str">
        <f t="shared" si="9"/>
        <v>斗神拳士A</v>
      </c>
      <c r="B635" s="1" t="s">
        <v>1055</v>
      </c>
      <c r="C635" s="117" t="s">
        <v>52</v>
      </c>
      <c r="D635" s="117" t="s">
        <v>2062</v>
      </c>
      <c r="E635" s="2" t="s">
        <v>3677</v>
      </c>
      <c r="F635" s="2" t="s">
        <v>186</v>
      </c>
      <c r="G635" s="2" t="s">
        <v>187</v>
      </c>
      <c r="H635" s="2" t="s">
        <v>187</v>
      </c>
      <c r="I635" s="110">
        <v>6</v>
      </c>
      <c r="J635" s="2" t="s">
        <v>3678</v>
      </c>
      <c r="K635" s="31" t="s">
        <v>3679</v>
      </c>
      <c r="L635" s="2" t="s">
        <v>1638</v>
      </c>
      <c r="P635" s="82"/>
      <c r="Q635" s="82"/>
      <c r="R635" s="82"/>
      <c r="S635" s="82"/>
      <c r="T635" s="82"/>
      <c r="U635" s="82"/>
      <c r="V635" s="88"/>
      <c r="W635" s="82"/>
      <c r="X635" s="82"/>
      <c r="Y635" s="82"/>
    </row>
    <row r="636" spans="1:12">
      <c r="A636" s="92" t="str">
        <f t="shared" si="9"/>
        <v>斗神拳士A</v>
      </c>
      <c r="B636" s="1" t="s">
        <v>1056</v>
      </c>
      <c r="C636" s="117" t="s">
        <v>52</v>
      </c>
      <c r="D636" s="117" t="s">
        <v>2062</v>
      </c>
      <c r="E636" s="2" t="s">
        <v>3680</v>
      </c>
      <c r="F636" s="2" t="s">
        <v>186</v>
      </c>
      <c r="G636" s="2" t="s">
        <v>182</v>
      </c>
      <c r="H636" s="2" t="s">
        <v>2035</v>
      </c>
      <c r="I636" s="110">
        <v>6</v>
      </c>
      <c r="J636" s="2" t="s">
        <v>3681</v>
      </c>
      <c r="K636" s="31" t="s">
        <v>3682</v>
      </c>
      <c r="L636" s="2" t="s">
        <v>1638</v>
      </c>
    </row>
    <row r="637" spans="1:12">
      <c r="A637" s="92" t="str">
        <f t="shared" si="9"/>
        <v>斗神拳士A</v>
      </c>
      <c r="B637" s="1" t="s">
        <v>1057</v>
      </c>
      <c r="C637" s="117" t="s">
        <v>52</v>
      </c>
      <c r="D637" s="117" t="s">
        <v>2990</v>
      </c>
      <c r="E637" s="2" t="s">
        <v>3683</v>
      </c>
      <c r="F637" s="2" t="s">
        <v>744</v>
      </c>
      <c r="G637" s="2" t="s">
        <v>187</v>
      </c>
      <c r="H637" s="2" t="s">
        <v>187</v>
      </c>
      <c r="I637" s="110" t="s">
        <v>183</v>
      </c>
      <c r="J637" s="2" t="s">
        <v>3684</v>
      </c>
      <c r="K637" s="31" t="s">
        <v>3685</v>
      </c>
      <c r="L637" s="2" t="s">
        <v>1614</v>
      </c>
    </row>
    <row r="638" spans="1:12">
      <c r="A638" s="92" t="str">
        <f t="shared" si="9"/>
        <v>斗神拳士A</v>
      </c>
      <c r="B638" s="1" t="s">
        <v>1058</v>
      </c>
      <c r="C638" s="117" t="s">
        <v>52</v>
      </c>
      <c r="D638" s="117" t="s">
        <v>2990</v>
      </c>
      <c r="E638" s="2" t="s">
        <v>3686</v>
      </c>
      <c r="F638" s="2" t="s">
        <v>744</v>
      </c>
      <c r="G638" s="2" t="s">
        <v>187</v>
      </c>
      <c r="H638" s="2" t="s">
        <v>187</v>
      </c>
      <c r="I638" s="110" t="s">
        <v>183</v>
      </c>
      <c r="J638" s="2" t="s">
        <v>3687</v>
      </c>
      <c r="K638" s="31" t="s">
        <v>3688</v>
      </c>
      <c r="L638" s="2" t="s">
        <v>1614</v>
      </c>
    </row>
    <row r="639" spans="1:12">
      <c r="A639" s="92" t="str">
        <f t="shared" si="9"/>
        <v>斗神拳士A</v>
      </c>
      <c r="B639" s="1" t="s">
        <v>1059</v>
      </c>
      <c r="C639" s="117" t="s">
        <v>52</v>
      </c>
      <c r="D639" s="117" t="s">
        <v>2990</v>
      </c>
      <c r="E639" s="2" t="s">
        <v>3689</v>
      </c>
      <c r="F639" s="2" t="s">
        <v>186</v>
      </c>
      <c r="G639" s="2" t="s">
        <v>182</v>
      </c>
      <c r="H639" s="2" t="s">
        <v>2035</v>
      </c>
      <c r="I639" s="110">
        <v>6</v>
      </c>
      <c r="J639" s="2" t="s">
        <v>3690</v>
      </c>
      <c r="K639" s="31" t="s">
        <v>3691</v>
      </c>
      <c r="L639" s="2" t="s">
        <v>1638</v>
      </c>
    </row>
    <row r="640" spans="1:12">
      <c r="A640" s="92" t="str">
        <f t="shared" si="9"/>
        <v>斗神拳士A</v>
      </c>
      <c r="B640" s="1" t="s">
        <v>1060</v>
      </c>
      <c r="C640" s="117" t="s">
        <v>52</v>
      </c>
      <c r="D640" s="117" t="s">
        <v>2990</v>
      </c>
      <c r="E640" s="2" t="s">
        <v>3692</v>
      </c>
      <c r="F640" s="2" t="s">
        <v>744</v>
      </c>
      <c r="G640" s="2" t="s">
        <v>187</v>
      </c>
      <c r="H640" s="2" t="s">
        <v>187</v>
      </c>
      <c r="I640" s="110" t="s">
        <v>183</v>
      </c>
      <c r="J640" s="2" t="s">
        <v>3693</v>
      </c>
      <c r="K640" s="31" t="s">
        <v>3694</v>
      </c>
      <c r="L640" s="2" t="s">
        <v>1638</v>
      </c>
    </row>
    <row r="641" spans="1:12">
      <c r="A641" s="92" t="str">
        <f t="shared" si="9"/>
        <v>斗神拳士B</v>
      </c>
      <c r="B641" s="1" t="s">
        <v>1062</v>
      </c>
      <c r="C641" s="117" t="s">
        <v>67</v>
      </c>
      <c r="D641" s="117"/>
      <c r="E641" s="2" t="s">
        <v>1062</v>
      </c>
      <c r="F641" s="2" t="s">
        <v>186</v>
      </c>
      <c r="G641" s="2" t="s">
        <v>187</v>
      </c>
      <c r="H641" s="2" t="s">
        <v>187</v>
      </c>
      <c r="I641" s="110">
        <v>6</v>
      </c>
      <c r="J641" s="2" t="s">
        <v>3695</v>
      </c>
      <c r="K641" s="31" t="s">
        <v>3696</v>
      </c>
      <c r="L641" s="2" t="s">
        <v>1614</v>
      </c>
    </row>
    <row r="642" spans="1:12">
      <c r="A642" s="92" t="str">
        <f t="shared" si="9"/>
        <v>斗神拳士B</v>
      </c>
      <c r="B642" s="1" t="s">
        <v>1063</v>
      </c>
      <c r="C642" s="117" t="s">
        <v>67</v>
      </c>
      <c r="D642" s="117"/>
      <c r="E642" s="2" t="s">
        <v>1063</v>
      </c>
      <c r="F642" s="2" t="s">
        <v>2033</v>
      </c>
      <c r="G642" s="2" t="s">
        <v>2780</v>
      </c>
      <c r="H642" s="2" t="s">
        <v>2035</v>
      </c>
      <c r="I642" s="110" t="s">
        <v>2097</v>
      </c>
      <c r="J642" s="2" t="s">
        <v>3697</v>
      </c>
      <c r="K642" s="31" t="s">
        <v>3698</v>
      </c>
      <c r="L642" s="2" t="s">
        <v>1614</v>
      </c>
    </row>
    <row r="643" spans="1:12">
      <c r="A643" s="92" t="str">
        <f t="shared" si="9"/>
        <v>斗神拳士B</v>
      </c>
      <c r="B643" s="1" t="s">
        <v>1064</v>
      </c>
      <c r="C643" s="117" t="s">
        <v>67</v>
      </c>
      <c r="D643" s="117"/>
      <c r="E643" s="2" t="s">
        <v>1064</v>
      </c>
      <c r="F643" s="2" t="s">
        <v>2033</v>
      </c>
      <c r="G643" s="2" t="s">
        <v>182</v>
      </c>
      <c r="H643" s="2" t="s">
        <v>2314</v>
      </c>
      <c r="I643" s="110" t="s">
        <v>3699</v>
      </c>
      <c r="J643" s="2" t="s">
        <v>3700</v>
      </c>
      <c r="K643" s="31" t="s">
        <v>3701</v>
      </c>
      <c r="L643" s="2" t="s">
        <v>1614</v>
      </c>
    </row>
    <row r="644" spans="1:12">
      <c r="A644" s="92" t="str">
        <f t="shared" si="9"/>
        <v>斗神拳士B</v>
      </c>
      <c r="B644" s="1" t="s">
        <v>1065</v>
      </c>
      <c r="C644" s="117" t="s">
        <v>67</v>
      </c>
      <c r="D644" s="117"/>
      <c r="E644" s="2" t="s">
        <v>1065</v>
      </c>
      <c r="F644" s="2" t="s">
        <v>2033</v>
      </c>
      <c r="G644" s="2" t="s">
        <v>2780</v>
      </c>
      <c r="H644" s="2" t="s">
        <v>2035</v>
      </c>
      <c r="I644" s="110" t="s">
        <v>3446</v>
      </c>
      <c r="J644" s="2" t="s">
        <v>3702</v>
      </c>
      <c r="K644" s="31" t="s">
        <v>3703</v>
      </c>
      <c r="L644" s="2" t="s">
        <v>1614</v>
      </c>
    </row>
    <row r="645" spans="1:12">
      <c r="A645" s="92" t="str">
        <f t="shared" si="9"/>
        <v>斗神拳士B</v>
      </c>
      <c r="B645" s="1" t="s">
        <v>1066</v>
      </c>
      <c r="C645" s="117" t="s">
        <v>67</v>
      </c>
      <c r="D645" s="117"/>
      <c r="E645" s="2" t="s">
        <v>1066</v>
      </c>
      <c r="F645" s="2" t="s">
        <v>2084</v>
      </c>
      <c r="G645" s="2" t="s">
        <v>187</v>
      </c>
      <c r="H645" s="2" t="s">
        <v>187</v>
      </c>
      <c r="I645" s="110" t="s">
        <v>2044</v>
      </c>
      <c r="J645" s="2" t="s">
        <v>3704</v>
      </c>
      <c r="K645" s="31" t="s">
        <v>3705</v>
      </c>
      <c r="L645" s="2" t="s">
        <v>1614</v>
      </c>
    </row>
    <row r="646" spans="1:12">
      <c r="A646" s="92" t="str">
        <f t="shared" si="9"/>
        <v>斗神拳士B</v>
      </c>
      <c r="B646" s="1" t="s">
        <v>1067</v>
      </c>
      <c r="C646" s="117" t="s">
        <v>67</v>
      </c>
      <c r="D646" s="117"/>
      <c r="E646" s="2" t="s">
        <v>1067</v>
      </c>
      <c r="F646" s="2" t="s">
        <v>186</v>
      </c>
      <c r="G646" s="2" t="s">
        <v>187</v>
      </c>
      <c r="H646" s="2" t="s">
        <v>187</v>
      </c>
      <c r="I646" s="110" t="s">
        <v>2036</v>
      </c>
      <c r="J646" s="2" t="s">
        <v>3706</v>
      </c>
      <c r="K646" s="31" t="s">
        <v>3707</v>
      </c>
      <c r="L646" s="2" t="s">
        <v>1614</v>
      </c>
    </row>
    <row r="647" spans="1:12">
      <c r="A647" s="92" t="str">
        <f t="shared" si="9"/>
        <v>斗神拳士B</v>
      </c>
      <c r="B647" s="1" t="s">
        <v>1068</v>
      </c>
      <c r="C647" s="117" t="s">
        <v>67</v>
      </c>
      <c r="D647" s="117"/>
      <c r="E647" s="2" t="s">
        <v>1068</v>
      </c>
      <c r="F647" s="2" t="s">
        <v>186</v>
      </c>
      <c r="G647" s="2" t="s">
        <v>182</v>
      </c>
      <c r="H647" s="2" t="s">
        <v>2035</v>
      </c>
      <c r="I647" s="110" t="s">
        <v>2085</v>
      </c>
      <c r="J647" s="2" t="s">
        <v>3708</v>
      </c>
      <c r="K647" s="31" t="s">
        <v>3709</v>
      </c>
      <c r="L647" s="2" t="s">
        <v>1614</v>
      </c>
    </row>
    <row r="648" spans="1:12">
      <c r="A648" s="92" t="str">
        <f t="shared" si="9"/>
        <v>斗神拳士B</v>
      </c>
      <c r="B648" s="1" t="s">
        <v>1069</v>
      </c>
      <c r="C648" s="117" t="s">
        <v>67</v>
      </c>
      <c r="D648" s="117"/>
      <c r="E648" s="2" t="s">
        <v>1069</v>
      </c>
      <c r="F648" s="2" t="s">
        <v>744</v>
      </c>
      <c r="G648" s="2" t="s">
        <v>187</v>
      </c>
      <c r="H648" s="2" t="s">
        <v>187</v>
      </c>
      <c r="I648" s="110" t="s">
        <v>183</v>
      </c>
      <c r="J648" s="2" t="s">
        <v>3710</v>
      </c>
      <c r="K648" s="31" t="s">
        <v>3711</v>
      </c>
      <c r="L648" s="2" t="s">
        <v>1614</v>
      </c>
    </row>
    <row r="649" spans="1:12">
      <c r="A649" s="92" t="str">
        <f t="shared" si="9"/>
        <v>斗神拳士B</v>
      </c>
      <c r="B649" s="1" t="s">
        <v>1070</v>
      </c>
      <c r="C649" s="117" t="s">
        <v>67</v>
      </c>
      <c r="D649" s="117"/>
      <c r="E649" s="2" t="s">
        <v>1070</v>
      </c>
      <c r="F649" s="2" t="s">
        <v>744</v>
      </c>
      <c r="G649" s="2" t="s">
        <v>187</v>
      </c>
      <c r="H649" s="2" t="s">
        <v>187</v>
      </c>
      <c r="I649" s="110" t="s">
        <v>183</v>
      </c>
      <c r="J649" s="2" t="s">
        <v>3712</v>
      </c>
      <c r="K649" s="31" t="s">
        <v>3713</v>
      </c>
      <c r="L649" s="2" t="s">
        <v>1638</v>
      </c>
    </row>
    <row r="650" spans="1:12">
      <c r="A650" s="92" t="str">
        <f t="shared" si="9"/>
        <v>斗神拳士B</v>
      </c>
      <c r="B650" s="1" t="s">
        <v>1071</v>
      </c>
      <c r="C650" s="117" t="s">
        <v>67</v>
      </c>
      <c r="D650" s="117" t="s">
        <v>2062</v>
      </c>
      <c r="E650" s="2" t="s">
        <v>3714</v>
      </c>
      <c r="F650" s="2" t="s">
        <v>186</v>
      </c>
      <c r="G650" s="2" t="s">
        <v>2194</v>
      </c>
      <c r="H650" s="2" t="s">
        <v>2035</v>
      </c>
      <c r="I650" s="110" t="s">
        <v>183</v>
      </c>
      <c r="J650" s="2" t="s">
        <v>3715</v>
      </c>
      <c r="K650" s="31" t="s">
        <v>3716</v>
      </c>
      <c r="L650" s="2" t="s">
        <v>1614</v>
      </c>
    </row>
    <row r="651" spans="1:12">
      <c r="A651" s="92" t="str">
        <f t="shared" si="9"/>
        <v>斗神拳士B</v>
      </c>
      <c r="B651" s="1" t="s">
        <v>1072</v>
      </c>
      <c r="C651" s="117" t="s">
        <v>67</v>
      </c>
      <c r="D651" s="117" t="s">
        <v>2062</v>
      </c>
      <c r="E651" s="2" t="s">
        <v>3717</v>
      </c>
      <c r="F651" s="2" t="s">
        <v>186</v>
      </c>
      <c r="G651" s="2" t="s">
        <v>2780</v>
      </c>
      <c r="H651" s="2" t="s">
        <v>2035</v>
      </c>
      <c r="I651" s="110">
        <v>6</v>
      </c>
      <c r="J651" s="2" t="s">
        <v>3718</v>
      </c>
      <c r="K651" s="31" t="s">
        <v>3719</v>
      </c>
      <c r="L651" s="2" t="s">
        <v>1614</v>
      </c>
    </row>
    <row r="652" spans="1:12">
      <c r="A652" s="92" t="str">
        <f t="shared" si="9"/>
        <v>斗神拳士B</v>
      </c>
      <c r="B652" s="1" t="s">
        <v>1073</v>
      </c>
      <c r="C652" s="117" t="s">
        <v>67</v>
      </c>
      <c r="D652" s="117" t="s">
        <v>2062</v>
      </c>
      <c r="E652" s="2" t="s">
        <v>3720</v>
      </c>
      <c r="F652" s="2" t="s">
        <v>186</v>
      </c>
      <c r="G652" s="2" t="s">
        <v>2780</v>
      </c>
      <c r="H652" s="2" t="s">
        <v>2035</v>
      </c>
      <c r="I652" s="110" t="s">
        <v>3427</v>
      </c>
      <c r="J652" s="2" t="s">
        <v>3721</v>
      </c>
      <c r="K652" s="31" t="s">
        <v>3722</v>
      </c>
      <c r="L652" s="2" t="s">
        <v>1614</v>
      </c>
    </row>
    <row r="653" spans="1:12">
      <c r="A653" s="92" t="str">
        <f t="shared" si="9"/>
        <v>斗神拳士B</v>
      </c>
      <c r="B653" s="1" t="s">
        <v>1074</v>
      </c>
      <c r="C653" s="117" t="s">
        <v>67</v>
      </c>
      <c r="D653" s="117" t="s">
        <v>2062</v>
      </c>
      <c r="E653" s="2" t="s">
        <v>3723</v>
      </c>
      <c r="F653" s="2" t="s">
        <v>744</v>
      </c>
      <c r="G653" s="2" t="s">
        <v>187</v>
      </c>
      <c r="H653" s="2" t="s">
        <v>187</v>
      </c>
      <c r="I653" s="110" t="s">
        <v>183</v>
      </c>
      <c r="J653" s="2" t="s">
        <v>3724</v>
      </c>
      <c r="K653" s="31" t="s">
        <v>3725</v>
      </c>
      <c r="L653" s="2" t="s">
        <v>1614</v>
      </c>
    </row>
    <row r="654" spans="1:12">
      <c r="A654" s="92" t="str">
        <f t="shared" si="9"/>
        <v>斗神拳士B</v>
      </c>
      <c r="B654" s="1" t="s">
        <v>1075</v>
      </c>
      <c r="C654" s="117" t="s">
        <v>67</v>
      </c>
      <c r="D654" s="117" t="s">
        <v>2062</v>
      </c>
      <c r="E654" s="2" t="s">
        <v>3726</v>
      </c>
      <c r="F654" s="2" t="s">
        <v>186</v>
      </c>
      <c r="G654" s="2" t="s">
        <v>187</v>
      </c>
      <c r="H654" s="2" t="s">
        <v>187</v>
      </c>
      <c r="I654" s="110">
        <v>6</v>
      </c>
      <c r="J654" s="2" t="s">
        <v>3727</v>
      </c>
      <c r="K654" s="31" t="s">
        <v>3728</v>
      </c>
      <c r="L654" s="2" t="s">
        <v>1638</v>
      </c>
    </row>
    <row r="655" spans="1:12">
      <c r="A655" s="92" t="str">
        <f t="shared" si="9"/>
        <v>斗神拳士B</v>
      </c>
      <c r="B655" s="1" t="s">
        <v>1076</v>
      </c>
      <c r="C655" s="117" t="s">
        <v>67</v>
      </c>
      <c r="D655" s="117" t="s">
        <v>2062</v>
      </c>
      <c r="E655" s="2" t="s">
        <v>3729</v>
      </c>
      <c r="F655" s="2" t="s">
        <v>186</v>
      </c>
      <c r="G655" s="2" t="s">
        <v>187</v>
      </c>
      <c r="H655" s="2" t="s">
        <v>187</v>
      </c>
      <c r="I655" s="110">
        <v>6</v>
      </c>
      <c r="J655" s="2" t="s">
        <v>3730</v>
      </c>
      <c r="K655" s="31" t="s">
        <v>3731</v>
      </c>
      <c r="L655" s="2" t="s">
        <v>1638</v>
      </c>
    </row>
    <row r="656" spans="1:12">
      <c r="A656" s="92" t="str">
        <f t="shared" si="9"/>
        <v>斗神拳士B</v>
      </c>
      <c r="B656" s="1" t="s">
        <v>1077</v>
      </c>
      <c r="C656" s="117" t="s">
        <v>67</v>
      </c>
      <c r="D656" s="117" t="s">
        <v>2062</v>
      </c>
      <c r="E656" s="2" t="s">
        <v>3732</v>
      </c>
      <c r="F656" s="2" t="s">
        <v>186</v>
      </c>
      <c r="G656" s="2" t="s">
        <v>2121</v>
      </c>
      <c r="H656" s="2" t="s">
        <v>2035</v>
      </c>
      <c r="I656" s="110">
        <v>6</v>
      </c>
      <c r="J656" s="2" t="s">
        <v>3733</v>
      </c>
      <c r="K656" s="31" t="s">
        <v>3734</v>
      </c>
      <c r="L656" s="2" t="s">
        <v>1638</v>
      </c>
    </row>
    <row r="657" spans="1:12">
      <c r="A657" s="92" t="str">
        <f t="shared" si="9"/>
        <v>斗神拳士B</v>
      </c>
      <c r="B657" s="1" t="s">
        <v>1078</v>
      </c>
      <c r="C657" s="117" t="s">
        <v>67</v>
      </c>
      <c r="D657" s="117" t="s">
        <v>2062</v>
      </c>
      <c r="E657" s="2" t="s">
        <v>3735</v>
      </c>
      <c r="F657" s="2" t="s">
        <v>744</v>
      </c>
      <c r="G657" s="2" t="s">
        <v>187</v>
      </c>
      <c r="H657" s="2" t="s">
        <v>187</v>
      </c>
      <c r="I657" s="110" t="s">
        <v>183</v>
      </c>
      <c r="J657" s="2" t="s">
        <v>3736</v>
      </c>
      <c r="K657" s="31" t="s">
        <v>3737</v>
      </c>
      <c r="L657" s="2" t="s">
        <v>1638</v>
      </c>
    </row>
    <row r="658" spans="1:12">
      <c r="A658" s="92" t="str">
        <f t="shared" si="9"/>
        <v>斗神拳士B</v>
      </c>
      <c r="B658" s="1" t="s">
        <v>1079</v>
      </c>
      <c r="C658" s="117" t="s">
        <v>67</v>
      </c>
      <c r="D658" s="117" t="s">
        <v>2990</v>
      </c>
      <c r="E658" s="2" t="s">
        <v>3738</v>
      </c>
      <c r="F658" s="2" t="s">
        <v>744</v>
      </c>
      <c r="G658" s="2" t="s">
        <v>187</v>
      </c>
      <c r="H658" s="2" t="s">
        <v>187</v>
      </c>
      <c r="I658" s="110" t="s">
        <v>183</v>
      </c>
      <c r="J658" s="2" t="s">
        <v>3739</v>
      </c>
      <c r="K658" s="31" t="s">
        <v>3740</v>
      </c>
      <c r="L658" s="2" t="s">
        <v>1614</v>
      </c>
    </row>
    <row r="659" spans="1:12">
      <c r="A659" s="92" t="str">
        <f t="shared" si="9"/>
        <v>斗神拳士B</v>
      </c>
      <c r="B659" s="1" t="s">
        <v>1080</v>
      </c>
      <c r="C659" s="117" t="s">
        <v>67</v>
      </c>
      <c r="D659" s="117" t="s">
        <v>2990</v>
      </c>
      <c r="E659" s="2" t="s">
        <v>3741</v>
      </c>
      <c r="F659" s="2" t="s">
        <v>744</v>
      </c>
      <c r="G659" s="2" t="s">
        <v>187</v>
      </c>
      <c r="H659" s="2" t="s">
        <v>187</v>
      </c>
      <c r="I659" s="110" t="s">
        <v>183</v>
      </c>
      <c r="J659" s="2" t="s">
        <v>3742</v>
      </c>
      <c r="K659" s="31" t="s">
        <v>3743</v>
      </c>
      <c r="L659" s="2" t="s">
        <v>1614</v>
      </c>
    </row>
    <row r="660" spans="1:12">
      <c r="A660" s="92" t="str">
        <f t="shared" si="9"/>
        <v>斗神拳士B</v>
      </c>
      <c r="B660" s="1" t="s">
        <v>1081</v>
      </c>
      <c r="C660" s="117" t="s">
        <v>67</v>
      </c>
      <c r="D660" s="117" t="s">
        <v>2990</v>
      </c>
      <c r="E660" s="2" t="s">
        <v>3744</v>
      </c>
      <c r="F660" s="2" t="s">
        <v>744</v>
      </c>
      <c r="G660" s="2" t="s">
        <v>187</v>
      </c>
      <c r="H660" s="2" t="s">
        <v>187</v>
      </c>
      <c r="I660" s="110" t="s">
        <v>183</v>
      </c>
      <c r="J660" s="2" t="s">
        <v>3745</v>
      </c>
      <c r="K660" s="31" t="s">
        <v>3746</v>
      </c>
      <c r="L660" s="2" t="s">
        <v>1638</v>
      </c>
    </row>
    <row r="661" spans="1:12">
      <c r="A661" s="92" t="str">
        <f t="shared" si="9"/>
        <v>斗神拳士B</v>
      </c>
      <c r="B661" s="1" t="s">
        <v>1082</v>
      </c>
      <c r="C661" s="117" t="s">
        <v>67</v>
      </c>
      <c r="D661" s="117" t="s">
        <v>2990</v>
      </c>
      <c r="E661" s="2" t="s">
        <v>3747</v>
      </c>
      <c r="F661" s="2" t="s">
        <v>744</v>
      </c>
      <c r="G661" s="2" t="s">
        <v>187</v>
      </c>
      <c r="H661" s="2" t="s">
        <v>187</v>
      </c>
      <c r="I661" s="110" t="s">
        <v>183</v>
      </c>
      <c r="J661" s="2" t="s">
        <v>3748</v>
      </c>
      <c r="K661" s="31" t="s">
        <v>3749</v>
      </c>
      <c r="L661" s="2" t="s">
        <v>1638</v>
      </c>
    </row>
    <row r="662" spans="1:12">
      <c r="A662" s="92" t="str">
        <f t="shared" ref="A662:A703" si="10">"契约者"&amp;C662</f>
        <v>契约者A</v>
      </c>
      <c r="B662" s="1" t="s">
        <v>1084</v>
      </c>
      <c r="C662" s="117" t="s">
        <v>52</v>
      </c>
      <c r="D662" s="117"/>
      <c r="E662" s="2" t="s">
        <v>1084</v>
      </c>
      <c r="F662" s="2" t="s">
        <v>2033</v>
      </c>
      <c r="G662" s="2" t="s">
        <v>2034</v>
      </c>
      <c r="H662" s="2" t="s">
        <v>2035</v>
      </c>
      <c r="I662" s="110" t="s">
        <v>2945</v>
      </c>
      <c r="J662" s="2" t="s">
        <v>3750</v>
      </c>
      <c r="K662" s="31" t="s">
        <v>3751</v>
      </c>
      <c r="L662" s="2" t="s">
        <v>1614</v>
      </c>
    </row>
    <row r="663" spans="1:12">
      <c r="A663" s="92" t="str">
        <f t="shared" si="10"/>
        <v>契约者A</v>
      </c>
      <c r="B663" s="1" t="s">
        <v>1085</v>
      </c>
      <c r="C663" s="117" t="s">
        <v>52</v>
      </c>
      <c r="D663" s="117"/>
      <c r="E663" s="2" t="s">
        <v>1085</v>
      </c>
      <c r="F663" s="2" t="s">
        <v>181</v>
      </c>
      <c r="G663" s="2" t="s">
        <v>187</v>
      </c>
      <c r="H663" s="2" t="s">
        <v>187</v>
      </c>
      <c r="I663" s="110">
        <v>4</v>
      </c>
      <c r="J663" s="2" t="s">
        <v>3752</v>
      </c>
      <c r="K663" s="31" t="s">
        <v>3753</v>
      </c>
      <c r="L663" s="2" t="s">
        <v>1614</v>
      </c>
    </row>
    <row r="664" spans="1:12">
      <c r="A664" s="92" t="str">
        <f t="shared" si="10"/>
        <v>契约者A</v>
      </c>
      <c r="B664" s="1" t="s">
        <v>1086</v>
      </c>
      <c r="C664" s="117" t="s">
        <v>52</v>
      </c>
      <c r="D664" s="117"/>
      <c r="E664" s="2" t="s">
        <v>1086</v>
      </c>
      <c r="F664" s="2" t="s">
        <v>2592</v>
      </c>
      <c r="G664" s="2" t="s">
        <v>187</v>
      </c>
      <c r="H664" s="2" t="s">
        <v>187</v>
      </c>
      <c r="I664" s="110" t="s">
        <v>2036</v>
      </c>
      <c r="J664" s="2" t="s">
        <v>3754</v>
      </c>
      <c r="K664" s="31" t="s">
        <v>3755</v>
      </c>
      <c r="L664" s="2" t="s">
        <v>1614</v>
      </c>
    </row>
    <row r="665" spans="1:12">
      <c r="A665" s="92" t="str">
        <f t="shared" si="10"/>
        <v>契约者A</v>
      </c>
      <c r="B665" s="1" t="s">
        <v>1087</v>
      </c>
      <c r="C665" s="117" t="s">
        <v>52</v>
      </c>
      <c r="D665" s="117"/>
      <c r="E665" s="2" t="s">
        <v>1087</v>
      </c>
      <c r="F665" s="2" t="s">
        <v>2033</v>
      </c>
      <c r="G665" s="2" t="s">
        <v>2034</v>
      </c>
      <c r="H665" s="2" t="s">
        <v>2035</v>
      </c>
      <c r="I665" s="110" t="s">
        <v>2097</v>
      </c>
      <c r="J665" s="2" t="s">
        <v>3756</v>
      </c>
      <c r="K665" s="31" t="s">
        <v>3757</v>
      </c>
      <c r="L665" s="2" t="s">
        <v>1614</v>
      </c>
    </row>
    <row r="666" spans="1:12">
      <c r="A666" s="92" t="str">
        <f t="shared" si="10"/>
        <v>契约者A</v>
      </c>
      <c r="B666" s="1" t="s">
        <v>1088</v>
      </c>
      <c r="C666" s="117" t="s">
        <v>52</v>
      </c>
      <c r="D666" s="117"/>
      <c r="E666" s="2" t="s">
        <v>1088</v>
      </c>
      <c r="F666" s="2" t="s">
        <v>186</v>
      </c>
      <c r="G666" s="2" t="s">
        <v>187</v>
      </c>
      <c r="H666" s="2" t="s">
        <v>187</v>
      </c>
      <c r="I666" s="110" t="s">
        <v>2036</v>
      </c>
      <c r="J666" s="2" t="s">
        <v>3758</v>
      </c>
      <c r="K666" s="31" t="s">
        <v>3759</v>
      </c>
      <c r="L666" s="2" t="s">
        <v>1614</v>
      </c>
    </row>
    <row r="667" spans="1:12">
      <c r="A667" s="92" t="str">
        <f t="shared" si="10"/>
        <v>契约者A</v>
      </c>
      <c r="B667" s="1" t="s">
        <v>1089</v>
      </c>
      <c r="C667" s="117" t="s">
        <v>52</v>
      </c>
      <c r="D667" s="117"/>
      <c r="E667" s="2" t="s">
        <v>1089</v>
      </c>
      <c r="F667" s="2" t="s">
        <v>186</v>
      </c>
      <c r="G667" s="2" t="s">
        <v>187</v>
      </c>
      <c r="H667" s="2" t="s">
        <v>187</v>
      </c>
      <c r="I667" s="110">
        <v>4</v>
      </c>
      <c r="J667" s="2" t="s">
        <v>3760</v>
      </c>
      <c r="K667" s="31" t="s">
        <v>3761</v>
      </c>
      <c r="L667" s="2" t="s">
        <v>1614</v>
      </c>
    </row>
    <row r="668" spans="1:12">
      <c r="A668" s="92" t="str">
        <f t="shared" si="10"/>
        <v>契约者A</v>
      </c>
      <c r="B668" s="1" t="s">
        <v>1090</v>
      </c>
      <c r="C668" s="117" t="s">
        <v>52</v>
      </c>
      <c r="D668" s="117"/>
      <c r="E668" s="2" t="s">
        <v>1090</v>
      </c>
      <c r="F668" s="2" t="s">
        <v>744</v>
      </c>
      <c r="G668" s="2" t="s">
        <v>187</v>
      </c>
      <c r="H668" s="2" t="s">
        <v>187</v>
      </c>
      <c r="I668" s="110" t="s">
        <v>183</v>
      </c>
      <c r="J668" s="2" t="s">
        <v>3762</v>
      </c>
      <c r="K668" s="31" t="s">
        <v>3763</v>
      </c>
      <c r="L668" s="2" t="s">
        <v>1614</v>
      </c>
    </row>
    <row r="669" spans="1:12">
      <c r="A669" s="92" t="str">
        <f t="shared" si="10"/>
        <v>契约者A</v>
      </c>
      <c r="B669" s="1" t="s">
        <v>1091</v>
      </c>
      <c r="C669" s="117" t="s">
        <v>52</v>
      </c>
      <c r="D669" s="117"/>
      <c r="E669" s="2" t="s">
        <v>1091</v>
      </c>
      <c r="F669" s="2" t="s">
        <v>744</v>
      </c>
      <c r="G669" s="2" t="s">
        <v>187</v>
      </c>
      <c r="H669" s="2" t="s">
        <v>187</v>
      </c>
      <c r="I669" s="110" t="s">
        <v>183</v>
      </c>
      <c r="J669" s="2" t="s">
        <v>3764</v>
      </c>
      <c r="K669" s="31" t="s">
        <v>3765</v>
      </c>
      <c r="L669" s="2" t="s">
        <v>1614</v>
      </c>
    </row>
    <row r="670" spans="1:12">
      <c r="A670" s="92" t="str">
        <f t="shared" si="10"/>
        <v>契约者A</v>
      </c>
      <c r="B670" s="1" t="s">
        <v>3766</v>
      </c>
      <c r="C670" s="117" t="s">
        <v>52</v>
      </c>
      <c r="D670" s="117"/>
      <c r="E670" s="2" t="s">
        <v>3766</v>
      </c>
      <c r="F670" s="2" t="s">
        <v>744</v>
      </c>
      <c r="G670" s="2" t="s">
        <v>187</v>
      </c>
      <c r="H670" s="2" t="s">
        <v>187</v>
      </c>
      <c r="I670" s="110" t="s">
        <v>183</v>
      </c>
      <c r="J670" s="2" t="s">
        <v>3767</v>
      </c>
      <c r="K670" s="31" t="s">
        <v>3768</v>
      </c>
      <c r="L670" s="2" t="s">
        <v>1638</v>
      </c>
    </row>
    <row r="671" spans="1:12">
      <c r="A671" s="92" t="str">
        <f t="shared" si="10"/>
        <v>契约者A</v>
      </c>
      <c r="B671" s="1" t="s">
        <v>1092</v>
      </c>
      <c r="C671" s="117" t="s">
        <v>52</v>
      </c>
      <c r="D671" s="117" t="s">
        <v>2062</v>
      </c>
      <c r="E671" s="2" t="s">
        <v>3769</v>
      </c>
      <c r="F671" s="2" t="s">
        <v>2033</v>
      </c>
      <c r="G671" s="2" t="s">
        <v>2034</v>
      </c>
      <c r="H671" s="2" t="s">
        <v>2035</v>
      </c>
      <c r="I671" s="110" t="s">
        <v>3770</v>
      </c>
      <c r="J671" s="2" t="s">
        <v>3771</v>
      </c>
      <c r="K671" s="31" t="s">
        <v>3772</v>
      </c>
      <c r="L671" s="2" t="s">
        <v>1614</v>
      </c>
    </row>
    <row r="672" spans="1:12">
      <c r="A672" s="92" t="str">
        <f t="shared" si="10"/>
        <v>契约者A</v>
      </c>
      <c r="B672" s="1" t="s">
        <v>1093</v>
      </c>
      <c r="C672" s="117" t="s">
        <v>52</v>
      </c>
      <c r="D672" s="117" t="s">
        <v>2062</v>
      </c>
      <c r="E672" s="2" t="s">
        <v>3773</v>
      </c>
      <c r="F672" s="2" t="s">
        <v>186</v>
      </c>
      <c r="G672" s="2" t="s">
        <v>2780</v>
      </c>
      <c r="H672" s="2" t="s">
        <v>2035</v>
      </c>
      <c r="I672" s="110">
        <v>4</v>
      </c>
      <c r="J672" s="2" t="s">
        <v>3774</v>
      </c>
      <c r="K672" s="31" t="s">
        <v>3775</v>
      </c>
      <c r="L672" s="2" t="s">
        <v>1614</v>
      </c>
    </row>
    <row r="673" spans="1:12">
      <c r="A673" s="92" t="str">
        <f t="shared" si="10"/>
        <v>契约者A</v>
      </c>
      <c r="B673" s="1" t="s">
        <v>1094</v>
      </c>
      <c r="C673" s="117" t="s">
        <v>52</v>
      </c>
      <c r="D673" s="117" t="s">
        <v>2062</v>
      </c>
      <c r="E673" s="2" t="s">
        <v>3776</v>
      </c>
      <c r="F673" s="2" t="s">
        <v>186</v>
      </c>
      <c r="G673" s="2" t="s">
        <v>2780</v>
      </c>
      <c r="H673" s="2" t="s">
        <v>2035</v>
      </c>
      <c r="I673" s="110">
        <v>4</v>
      </c>
      <c r="J673" s="2" t="s">
        <v>3777</v>
      </c>
      <c r="K673" s="31" t="s">
        <v>3778</v>
      </c>
      <c r="L673" s="2" t="s">
        <v>1614</v>
      </c>
    </row>
    <row r="674" spans="1:12">
      <c r="A674" s="92" t="str">
        <f t="shared" si="10"/>
        <v>契约者A</v>
      </c>
      <c r="B674" s="1" t="s">
        <v>1095</v>
      </c>
      <c r="C674" s="117" t="s">
        <v>52</v>
      </c>
      <c r="D674" s="117" t="s">
        <v>2062</v>
      </c>
      <c r="E674" s="2" t="s">
        <v>3779</v>
      </c>
      <c r="F674" s="2" t="s">
        <v>744</v>
      </c>
      <c r="G674" s="2" t="s">
        <v>187</v>
      </c>
      <c r="H674" s="2" t="s">
        <v>187</v>
      </c>
      <c r="I674" s="110" t="s">
        <v>183</v>
      </c>
      <c r="J674" s="2" t="s">
        <v>3780</v>
      </c>
      <c r="K674" s="31" t="s">
        <v>3781</v>
      </c>
      <c r="L674" s="2" t="s">
        <v>1614</v>
      </c>
    </row>
    <row r="675" spans="1:12">
      <c r="A675" s="92" t="str">
        <f t="shared" si="10"/>
        <v>契约者A</v>
      </c>
      <c r="B675" s="1" t="s">
        <v>3782</v>
      </c>
      <c r="C675" s="117" t="s">
        <v>52</v>
      </c>
      <c r="D675" s="117" t="s">
        <v>2062</v>
      </c>
      <c r="E675" s="2" t="s">
        <v>3783</v>
      </c>
      <c r="F675" s="2" t="s">
        <v>186</v>
      </c>
      <c r="G675" s="2" t="s">
        <v>187</v>
      </c>
      <c r="H675" s="2" t="s">
        <v>187</v>
      </c>
      <c r="I675" s="110" t="s">
        <v>183</v>
      </c>
      <c r="J675" s="2" t="s">
        <v>3784</v>
      </c>
      <c r="K675" s="31" t="s">
        <v>3785</v>
      </c>
      <c r="L675" s="2" t="s">
        <v>1638</v>
      </c>
    </row>
    <row r="676" spans="1:12">
      <c r="A676" s="92" t="str">
        <f t="shared" si="10"/>
        <v>契约者A</v>
      </c>
      <c r="B676" s="1" t="s">
        <v>3786</v>
      </c>
      <c r="C676" s="117" t="s">
        <v>52</v>
      </c>
      <c r="D676" s="117" t="s">
        <v>2062</v>
      </c>
      <c r="E676" s="1" t="s">
        <v>3787</v>
      </c>
      <c r="F676" s="2" t="s">
        <v>186</v>
      </c>
      <c r="G676" s="2" t="s">
        <v>2780</v>
      </c>
      <c r="H676" s="2" t="s">
        <v>2035</v>
      </c>
      <c r="I676" s="110">
        <v>4</v>
      </c>
      <c r="J676" s="2" t="s">
        <v>3788</v>
      </c>
      <c r="K676" s="31" t="s">
        <v>3789</v>
      </c>
      <c r="L676" s="2" t="s">
        <v>1638</v>
      </c>
    </row>
    <row r="677" spans="1:12">
      <c r="A677" s="92" t="str">
        <f t="shared" si="10"/>
        <v>契约者A</v>
      </c>
      <c r="B677" s="1" t="s">
        <v>3790</v>
      </c>
      <c r="C677" s="117" t="s">
        <v>52</v>
      </c>
      <c r="D677" s="117" t="s">
        <v>2062</v>
      </c>
      <c r="E677" s="2" t="s">
        <v>3791</v>
      </c>
      <c r="F677" s="2" t="s">
        <v>186</v>
      </c>
      <c r="G677" s="2" t="s">
        <v>2194</v>
      </c>
      <c r="H677" s="2" t="s">
        <v>2035</v>
      </c>
      <c r="I677" s="110">
        <v>4</v>
      </c>
      <c r="J677" s="2" t="s">
        <v>3792</v>
      </c>
      <c r="K677" s="31" t="s">
        <v>3793</v>
      </c>
      <c r="L677" s="2" t="s">
        <v>1638</v>
      </c>
    </row>
    <row r="678" spans="1:12">
      <c r="A678" s="92" t="str">
        <f t="shared" si="10"/>
        <v>契约者A</v>
      </c>
      <c r="B678" s="1" t="s">
        <v>3794</v>
      </c>
      <c r="C678" s="117" t="s">
        <v>52</v>
      </c>
      <c r="D678" s="117" t="s">
        <v>2062</v>
      </c>
      <c r="E678" s="2" t="s">
        <v>3795</v>
      </c>
      <c r="F678" s="2" t="s">
        <v>186</v>
      </c>
      <c r="G678" s="2" t="s">
        <v>187</v>
      </c>
      <c r="H678" s="2" t="s">
        <v>187</v>
      </c>
      <c r="I678" s="110">
        <v>4</v>
      </c>
      <c r="J678" s="2" t="s">
        <v>3796</v>
      </c>
      <c r="K678" s="31" t="s">
        <v>3797</v>
      </c>
      <c r="L678" s="2" t="s">
        <v>1638</v>
      </c>
    </row>
    <row r="679" spans="1:12">
      <c r="A679" s="92" t="str">
        <f t="shared" si="10"/>
        <v>契约者A</v>
      </c>
      <c r="B679" s="1" t="s">
        <v>1096</v>
      </c>
      <c r="C679" s="117" t="s">
        <v>52</v>
      </c>
      <c r="D679" s="117" t="s">
        <v>2990</v>
      </c>
      <c r="E679" s="2" t="s">
        <v>3798</v>
      </c>
      <c r="F679" s="2" t="s">
        <v>186</v>
      </c>
      <c r="G679" s="2" t="s">
        <v>182</v>
      </c>
      <c r="H679" s="2" t="s">
        <v>2035</v>
      </c>
      <c r="I679" s="110">
        <v>4</v>
      </c>
      <c r="J679" s="2" t="s">
        <v>3799</v>
      </c>
      <c r="K679" s="31" t="s">
        <v>3800</v>
      </c>
      <c r="L679" s="2" t="s">
        <v>1614</v>
      </c>
    </row>
    <row r="680" spans="1:12">
      <c r="A680" s="92" t="str">
        <f t="shared" si="10"/>
        <v>契约者A</v>
      </c>
      <c r="B680" s="1" t="s">
        <v>1097</v>
      </c>
      <c r="C680" s="117" t="s">
        <v>52</v>
      </c>
      <c r="D680" s="117" t="s">
        <v>2990</v>
      </c>
      <c r="E680" s="2" t="s">
        <v>3801</v>
      </c>
      <c r="F680" s="2" t="s">
        <v>744</v>
      </c>
      <c r="G680" s="2" t="s">
        <v>187</v>
      </c>
      <c r="H680" s="2" t="s">
        <v>187</v>
      </c>
      <c r="I680" s="110" t="s">
        <v>183</v>
      </c>
      <c r="J680" s="2" t="s">
        <v>3802</v>
      </c>
      <c r="K680" s="31" t="s">
        <v>3803</v>
      </c>
      <c r="L680" s="2" t="s">
        <v>1614</v>
      </c>
    </row>
    <row r="681" spans="1:12">
      <c r="A681" s="92" t="str">
        <f t="shared" si="10"/>
        <v>契约者A</v>
      </c>
      <c r="B681" s="1" t="s">
        <v>3804</v>
      </c>
      <c r="C681" s="117" t="s">
        <v>52</v>
      </c>
      <c r="D681" s="117" t="s">
        <v>2990</v>
      </c>
      <c r="E681" s="2" t="s">
        <v>3805</v>
      </c>
      <c r="F681" s="2" t="s">
        <v>186</v>
      </c>
      <c r="G681" s="2" t="s">
        <v>187</v>
      </c>
      <c r="H681" s="2" t="s">
        <v>187</v>
      </c>
      <c r="I681" s="110">
        <v>4</v>
      </c>
      <c r="J681" s="2" t="s">
        <v>3806</v>
      </c>
      <c r="K681" s="31" t="s">
        <v>3807</v>
      </c>
      <c r="L681" s="2" t="s">
        <v>1638</v>
      </c>
    </row>
    <row r="682" spans="1:12">
      <c r="A682" s="92" t="str">
        <f t="shared" si="10"/>
        <v>契约者A</v>
      </c>
      <c r="B682" s="1" t="s">
        <v>3808</v>
      </c>
      <c r="C682" s="117" t="s">
        <v>52</v>
      </c>
      <c r="D682" s="117" t="s">
        <v>2990</v>
      </c>
      <c r="E682" s="2" t="s">
        <v>3809</v>
      </c>
      <c r="F682" s="2" t="s">
        <v>744</v>
      </c>
      <c r="G682" s="2" t="s">
        <v>187</v>
      </c>
      <c r="H682" s="2" t="s">
        <v>187</v>
      </c>
      <c r="I682" s="110" t="s">
        <v>183</v>
      </c>
      <c r="J682" s="2" t="s">
        <v>3810</v>
      </c>
      <c r="K682" s="31" t="s">
        <v>3811</v>
      </c>
      <c r="L682" s="2" t="s">
        <v>1638</v>
      </c>
    </row>
    <row r="683" spans="1:12">
      <c r="A683" s="92" t="str">
        <f t="shared" si="10"/>
        <v>契约者B</v>
      </c>
      <c r="B683" s="1" t="s">
        <v>1099</v>
      </c>
      <c r="C683" s="117" t="s">
        <v>67</v>
      </c>
      <c r="D683" s="117"/>
      <c r="E683" s="2" t="s">
        <v>1099</v>
      </c>
      <c r="F683" s="2" t="s">
        <v>744</v>
      </c>
      <c r="G683" s="2" t="s">
        <v>187</v>
      </c>
      <c r="H683" s="2" t="s">
        <v>187</v>
      </c>
      <c r="I683" s="110" t="s">
        <v>183</v>
      </c>
      <c r="J683" s="2" t="s">
        <v>3812</v>
      </c>
      <c r="K683" s="31" t="s">
        <v>3813</v>
      </c>
      <c r="L683" s="2" t="s">
        <v>1614</v>
      </c>
    </row>
    <row r="684" spans="1:12">
      <c r="A684" s="92" t="str">
        <f t="shared" si="10"/>
        <v>契约者B</v>
      </c>
      <c r="B684" s="1" t="s">
        <v>1100</v>
      </c>
      <c r="C684" s="117" t="s">
        <v>67</v>
      </c>
      <c r="D684" s="117"/>
      <c r="E684" s="2" t="s">
        <v>1100</v>
      </c>
      <c r="F684" s="2" t="s">
        <v>186</v>
      </c>
      <c r="G684" s="2" t="s">
        <v>182</v>
      </c>
      <c r="H684" s="2" t="s">
        <v>2035</v>
      </c>
      <c r="I684" s="110" t="s">
        <v>2085</v>
      </c>
      <c r="J684" s="2" t="s">
        <v>3814</v>
      </c>
      <c r="K684" s="31" t="s">
        <v>3815</v>
      </c>
      <c r="L684" s="2" t="s">
        <v>1614</v>
      </c>
    </row>
    <row r="685" spans="1:12">
      <c r="A685" s="92" t="str">
        <f t="shared" si="10"/>
        <v>契约者B</v>
      </c>
      <c r="B685" s="1" t="s">
        <v>1101</v>
      </c>
      <c r="C685" s="117" t="s">
        <v>67</v>
      </c>
      <c r="D685" s="117"/>
      <c r="E685" s="2" t="s">
        <v>1101</v>
      </c>
      <c r="F685" s="2" t="s">
        <v>186</v>
      </c>
      <c r="G685" s="2" t="s">
        <v>2194</v>
      </c>
      <c r="H685" s="2" t="s">
        <v>2035</v>
      </c>
      <c r="I685" s="110">
        <v>4</v>
      </c>
      <c r="J685" s="2" t="s">
        <v>3816</v>
      </c>
      <c r="K685" s="31" t="s">
        <v>3817</v>
      </c>
      <c r="L685" s="2" t="s">
        <v>1614</v>
      </c>
    </row>
    <row r="686" spans="1:12">
      <c r="A686" s="92" t="str">
        <f t="shared" si="10"/>
        <v>契约者B</v>
      </c>
      <c r="B686" s="1" t="s">
        <v>3818</v>
      </c>
      <c r="C686" s="117" t="s">
        <v>67</v>
      </c>
      <c r="D686" s="117"/>
      <c r="E686" s="2" t="s">
        <v>3818</v>
      </c>
      <c r="F686" s="2" t="s">
        <v>186</v>
      </c>
      <c r="G686" s="2" t="s">
        <v>182</v>
      </c>
      <c r="H686" s="2" t="s">
        <v>2035</v>
      </c>
      <c r="I686" s="110">
        <v>4</v>
      </c>
      <c r="J686" s="2" t="s">
        <v>3819</v>
      </c>
      <c r="K686" s="31" t="s">
        <v>3820</v>
      </c>
      <c r="L686" s="2" t="s">
        <v>1614</v>
      </c>
    </row>
    <row r="687" spans="1:12">
      <c r="A687" s="92" t="str">
        <f t="shared" si="10"/>
        <v>契约者B</v>
      </c>
      <c r="B687" s="1" t="s">
        <v>1103</v>
      </c>
      <c r="C687" s="117" t="s">
        <v>67</v>
      </c>
      <c r="D687" s="117"/>
      <c r="E687" s="2" t="s">
        <v>1103</v>
      </c>
      <c r="F687" s="2" t="s">
        <v>186</v>
      </c>
      <c r="G687" s="2" t="s">
        <v>182</v>
      </c>
      <c r="H687" s="2" t="s">
        <v>2035</v>
      </c>
      <c r="I687" s="110">
        <v>4</v>
      </c>
      <c r="J687" s="2" t="s">
        <v>3821</v>
      </c>
      <c r="K687" s="31" t="s">
        <v>3822</v>
      </c>
      <c r="L687" s="2" t="s">
        <v>1614</v>
      </c>
    </row>
    <row r="688" spans="1:12">
      <c r="A688" s="92" t="str">
        <f t="shared" si="10"/>
        <v>契约者B</v>
      </c>
      <c r="B688" s="1" t="s">
        <v>1104</v>
      </c>
      <c r="C688" s="117" t="s">
        <v>67</v>
      </c>
      <c r="D688" s="117"/>
      <c r="E688" s="2" t="s">
        <v>1104</v>
      </c>
      <c r="F688" s="2" t="s">
        <v>744</v>
      </c>
      <c r="G688" s="2" t="s">
        <v>187</v>
      </c>
      <c r="H688" s="2" t="s">
        <v>187</v>
      </c>
      <c r="I688" s="110" t="s">
        <v>183</v>
      </c>
      <c r="J688" s="2" t="s">
        <v>3823</v>
      </c>
      <c r="K688" s="31" t="s">
        <v>3824</v>
      </c>
      <c r="L688" s="2" t="s">
        <v>1614</v>
      </c>
    </row>
    <row r="689" spans="1:12">
      <c r="A689" s="92" t="str">
        <f t="shared" si="10"/>
        <v>契约者B</v>
      </c>
      <c r="B689" s="1" t="s">
        <v>1105</v>
      </c>
      <c r="C689" s="117" t="s">
        <v>67</v>
      </c>
      <c r="D689" s="117"/>
      <c r="E689" s="2" t="s">
        <v>1105</v>
      </c>
      <c r="F689" s="2" t="s">
        <v>744</v>
      </c>
      <c r="G689" s="2" t="s">
        <v>187</v>
      </c>
      <c r="H689" s="2" t="s">
        <v>187</v>
      </c>
      <c r="I689" s="110" t="s">
        <v>183</v>
      </c>
      <c r="J689" s="2" t="s">
        <v>3825</v>
      </c>
      <c r="K689" s="31" t="s">
        <v>3826</v>
      </c>
      <c r="L689" s="2" t="s">
        <v>1614</v>
      </c>
    </row>
    <row r="690" spans="1:12">
      <c r="A690" s="92" t="str">
        <f t="shared" si="10"/>
        <v>契约者B</v>
      </c>
      <c r="B690" s="1" t="s">
        <v>1106</v>
      </c>
      <c r="C690" s="117" t="s">
        <v>67</v>
      </c>
      <c r="D690" s="117"/>
      <c r="E690" s="2" t="s">
        <v>1106</v>
      </c>
      <c r="F690" s="2" t="s">
        <v>744</v>
      </c>
      <c r="G690" s="2" t="s">
        <v>187</v>
      </c>
      <c r="H690" s="2" t="s">
        <v>187</v>
      </c>
      <c r="I690" s="110" t="s">
        <v>183</v>
      </c>
      <c r="J690" s="2" t="s">
        <v>3827</v>
      </c>
      <c r="K690" s="31" t="s">
        <v>3828</v>
      </c>
      <c r="L690" s="2" t="s">
        <v>1614</v>
      </c>
    </row>
    <row r="691" spans="1:12">
      <c r="A691" s="92" t="str">
        <f t="shared" si="10"/>
        <v>契约者B</v>
      </c>
      <c r="B691" s="1" t="s">
        <v>3829</v>
      </c>
      <c r="C691" s="117" t="s">
        <v>67</v>
      </c>
      <c r="D691" s="117"/>
      <c r="E691" s="2" t="s">
        <v>3829</v>
      </c>
      <c r="F691" s="2" t="s">
        <v>744</v>
      </c>
      <c r="G691" s="2" t="s">
        <v>187</v>
      </c>
      <c r="H691" s="2" t="s">
        <v>187</v>
      </c>
      <c r="I691" s="110" t="s">
        <v>183</v>
      </c>
      <c r="J691" s="2" t="s">
        <v>3830</v>
      </c>
      <c r="K691" s="31" t="s">
        <v>3831</v>
      </c>
      <c r="L691" s="2" t="s">
        <v>1638</v>
      </c>
    </row>
    <row r="692" spans="1:12">
      <c r="A692" s="92" t="str">
        <f t="shared" si="10"/>
        <v>契约者B</v>
      </c>
      <c r="B692" s="1" t="s">
        <v>1107</v>
      </c>
      <c r="C692" s="117" t="s">
        <v>67</v>
      </c>
      <c r="D692" s="117" t="s">
        <v>2062</v>
      </c>
      <c r="E692" s="2" t="s">
        <v>3832</v>
      </c>
      <c r="F692" s="2" t="s">
        <v>181</v>
      </c>
      <c r="G692" s="2" t="s">
        <v>187</v>
      </c>
      <c r="H692" s="2" t="s">
        <v>187</v>
      </c>
      <c r="I692" s="110">
        <v>4</v>
      </c>
      <c r="J692" s="2" t="s">
        <v>3833</v>
      </c>
      <c r="K692" s="31" t="s">
        <v>3834</v>
      </c>
      <c r="L692" s="2" t="s">
        <v>1614</v>
      </c>
    </row>
    <row r="693" spans="1:12">
      <c r="A693" s="92" t="str">
        <f t="shared" si="10"/>
        <v>契约者B</v>
      </c>
      <c r="B693" s="1" t="s">
        <v>1108</v>
      </c>
      <c r="C693" s="117" t="s">
        <v>67</v>
      </c>
      <c r="D693" s="117" t="s">
        <v>2062</v>
      </c>
      <c r="E693" s="2" t="s">
        <v>3835</v>
      </c>
      <c r="F693" s="2" t="s">
        <v>186</v>
      </c>
      <c r="G693" s="2" t="s">
        <v>182</v>
      </c>
      <c r="H693" s="2" t="s">
        <v>2035</v>
      </c>
      <c r="I693" s="110">
        <v>4</v>
      </c>
      <c r="J693" s="2" t="s">
        <v>3836</v>
      </c>
      <c r="K693" s="31" t="s">
        <v>3837</v>
      </c>
      <c r="L693" s="2" t="s">
        <v>1614</v>
      </c>
    </row>
    <row r="694" spans="1:12">
      <c r="A694" s="92" t="str">
        <f t="shared" si="10"/>
        <v>契约者B</v>
      </c>
      <c r="B694" s="1" t="s">
        <v>1109</v>
      </c>
      <c r="C694" s="117" t="s">
        <v>67</v>
      </c>
      <c r="D694" s="117" t="s">
        <v>2062</v>
      </c>
      <c r="E694" s="2" t="s">
        <v>3838</v>
      </c>
      <c r="F694" s="2" t="s">
        <v>744</v>
      </c>
      <c r="G694" s="2" t="s">
        <v>187</v>
      </c>
      <c r="H694" s="2" t="s">
        <v>187</v>
      </c>
      <c r="I694" s="110" t="s">
        <v>183</v>
      </c>
      <c r="J694" s="2" t="s">
        <v>3839</v>
      </c>
      <c r="K694" s="31" t="s">
        <v>3840</v>
      </c>
      <c r="L694" s="2" t="s">
        <v>1614</v>
      </c>
    </row>
    <row r="695" spans="1:12">
      <c r="A695" s="92" t="str">
        <f t="shared" si="10"/>
        <v>契约者B</v>
      </c>
      <c r="B695" s="1" t="s">
        <v>1110</v>
      </c>
      <c r="C695" s="117" t="s">
        <v>67</v>
      </c>
      <c r="D695" s="117" t="s">
        <v>2062</v>
      </c>
      <c r="E695" s="2" t="s">
        <v>3841</v>
      </c>
      <c r="F695" s="2" t="s">
        <v>744</v>
      </c>
      <c r="G695" s="2" t="s">
        <v>187</v>
      </c>
      <c r="H695" s="2" t="s">
        <v>187</v>
      </c>
      <c r="I695" s="110" t="s">
        <v>183</v>
      </c>
      <c r="J695" s="2" t="s">
        <v>3842</v>
      </c>
      <c r="K695" s="31" t="s">
        <v>3843</v>
      </c>
      <c r="L695" s="2" t="s">
        <v>1614</v>
      </c>
    </row>
    <row r="696" spans="1:12">
      <c r="A696" s="92" t="str">
        <f t="shared" si="10"/>
        <v>契约者B</v>
      </c>
      <c r="B696" s="1" t="s">
        <v>3844</v>
      </c>
      <c r="C696" s="117" t="s">
        <v>67</v>
      </c>
      <c r="D696" s="117" t="s">
        <v>2062</v>
      </c>
      <c r="E696" s="2" t="s">
        <v>3845</v>
      </c>
      <c r="F696" s="2" t="s">
        <v>744</v>
      </c>
      <c r="G696" s="2" t="s">
        <v>187</v>
      </c>
      <c r="H696" s="2" t="s">
        <v>187</v>
      </c>
      <c r="I696" s="110" t="s">
        <v>183</v>
      </c>
      <c r="J696" s="2" t="s">
        <v>3846</v>
      </c>
      <c r="K696" s="31" t="s">
        <v>3847</v>
      </c>
      <c r="L696" s="2" t="s">
        <v>1638</v>
      </c>
    </row>
    <row r="697" spans="1:12">
      <c r="A697" s="92" t="str">
        <f t="shared" si="10"/>
        <v>契约者B</v>
      </c>
      <c r="B697" s="1" t="s">
        <v>3848</v>
      </c>
      <c r="C697" s="117" t="s">
        <v>67</v>
      </c>
      <c r="D697" s="117" t="s">
        <v>2062</v>
      </c>
      <c r="E697" s="2" t="s">
        <v>3849</v>
      </c>
      <c r="F697" s="2" t="s">
        <v>744</v>
      </c>
      <c r="G697" s="2" t="s">
        <v>187</v>
      </c>
      <c r="H697" s="2" t="s">
        <v>187</v>
      </c>
      <c r="I697" s="110" t="s">
        <v>183</v>
      </c>
      <c r="J697" s="2" t="s">
        <v>3850</v>
      </c>
      <c r="K697" s="31" t="s">
        <v>3851</v>
      </c>
      <c r="L697" s="2" t="s">
        <v>1638</v>
      </c>
    </row>
    <row r="698" spans="1:12">
      <c r="A698" s="92" t="str">
        <f t="shared" si="10"/>
        <v>契约者B</v>
      </c>
      <c r="B698" s="1" t="s">
        <v>3852</v>
      </c>
      <c r="C698" s="117" t="s">
        <v>67</v>
      </c>
      <c r="D698" s="117" t="s">
        <v>2062</v>
      </c>
      <c r="E698" s="2" t="s">
        <v>3853</v>
      </c>
      <c r="F698" s="2" t="s">
        <v>744</v>
      </c>
      <c r="G698" s="2" t="s">
        <v>187</v>
      </c>
      <c r="H698" s="2" t="s">
        <v>187</v>
      </c>
      <c r="I698" s="110" t="s">
        <v>183</v>
      </c>
      <c r="J698" s="2" t="s">
        <v>3854</v>
      </c>
      <c r="K698" s="31" t="s">
        <v>3855</v>
      </c>
      <c r="L698" s="2" t="s">
        <v>1638</v>
      </c>
    </row>
    <row r="699" spans="1:12">
      <c r="A699" s="92" t="str">
        <f t="shared" si="10"/>
        <v>契约者B</v>
      </c>
      <c r="B699" s="1" t="s">
        <v>3856</v>
      </c>
      <c r="C699" s="117" t="s">
        <v>67</v>
      </c>
      <c r="D699" s="117" t="s">
        <v>2062</v>
      </c>
      <c r="E699" s="2" t="s">
        <v>3857</v>
      </c>
      <c r="F699" s="2" t="s">
        <v>744</v>
      </c>
      <c r="G699" s="2" t="s">
        <v>187</v>
      </c>
      <c r="H699" s="2" t="s">
        <v>187</v>
      </c>
      <c r="I699" s="110" t="s">
        <v>183</v>
      </c>
      <c r="J699" s="2" t="s">
        <v>3858</v>
      </c>
      <c r="K699" s="31" t="s">
        <v>3859</v>
      </c>
      <c r="L699" s="2" t="s">
        <v>1638</v>
      </c>
    </row>
    <row r="700" spans="1:12">
      <c r="A700" s="92" t="str">
        <f t="shared" si="10"/>
        <v>契约者B</v>
      </c>
      <c r="B700" s="1" t="s">
        <v>1111</v>
      </c>
      <c r="C700" s="117" t="s">
        <v>67</v>
      </c>
      <c r="D700" s="117" t="s">
        <v>2990</v>
      </c>
      <c r="E700" s="2" t="s">
        <v>3860</v>
      </c>
      <c r="F700" s="2" t="s">
        <v>186</v>
      </c>
      <c r="G700" s="2" t="s">
        <v>182</v>
      </c>
      <c r="H700" s="2" t="s">
        <v>2035</v>
      </c>
      <c r="I700" s="110">
        <v>4</v>
      </c>
      <c r="J700" s="2" t="s">
        <v>3861</v>
      </c>
      <c r="K700" s="31" t="s">
        <v>3862</v>
      </c>
      <c r="L700" s="2" t="s">
        <v>1614</v>
      </c>
    </row>
    <row r="701" spans="1:12">
      <c r="A701" s="92" t="str">
        <f t="shared" si="10"/>
        <v>契约者B</v>
      </c>
      <c r="B701" s="1" t="s">
        <v>1112</v>
      </c>
      <c r="C701" s="117" t="s">
        <v>67</v>
      </c>
      <c r="D701" s="117" t="s">
        <v>2990</v>
      </c>
      <c r="E701" s="2" t="s">
        <v>3863</v>
      </c>
      <c r="F701" s="2" t="s">
        <v>744</v>
      </c>
      <c r="G701" s="2" t="s">
        <v>187</v>
      </c>
      <c r="H701" s="2" t="s">
        <v>187</v>
      </c>
      <c r="I701" s="110" t="s">
        <v>183</v>
      </c>
      <c r="J701" s="2" t="s">
        <v>3864</v>
      </c>
      <c r="K701" s="31" t="s">
        <v>3865</v>
      </c>
      <c r="L701" s="2" t="s">
        <v>1614</v>
      </c>
    </row>
    <row r="702" spans="1:12">
      <c r="A702" s="92" t="str">
        <f t="shared" si="10"/>
        <v>契约者B</v>
      </c>
      <c r="B702" s="1" t="s">
        <v>3866</v>
      </c>
      <c r="C702" s="117" t="s">
        <v>67</v>
      </c>
      <c r="D702" s="117" t="s">
        <v>2990</v>
      </c>
      <c r="E702" s="2" t="s">
        <v>3867</v>
      </c>
      <c r="F702" s="2" t="s">
        <v>186</v>
      </c>
      <c r="G702" s="2" t="s">
        <v>182</v>
      </c>
      <c r="H702" s="2" t="s">
        <v>2035</v>
      </c>
      <c r="I702" s="110" t="s">
        <v>183</v>
      </c>
      <c r="J702" s="2" t="s">
        <v>3868</v>
      </c>
      <c r="K702" s="31" t="s">
        <v>3869</v>
      </c>
      <c r="L702" s="2" t="s">
        <v>1638</v>
      </c>
    </row>
    <row r="703" spans="1:12">
      <c r="A703" s="92" t="str">
        <f t="shared" si="10"/>
        <v>契约者B</v>
      </c>
      <c r="B703" s="1" t="s">
        <v>3870</v>
      </c>
      <c r="C703" s="117" t="s">
        <v>67</v>
      </c>
      <c r="D703" s="117" t="s">
        <v>2990</v>
      </c>
      <c r="E703" s="2" t="s">
        <v>3871</v>
      </c>
      <c r="F703" s="2" t="s">
        <v>744</v>
      </c>
      <c r="G703" s="2" t="s">
        <v>187</v>
      </c>
      <c r="H703" s="2" t="s">
        <v>187</v>
      </c>
      <c r="I703" s="110" t="s">
        <v>183</v>
      </c>
      <c r="J703" s="2" t="s">
        <v>3872</v>
      </c>
      <c r="K703" s="31" t="s">
        <v>3873</v>
      </c>
      <c r="L703" s="2" t="s">
        <v>1638</v>
      </c>
    </row>
    <row r="704" spans="1:12">
      <c r="A704" s="92" t="str">
        <f t="shared" ref="A704:A745" si="11">"圣言奏者"&amp;C704</f>
        <v>圣言奏者A</v>
      </c>
      <c r="B704" s="1" t="s">
        <v>1114</v>
      </c>
      <c r="C704" s="117" t="s">
        <v>52</v>
      </c>
      <c r="D704" s="117"/>
      <c r="E704" s="2" t="s">
        <v>1114</v>
      </c>
      <c r="F704" s="2" t="s">
        <v>2592</v>
      </c>
      <c r="G704" s="2" t="s">
        <v>187</v>
      </c>
      <c r="H704" s="2" t="s">
        <v>187</v>
      </c>
      <c r="I704" s="110" t="s">
        <v>2036</v>
      </c>
      <c r="J704" s="2" t="s">
        <v>3874</v>
      </c>
      <c r="K704" s="31" t="s">
        <v>3875</v>
      </c>
      <c r="L704" s="2" t="s">
        <v>1614</v>
      </c>
    </row>
    <row r="705" spans="1:12">
      <c r="A705" s="92" t="str">
        <f t="shared" si="11"/>
        <v>圣言奏者A</v>
      </c>
      <c r="B705" s="1" t="s">
        <v>1115</v>
      </c>
      <c r="C705" s="117" t="s">
        <v>52</v>
      </c>
      <c r="D705" s="117"/>
      <c r="E705" s="2" t="s">
        <v>1115</v>
      </c>
      <c r="F705" s="2" t="s">
        <v>2592</v>
      </c>
      <c r="G705" s="2" t="s">
        <v>187</v>
      </c>
      <c r="H705" s="2" t="s">
        <v>187</v>
      </c>
      <c r="I705" s="110" t="s">
        <v>2044</v>
      </c>
      <c r="J705" s="2" t="s">
        <v>3876</v>
      </c>
      <c r="K705" s="31" t="s">
        <v>3877</v>
      </c>
      <c r="L705" s="2" t="s">
        <v>1614</v>
      </c>
    </row>
    <row r="706" spans="1:12">
      <c r="A706" s="92" t="str">
        <f t="shared" si="11"/>
        <v>圣言奏者A</v>
      </c>
      <c r="B706" s="1" t="s">
        <v>1116</v>
      </c>
      <c r="C706" s="117" t="s">
        <v>52</v>
      </c>
      <c r="D706" s="117"/>
      <c r="E706" s="2" t="s">
        <v>1116</v>
      </c>
      <c r="F706" s="2" t="s">
        <v>2592</v>
      </c>
      <c r="G706" s="2" t="s">
        <v>187</v>
      </c>
      <c r="H706" s="2" t="s">
        <v>187</v>
      </c>
      <c r="I706" s="110" t="s">
        <v>3295</v>
      </c>
      <c r="J706" s="2" t="s">
        <v>3878</v>
      </c>
      <c r="K706" s="31" t="s">
        <v>3879</v>
      </c>
      <c r="L706" s="2" t="s">
        <v>1614</v>
      </c>
    </row>
    <row r="707" spans="1:12">
      <c r="A707" s="92" t="str">
        <f t="shared" si="11"/>
        <v>圣言奏者A</v>
      </c>
      <c r="B707" s="1" t="s">
        <v>1117</v>
      </c>
      <c r="C707" s="117" t="s">
        <v>52</v>
      </c>
      <c r="D707" s="117"/>
      <c r="E707" s="2" t="s">
        <v>1117</v>
      </c>
      <c r="F707" s="2" t="s">
        <v>2033</v>
      </c>
      <c r="G707" s="2" t="s">
        <v>3235</v>
      </c>
      <c r="H707" s="2" t="s">
        <v>2035</v>
      </c>
      <c r="I707" s="110">
        <v>3</v>
      </c>
      <c r="J707" s="2" t="s">
        <v>3880</v>
      </c>
      <c r="K707" s="31" t="s">
        <v>3881</v>
      </c>
      <c r="L707" s="2" t="s">
        <v>1614</v>
      </c>
    </row>
    <row r="708" spans="1:12">
      <c r="A708" s="92" t="str">
        <f t="shared" si="11"/>
        <v>圣言奏者A</v>
      </c>
      <c r="B708" s="1" t="s">
        <v>1118</v>
      </c>
      <c r="C708" s="117" t="s">
        <v>52</v>
      </c>
      <c r="D708" s="117"/>
      <c r="E708" s="2" t="s">
        <v>1118</v>
      </c>
      <c r="F708" s="2" t="s">
        <v>186</v>
      </c>
      <c r="G708" s="2" t="s">
        <v>187</v>
      </c>
      <c r="H708" s="2" t="s">
        <v>187</v>
      </c>
      <c r="I708" s="110">
        <v>3</v>
      </c>
      <c r="J708" s="2" t="s">
        <v>3882</v>
      </c>
      <c r="K708" s="31" t="s">
        <v>3883</v>
      </c>
      <c r="L708" s="2" t="s">
        <v>1614</v>
      </c>
    </row>
    <row r="709" spans="1:12">
      <c r="A709" s="92" t="str">
        <f t="shared" si="11"/>
        <v>圣言奏者A</v>
      </c>
      <c r="B709" s="1" t="s">
        <v>1119</v>
      </c>
      <c r="C709" s="117" t="s">
        <v>52</v>
      </c>
      <c r="D709" s="117"/>
      <c r="E709" s="2" t="s">
        <v>1119</v>
      </c>
      <c r="F709" s="2" t="s">
        <v>186</v>
      </c>
      <c r="G709" s="2" t="s">
        <v>187</v>
      </c>
      <c r="H709" s="2" t="s">
        <v>187</v>
      </c>
      <c r="I709" s="110">
        <v>3</v>
      </c>
      <c r="J709" s="2" t="s">
        <v>3884</v>
      </c>
      <c r="K709" s="31" t="s">
        <v>3885</v>
      </c>
      <c r="L709" s="2" t="s">
        <v>1614</v>
      </c>
    </row>
    <row r="710" spans="1:12">
      <c r="A710" s="92" t="str">
        <f t="shared" si="11"/>
        <v>圣言奏者A</v>
      </c>
      <c r="B710" s="1" t="s">
        <v>1120</v>
      </c>
      <c r="C710" s="117" t="s">
        <v>52</v>
      </c>
      <c r="D710" s="117"/>
      <c r="E710" s="2" t="s">
        <v>1120</v>
      </c>
      <c r="F710" s="2" t="s">
        <v>186</v>
      </c>
      <c r="G710" s="2" t="s">
        <v>187</v>
      </c>
      <c r="H710" s="2" t="s">
        <v>187</v>
      </c>
      <c r="I710" s="110" t="s">
        <v>2036</v>
      </c>
      <c r="J710" s="2" t="s">
        <v>3886</v>
      </c>
      <c r="K710" s="31" t="s">
        <v>3887</v>
      </c>
      <c r="L710" s="2" t="s">
        <v>1614</v>
      </c>
    </row>
    <row r="711" spans="1:12">
      <c r="A711" s="92" t="str">
        <f t="shared" si="11"/>
        <v>圣言奏者A</v>
      </c>
      <c r="B711" s="1" t="s">
        <v>1121</v>
      </c>
      <c r="C711" s="117" t="s">
        <v>52</v>
      </c>
      <c r="D711" s="117"/>
      <c r="E711" s="2" t="s">
        <v>1121</v>
      </c>
      <c r="F711" s="2" t="s">
        <v>744</v>
      </c>
      <c r="G711" s="2" t="s">
        <v>187</v>
      </c>
      <c r="H711" s="2" t="s">
        <v>187</v>
      </c>
      <c r="I711" s="110" t="s">
        <v>183</v>
      </c>
      <c r="J711" s="2" t="s">
        <v>3888</v>
      </c>
      <c r="K711" s="31" t="s">
        <v>3889</v>
      </c>
      <c r="L711" s="2" t="s">
        <v>1614</v>
      </c>
    </row>
    <row r="712" spans="1:12">
      <c r="A712" s="92" t="str">
        <f t="shared" si="11"/>
        <v>圣言奏者A</v>
      </c>
      <c r="B712" s="1" t="s">
        <v>3890</v>
      </c>
      <c r="C712" s="117" t="s">
        <v>52</v>
      </c>
      <c r="D712" s="117"/>
      <c r="E712" s="2" t="s">
        <v>3890</v>
      </c>
      <c r="F712" s="2" t="s">
        <v>2033</v>
      </c>
      <c r="G712" s="2" t="s">
        <v>3235</v>
      </c>
      <c r="H712" s="2" t="s">
        <v>2035</v>
      </c>
      <c r="I712" s="110" t="s">
        <v>2085</v>
      </c>
      <c r="J712" s="2" t="s">
        <v>3891</v>
      </c>
      <c r="K712" s="31" t="s">
        <v>3892</v>
      </c>
      <c r="L712" s="2" t="s">
        <v>1638</v>
      </c>
    </row>
    <row r="713" spans="1:12">
      <c r="A713" s="92" t="str">
        <f t="shared" si="11"/>
        <v>圣言奏者A</v>
      </c>
      <c r="B713" s="1" t="s">
        <v>3893</v>
      </c>
      <c r="C713" s="117" t="s">
        <v>52</v>
      </c>
      <c r="D713" s="117" t="s">
        <v>2062</v>
      </c>
      <c r="E713" s="2" t="s">
        <v>3894</v>
      </c>
      <c r="F713" s="2" t="s">
        <v>2033</v>
      </c>
      <c r="G713" s="2" t="s">
        <v>2194</v>
      </c>
      <c r="H713" s="2" t="s">
        <v>2035</v>
      </c>
      <c r="I713" s="110" t="s">
        <v>3295</v>
      </c>
      <c r="J713" s="2" t="s">
        <v>3895</v>
      </c>
      <c r="K713" s="31" t="s">
        <v>3896</v>
      </c>
      <c r="L713" s="2" t="s">
        <v>1614</v>
      </c>
    </row>
    <row r="714" spans="1:12">
      <c r="A714" s="92" t="str">
        <f t="shared" si="11"/>
        <v>圣言奏者A</v>
      </c>
      <c r="B714" s="1" t="s">
        <v>1123</v>
      </c>
      <c r="C714" s="117" t="s">
        <v>52</v>
      </c>
      <c r="D714" s="117" t="s">
        <v>2062</v>
      </c>
      <c r="E714" s="2" t="s">
        <v>3897</v>
      </c>
      <c r="F714" s="2" t="s">
        <v>186</v>
      </c>
      <c r="G714" s="2" t="s">
        <v>2194</v>
      </c>
      <c r="H714" s="2" t="s">
        <v>2035</v>
      </c>
      <c r="I714" s="110">
        <v>3</v>
      </c>
      <c r="J714" s="2" t="s">
        <v>3898</v>
      </c>
      <c r="K714" s="31" t="s">
        <v>3899</v>
      </c>
      <c r="L714" s="2" t="s">
        <v>1614</v>
      </c>
    </row>
    <row r="715" spans="1:12">
      <c r="A715" s="92" t="str">
        <f t="shared" si="11"/>
        <v>圣言奏者A</v>
      </c>
      <c r="B715" s="1" t="s">
        <v>1124</v>
      </c>
      <c r="C715" s="117" t="s">
        <v>52</v>
      </c>
      <c r="D715" s="117" t="s">
        <v>2062</v>
      </c>
      <c r="E715" s="2" t="s">
        <v>3900</v>
      </c>
      <c r="F715" s="2" t="s">
        <v>186</v>
      </c>
      <c r="G715" s="2" t="s">
        <v>182</v>
      </c>
      <c r="H715" s="2" t="s">
        <v>2035</v>
      </c>
      <c r="I715" s="110">
        <v>3</v>
      </c>
      <c r="J715" s="2" t="s">
        <v>3901</v>
      </c>
      <c r="K715" s="31" t="s">
        <v>3902</v>
      </c>
      <c r="L715" s="2" t="s">
        <v>1614</v>
      </c>
    </row>
    <row r="716" spans="1:12">
      <c r="A716" s="92" t="str">
        <f t="shared" si="11"/>
        <v>圣言奏者A</v>
      </c>
      <c r="B716" s="1" t="s">
        <v>1125</v>
      </c>
      <c r="C716" s="117" t="s">
        <v>52</v>
      </c>
      <c r="D716" s="117" t="s">
        <v>2062</v>
      </c>
      <c r="E716" s="2" t="s">
        <v>3903</v>
      </c>
      <c r="F716" s="2" t="s">
        <v>744</v>
      </c>
      <c r="G716" s="2" t="s">
        <v>187</v>
      </c>
      <c r="H716" s="2" t="s">
        <v>187</v>
      </c>
      <c r="I716" s="110" t="s">
        <v>183</v>
      </c>
      <c r="J716" s="2" t="s">
        <v>3904</v>
      </c>
      <c r="K716" s="31" t="s">
        <v>3905</v>
      </c>
      <c r="L716" s="2" t="s">
        <v>1614</v>
      </c>
    </row>
    <row r="717" spans="1:12">
      <c r="A717" s="92" t="str">
        <f t="shared" si="11"/>
        <v>圣言奏者A</v>
      </c>
      <c r="B717" s="1" t="s">
        <v>3906</v>
      </c>
      <c r="C717" s="117" t="s">
        <v>52</v>
      </c>
      <c r="D717" s="117" t="s">
        <v>2062</v>
      </c>
      <c r="E717" s="2" t="s">
        <v>3907</v>
      </c>
      <c r="F717" s="2" t="s">
        <v>2033</v>
      </c>
      <c r="G717" s="2" t="s">
        <v>3235</v>
      </c>
      <c r="H717" s="2" t="s">
        <v>2035</v>
      </c>
      <c r="I717" s="110" t="s">
        <v>3295</v>
      </c>
      <c r="J717" s="2" t="s">
        <v>3908</v>
      </c>
      <c r="K717" s="31" t="s">
        <v>3909</v>
      </c>
      <c r="L717" s="2" t="s">
        <v>1638</v>
      </c>
    </row>
    <row r="718" spans="1:12">
      <c r="A718" s="92" t="str">
        <f t="shared" si="11"/>
        <v>圣言奏者A</v>
      </c>
      <c r="B718" s="1" t="s">
        <v>3910</v>
      </c>
      <c r="C718" s="117" t="s">
        <v>52</v>
      </c>
      <c r="D718" s="117" t="s">
        <v>2062</v>
      </c>
      <c r="E718" s="2" t="s">
        <v>3911</v>
      </c>
      <c r="F718" s="2" t="s">
        <v>744</v>
      </c>
      <c r="G718" s="2" t="s">
        <v>187</v>
      </c>
      <c r="H718" s="2" t="s">
        <v>187</v>
      </c>
      <c r="I718" s="110" t="s">
        <v>183</v>
      </c>
      <c r="J718" s="2" t="s">
        <v>3912</v>
      </c>
      <c r="K718" s="31" t="s">
        <v>3913</v>
      </c>
      <c r="L718" s="2" t="s">
        <v>1638</v>
      </c>
    </row>
    <row r="719" spans="1:12">
      <c r="A719" s="92" t="str">
        <f t="shared" si="11"/>
        <v>圣言奏者A</v>
      </c>
      <c r="B719" s="1" t="s">
        <v>3914</v>
      </c>
      <c r="C719" s="117" t="s">
        <v>52</v>
      </c>
      <c r="D719" s="117" t="s">
        <v>2062</v>
      </c>
      <c r="E719" s="2" t="s">
        <v>3915</v>
      </c>
      <c r="F719" s="2" t="s">
        <v>744</v>
      </c>
      <c r="G719" s="2" t="s">
        <v>187</v>
      </c>
      <c r="H719" s="2" t="s">
        <v>187</v>
      </c>
      <c r="I719" s="110" t="s">
        <v>183</v>
      </c>
      <c r="J719" s="2" t="s">
        <v>3916</v>
      </c>
      <c r="K719" s="31" t="s">
        <v>3917</v>
      </c>
      <c r="L719" s="2" t="s">
        <v>1638</v>
      </c>
    </row>
    <row r="720" spans="1:12">
      <c r="A720" s="92" t="str">
        <f t="shared" si="11"/>
        <v>圣言奏者A</v>
      </c>
      <c r="B720" s="1" t="s">
        <v>3918</v>
      </c>
      <c r="C720" s="117" t="s">
        <v>52</v>
      </c>
      <c r="D720" s="117" t="s">
        <v>2062</v>
      </c>
      <c r="E720" s="2" t="s">
        <v>3919</v>
      </c>
      <c r="F720" s="2" t="s">
        <v>744</v>
      </c>
      <c r="G720" s="2" t="s">
        <v>187</v>
      </c>
      <c r="H720" s="2" t="s">
        <v>187</v>
      </c>
      <c r="I720" s="110" t="s">
        <v>183</v>
      </c>
      <c r="J720" s="2" t="s">
        <v>3920</v>
      </c>
      <c r="K720" s="31" t="s">
        <v>3921</v>
      </c>
      <c r="L720" s="2" t="s">
        <v>1638</v>
      </c>
    </row>
    <row r="721" spans="1:12">
      <c r="A721" s="92" t="str">
        <f t="shared" si="11"/>
        <v>圣言奏者A</v>
      </c>
      <c r="B721" s="1" t="s">
        <v>1126</v>
      </c>
      <c r="C721" s="117" t="s">
        <v>52</v>
      </c>
      <c r="D721" s="117" t="s">
        <v>2990</v>
      </c>
      <c r="E721" s="2" t="s">
        <v>3922</v>
      </c>
      <c r="F721" s="2" t="s">
        <v>186</v>
      </c>
      <c r="G721" s="2" t="s">
        <v>187</v>
      </c>
      <c r="H721" s="2" t="s">
        <v>187</v>
      </c>
      <c r="I721" s="110">
        <v>3</v>
      </c>
      <c r="J721" s="2" t="s">
        <v>3923</v>
      </c>
      <c r="K721" s="31" t="s">
        <v>3924</v>
      </c>
      <c r="L721" s="2" t="s">
        <v>1614</v>
      </c>
    </row>
    <row r="722" spans="1:12">
      <c r="A722" s="92" t="str">
        <f t="shared" si="11"/>
        <v>圣言奏者A</v>
      </c>
      <c r="B722" s="1" t="s">
        <v>1127</v>
      </c>
      <c r="C722" s="117" t="s">
        <v>52</v>
      </c>
      <c r="D722" s="117" t="s">
        <v>2990</v>
      </c>
      <c r="E722" s="2" t="s">
        <v>3925</v>
      </c>
      <c r="F722" s="2" t="s">
        <v>744</v>
      </c>
      <c r="G722" s="2" t="s">
        <v>187</v>
      </c>
      <c r="H722" s="2" t="s">
        <v>187</v>
      </c>
      <c r="I722" s="110" t="s">
        <v>183</v>
      </c>
      <c r="J722" s="2" t="s">
        <v>3926</v>
      </c>
      <c r="K722" s="31" t="s">
        <v>3927</v>
      </c>
      <c r="L722" s="2" t="s">
        <v>1614</v>
      </c>
    </row>
    <row r="723" spans="1:12">
      <c r="A723" s="92" t="str">
        <f t="shared" si="11"/>
        <v>圣言奏者A</v>
      </c>
      <c r="B723" s="1" t="s">
        <v>3928</v>
      </c>
      <c r="C723" s="117" t="s">
        <v>52</v>
      </c>
      <c r="D723" s="117" t="s">
        <v>2990</v>
      </c>
      <c r="E723" s="2" t="s">
        <v>3929</v>
      </c>
      <c r="F723" s="2" t="s">
        <v>744</v>
      </c>
      <c r="G723" s="2" t="s">
        <v>187</v>
      </c>
      <c r="H723" s="2" t="s">
        <v>187</v>
      </c>
      <c r="I723" s="110" t="s">
        <v>183</v>
      </c>
      <c r="J723" s="2" t="s">
        <v>3930</v>
      </c>
      <c r="K723" s="31" t="s">
        <v>3931</v>
      </c>
      <c r="L723" s="2" t="s">
        <v>1638</v>
      </c>
    </row>
    <row r="724" spans="1:12">
      <c r="A724" s="92" t="str">
        <f t="shared" si="11"/>
        <v>圣言奏者A</v>
      </c>
      <c r="B724" s="1" t="s">
        <v>3932</v>
      </c>
      <c r="C724" s="117" t="s">
        <v>52</v>
      </c>
      <c r="D724" s="117" t="s">
        <v>2990</v>
      </c>
      <c r="E724" s="2" t="s">
        <v>3933</v>
      </c>
      <c r="F724" s="2" t="s">
        <v>744</v>
      </c>
      <c r="G724" s="2" t="s">
        <v>187</v>
      </c>
      <c r="H724" s="2" t="s">
        <v>187</v>
      </c>
      <c r="I724" s="110" t="s">
        <v>183</v>
      </c>
      <c r="J724" s="2" t="s">
        <v>3934</v>
      </c>
      <c r="K724" s="31" t="s">
        <v>3935</v>
      </c>
      <c r="L724" s="2" t="s">
        <v>1638</v>
      </c>
    </row>
    <row r="725" spans="1:12">
      <c r="A725" s="92" t="str">
        <f t="shared" si="11"/>
        <v>圣言奏者B</v>
      </c>
      <c r="B725" s="1" t="s">
        <v>1129</v>
      </c>
      <c r="C725" s="117" t="s">
        <v>67</v>
      </c>
      <c r="D725" s="117"/>
      <c r="E725" s="2" t="s">
        <v>1129</v>
      </c>
      <c r="F725" s="2" t="s">
        <v>186</v>
      </c>
      <c r="G725" s="2" t="s">
        <v>182</v>
      </c>
      <c r="H725" s="2" t="s">
        <v>2035</v>
      </c>
      <c r="I725" s="110" t="s">
        <v>2097</v>
      </c>
      <c r="J725" s="2" t="s">
        <v>3936</v>
      </c>
      <c r="K725" s="31" t="s">
        <v>3937</v>
      </c>
      <c r="L725" s="2" t="s">
        <v>1614</v>
      </c>
    </row>
    <row r="726" spans="1:12">
      <c r="A726" s="92" t="str">
        <f t="shared" si="11"/>
        <v>圣言奏者B</v>
      </c>
      <c r="B726" s="1" t="s">
        <v>1130</v>
      </c>
      <c r="C726" s="117" t="s">
        <v>67</v>
      </c>
      <c r="D726" s="117"/>
      <c r="E726" s="2" t="s">
        <v>1130</v>
      </c>
      <c r="F726" s="2" t="s">
        <v>181</v>
      </c>
      <c r="G726" s="2" t="s">
        <v>187</v>
      </c>
      <c r="H726" s="2" t="s">
        <v>187</v>
      </c>
      <c r="I726" s="110">
        <v>3</v>
      </c>
      <c r="J726" s="2" t="s">
        <v>3938</v>
      </c>
      <c r="K726" s="31" t="s">
        <v>3939</v>
      </c>
      <c r="L726" s="2" t="s">
        <v>1614</v>
      </c>
    </row>
    <row r="727" spans="1:12">
      <c r="A727" s="92" t="str">
        <f t="shared" si="11"/>
        <v>圣言奏者B</v>
      </c>
      <c r="B727" s="1" t="s">
        <v>1131</v>
      </c>
      <c r="C727" s="117" t="s">
        <v>67</v>
      </c>
      <c r="D727" s="117"/>
      <c r="E727" s="2" t="s">
        <v>1131</v>
      </c>
      <c r="F727" s="2" t="s">
        <v>2033</v>
      </c>
      <c r="G727" s="2" t="s">
        <v>3235</v>
      </c>
      <c r="H727" s="2" t="s">
        <v>2035</v>
      </c>
      <c r="I727" s="110" t="s">
        <v>2085</v>
      </c>
      <c r="J727" s="2" t="s">
        <v>3940</v>
      </c>
      <c r="K727" s="31" t="s">
        <v>3941</v>
      </c>
      <c r="L727" s="2" t="s">
        <v>1614</v>
      </c>
    </row>
    <row r="728" spans="1:12">
      <c r="A728" s="92" t="str">
        <f t="shared" si="11"/>
        <v>圣言奏者B</v>
      </c>
      <c r="B728" s="1" t="s">
        <v>1132</v>
      </c>
      <c r="C728" s="117" t="s">
        <v>67</v>
      </c>
      <c r="D728" s="117"/>
      <c r="E728" s="2" t="s">
        <v>1132</v>
      </c>
      <c r="F728" s="2" t="s">
        <v>2033</v>
      </c>
      <c r="G728" s="2" t="s">
        <v>182</v>
      </c>
      <c r="H728" s="2" t="s">
        <v>2035</v>
      </c>
      <c r="I728" s="110" t="s">
        <v>3942</v>
      </c>
      <c r="J728" s="2" t="s">
        <v>3943</v>
      </c>
      <c r="K728" s="31" t="s">
        <v>3944</v>
      </c>
      <c r="L728" s="2" t="s">
        <v>1614</v>
      </c>
    </row>
    <row r="729" spans="1:12">
      <c r="A729" s="92" t="str">
        <f t="shared" si="11"/>
        <v>圣言奏者B</v>
      </c>
      <c r="B729" s="1" t="s">
        <v>3945</v>
      </c>
      <c r="C729" s="117" t="s">
        <v>67</v>
      </c>
      <c r="D729" s="117"/>
      <c r="E729" s="2" t="s">
        <v>3945</v>
      </c>
      <c r="F729" s="2" t="s">
        <v>2084</v>
      </c>
      <c r="G729" s="2" t="s">
        <v>3235</v>
      </c>
      <c r="H729" s="2" t="s">
        <v>2035</v>
      </c>
      <c r="I729" s="110">
        <v>3</v>
      </c>
      <c r="J729" s="2" t="s">
        <v>3946</v>
      </c>
      <c r="K729" s="31" t="s">
        <v>3947</v>
      </c>
      <c r="L729" s="2" t="s">
        <v>1614</v>
      </c>
    </row>
    <row r="730" spans="1:12">
      <c r="A730" s="92" t="str">
        <f t="shared" si="11"/>
        <v>圣言奏者B</v>
      </c>
      <c r="B730" s="1" t="s">
        <v>1134</v>
      </c>
      <c r="C730" s="117" t="s">
        <v>67</v>
      </c>
      <c r="D730" s="117"/>
      <c r="E730" s="2" t="s">
        <v>1134</v>
      </c>
      <c r="F730" s="2" t="s">
        <v>186</v>
      </c>
      <c r="G730" s="2" t="s">
        <v>187</v>
      </c>
      <c r="H730" s="2" t="s">
        <v>187</v>
      </c>
      <c r="I730" s="110">
        <v>3</v>
      </c>
      <c r="J730" s="2" t="s">
        <v>3948</v>
      </c>
      <c r="K730" s="31" t="s">
        <v>3949</v>
      </c>
      <c r="L730" s="2" t="s">
        <v>1614</v>
      </c>
    </row>
    <row r="731" spans="1:12">
      <c r="A731" s="92" t="str">
        <f t="shared" si="11"/>
        <v>圣言奏者B</v>
      </c>
      <c r="B731" s="1" t="s">
        <v>1135</v>
      </c>
      <c r="C731" s="117" t="s">
        <v>67</v>
      </c>
      <c r="D731" s="117"/>
      <c r="E731" s="2" t="s">
        <v>1135</v>
      </c>
      <c r="F731" s="2" t="s">
        <v>744</v>
      </c>
      <c r="G731" s="2" t="s">
        <v>187</v>
      </c>
      <c r="H731" s="2" t="s">
        <v>187</v>
      </c>
      <c r="I731" s="110" t="s">
        <v>183</v>
      </c>
      <c r="J731" s="2" t="s">
        <v>3950</v>
      </c>
      <c r="K731" s="31" t="s">
        <v>3951</v>
      </c>
      <c r="L731" s="2" t="s">
        <v>1614</v>
      </c>
    </row>
    <row r="732" spans="1:12">
      <c r="A732" s="92" t="str">
        <f t="shared" si="11"/>
        <v>圣言奏者B</v>
      </c>
      <c r="B732" s="1" t="s">
        <v>1136</v>
      </c>
      <c r="C732" s="117" t="s">
        <v>67</v>
      </c>
      <c r="D732" s="117"/>
      <c r="E732" s="2" t="s">
        <v>1136</v>
      </c>
      <c r="F732" s="2" t="s">
        <v>186</v>
      </c>
      <c r="G732" s="2" t="s">
        <v>3235</v>
      </c>
      <c r="H732" s="2" t="s">
        <v>2035</v>
      </c>
      <c r="I732" s="110" t="s">
        <v>2097</v>
      </c>
      <c r="J732" s="2" t="s">
        <v>3952</v>
      </c>
      <c r="K732" s="31" t="s">
        <v>3953</v>
      </c>
      <c r="L732" s="2" t="s">
        <v>1614</v>
      </c>
    </row>
    <row r="733" spans="1:12">
      <c r="A733" s="92" t="str">
        <f t="shared" si="11"/>
        <v>圣言奏者B</v>
      </c>
      <c r="B733" s="1" t="s">
        <v>3954</v>
      </c>
      <c r="C733" s="117" t="s">
        <v>67</v>
      </c>
      <c r="D733" s="117"/>
      <c r="E733" s="2" t="s">
        <v>3954</v>
      </c>
      <c r="F733" s="2" t="s">
        <v>2084</v>
      </c>
      <c r="G733" s="2" t="s">
        <v>187</v>
      </c>
      <c r="H733" s="2" t="s">
        <v>187</v>
      </c>
      <c r="I733" s="110">
        <v>3</v>
      </c>
      <c r="J733" s="2" t="s">
        <v>3955</v>
      </c>
      <c r="K733" s="31" t="s">
        <v>3956</v>
      </c>
      <c r="L733" s="2" t="s">
        <v>1638</v>
      </c>
    </row>
    <row r="734" spans="1:12">
      <c r="A734" s="92" t="str">
        <f t="shared" si="11"/>
        <v>圣言奏者B</v>
      </c>
      <c r="B734" s="1" t="s">
        <v>1137</v>
      </c>
      <c r="C734" s="117" t="s">
        <v>67</v>
      </c>
      <c r="D734" s="117" t="s">
        <v>2062</v>
      </c>
      <c r="E734" s="2" t="s">
        <v>3957</v>
      </c>
      <c r="F734" s="2" t="s">
        <v>186</v>
      </c>
      <c r="G734" s="2" t="s">
        <v>3235</v>
      </c>
      <c r="H734" s="2" t="s">
        <v>2035</v>
      </c>
      <c r="I734" s="110">
        <v>3</v>
      </c>
      <c r="J734" s="2" t="s">
        <v>3958</v>
      </c>
      <c r="K734" s="31" t="s">
        <v>3959</v>
      </c>
      <c r="L734" s="2" t="s">
        <v>1614</v>
      </c>
    </row>
    <row r="735" spans="1:12">
      <c r="A735" s="92" t="str">
        <f t="shared" si="11"/>
        <v>圣言奏者B</v>
      </c>
      <c r="B735" s="1" t="s">
        <v>1138</v>
      </c>
      <c r="C735" s="117" t="s">
        <v>67</v>
      </c>
      <c r="D735" s="117" t="s">
        <v>2062</v>
      </c>
      <c r="E735" s="2" t="s">
        <v>3960</v>
      </c>
      <c r="F735" s="2" t="s">
        <v>186</v>
      </c>
      <c r="G735" s="2" t="s">
        <v>187</v>
      </c>
      <c r="H735" s="2" t="s">
        <v>187</v>
      </c>
      <c r="I735" s="110" t="s">
        <v>183</v>
      </c>
      <c r="J735" s="2" t="s">
        <v>3961</v>
      </c>
      <c r="K735" s="31" t="s">
        <v>3962</v>
      </c>
      <c r="L735" s="2" t="s">
        <v>1614</v>
      </c>
    </row>
    <row r="736" spans="1:12">
      <c r="A736" s="92" t="str">
        <f t="shared" si="11"/>
        <v>圣言奏者B</v>
      </c>
      <c r="B736" s="1" t="s">
        <v>1139</v>
      </c>
      <c r="C736" s="117" t="s">
        <v>67</v>
      </c>
      <c r="D736" s="117" t="s">
        <v>2062</v>
      </c>
      <c r="E736" s="2" t="s">
        <v>3963</v>
      </c>
      <c r="F736" s="2" t="s">
        <v>744</v>
      </c>
      <c r="G736" s="2" t="s">
        <v>187</v>
      </c>
      <c r="H736" s="2" t="s">
        <v>187</v>
      </c>
      <c r="I736" s="110" t="s">
        <v>183</v>
      </c>
      <c r="J736" s="2" t="s">
        <v>2137</v>
      </c>
      <c r="K736" s="31" t="s">
        <v>3964</v>
      </c>
      <c r="L736" s="2" t="s">
        <v>1614</v>
      </c>
    </row>
    <row r="737" spans="1:12">
      <c r="A737" s="92" t="str">
        <f t="shared" si="11"/>
        <v>圣言奏者B</v>
      </c>
      <c r="B737" s="1" t="s">
        <v>1140</v>
      </c>
      <c r="C737" s="117" t="s">
        <v>67</v>
      </c>
      <c r="D737" s="117" t="s">
        <v>2062</v>
      </c>
      <c r="E737" s="2" t="s">
        <v>3965</v>
      </c>
      <c r="F737" s="2" t="s">
        <v>744</v>
      </c>
      <c r="G737" s="2" t="s">
        <v>187</v>
      </c>
      <c r="H737" s="2" t="s">
        <v>187</v>
      </c>
      <c r="I737" s="110" t="s">
        <v>183</v>
      </c>
      <c r="J737" s="2" t="s">
        <v>3966</v>
      </c>
      <c r="K737" s="31" t="s">
        <v>3967</v>
      </c>
      <c r="L737" s="2" t="s">
        <v>1614</v>
      </c>
    </row>
    <row r="738" spans="1:12">
      <c r="A738" s="92" t="str">
        <f t="shared" si="11"/>
        <v>圣言奏者B</v>
      </c>
      <c r="B738" s="1" t="s">
        <v>3968</v>
      </c>
      <c r="C738" s="117" t="s">
        <v>67</v>
      </c>
      <c r="D738" s="117" t="s">
        <v>2062</v>
      </c>
      <c r="E738" s="2" t="s">
        <v>3969</v>
      </c>
      <c r="F738" s="2" t="s">
        <v>2033</v>
      </c>
      <c r="G738" s="2" t="s">
        <v>3235</v>
      </c>
      <c r="H738" s="2" t="s">
        <v>2035</v>
      </c>
      <c r="I738" s="110" t="s">
        <v>2036</v>
      </c>
      <c r="J738" s="2" t="s">
        <v>3970</v>
      </c>
      <c r="K738" s="31" t="s">
        <v>3971</v>
      </c>
      <c r="L738" s="2" t="s">
        <v>1638</v>
      </c>
    </row>
    <row r="739" spans="1:12">
      <c r="A739" s="92" t="str">
        <f t="shared" si="11"/>
        <v>圣言奏者B</v>
      </c>
      <c r="B739" s="1" t="s">
        <v>3972</v>
      </c>
      <c r="C739" s="117" t="s">
        <v>67</v>
      </c>
      <c r="D739" s="117" t="s">
        <v>2062</v>
      </c>
      <c r="E739" s="2" t="s">
        <v>3973</v>
      </c>
      <c r="F739" s="2" t="s">
        <v>744</v>
      </c>
      <c r="G739" s="2" t="s">
        <v>187</v>
      </c>
      <c r="H739" s="2" t="s">
        <v>187</v>
      </c>
      <c r="I739" s="110" t="s">
        <v>183</v>
      </c>
      <c r="J739" s="2" t="s">
        <v>3974</v>
      </c>
      <c r="K739" s="31" t="s">
        <v>3975</v>
      </c>
      <c r="L739" s="2" t="s">
        <v>1638</v>
      </c>
    </row>
    <row r="740" spans="1:12">
      <c r="A740" s="92" t="str">
        <f t="shared" si="11"/>
        <v>圣言奏者B</v>
      </c>
      <c r="B740" s="1" t="s">
        <v>3976</v>
      </c>
      <c r="C740" s="117" t="s">
        <v>67</v>
      </c>
      <c r="D740" s="117" t="s">
        <v>2062</v>
      </c>
      <c r="E740" s="2" t="s">
        <v>3977</v>
      </c>
      <c r="F740" s="2" t="s">
        <v>744</v>
      </c>
      <c r="G740" s="2" t="s">
        <v>187</v>
      </c>
      <c r="H740" s="2" t="s">
        <v>187</v>
      </c>
      <c r="I740" s="110" t="s">
        <v>183</v>
      </c>
      <c r="J740" s="2" t="s">
        <v>3978</v>
      </c>
      <c r="K740" s="31" t="s">
        <v>3979</v>
      </c>
      <c r="L740" s="2" t="s">
        <v>1638</v>
      </c>
    </row>
    <row r="741" spans="1:12">
      <c r="A741" s="92" t="str">
        <f t="shared" si="11"/>
        <v>圣言奏者B</v>
      </c>
      <c r="B741" s="1" t="s">
        <v>3980</v>
      </c>
      <c r="C741" s="117" t="s">
        <v>67</v>
      </c>
      <c r="D741" s="117" t="s">
        <v>2062</v>
      </c>
      <c r="E741" s="2" t="s">
        <v>3981</v>
      </c>
      <c r="F741" s="2" t="s">
        <v>744</v>
      </c>
      <c r="G741" s="2" t="s">
        <v>187</v>
      </c>
      <c r="H741" s="2" t="s">
        <v>187</v>
      </c>
      <c r="I741" s="110" t="s">
        <v>183</v>
      </c>
      <c r="J741" s="2" t="s">
        <v>3982</v>
      </c>
      <c r="K741" s="31" t="s">
        <v>3983</v>
      </c>
      <c r="L741" s="2" t="s">
        <v>1638</v>
      </c>
    </row>
    <row r="742" spans="1:12">
      <c r="A742" s="92" t="str">
        <f t="shared" si="11"/>
        <v>圣言奏者B</v>
      </c>
      <c r="B742" s="1" t="s">
        <v>3984</v>
      </c>
      <c r="C742" s="117" t="s">
        <v>67</v>
      </c>
      <c r="D742" s="117" t="s">
        <v>2990</v>
      </c>
      <c r="E742" s="2" t="s">
        <v>3985</v>
      </c>
      <c r="F742" s="2" t="s">
        <v>744</v>
      </c>
      <c r="G742" s="2" t="s">
        <v>187</v>
      </c>
      <c r="H742" s="2" t="s">
        <v>187</v>
      </c>
      <c r="I742" s="110" t="s">
        <v>183</v>
      </c>
      <c r="J742" s="2" t="s">
        <v>3986</v>
      </c>
      <c r="K742" s="31" t="s">
        <v>3987</v>
      </c>
      <c r="L742" s="2" t="s">
        <v>1614</v>
      </c>
    </row>
    <row r="743" spans="1:12">
      <c r="A743" s="92" t="str">
        <f t="shared" si="11"/>
        <v>圣言奏者B</v>
      </c>
      <c r="B743" s="1" t="s">
        <v>1142</v>
      </c>
      <c r="C743" s="117" t="s">
        <v>67</v>
      </c>
      <c r="D743" s="117" t="s">
        <v>2990</v>
      </c>
      <c r="E743" s="2" t="s">
        <v>3988</v>
      </c>
      <c r="F743" s="2" t="s">
        <v>744</v>
      </c>
      <c r="G743" s="2" t="s">
        <v>187</v>
      </c>
      <c r="H743" s="2" t="s">
        <v>187</v>
      </c>
      <c r="I743" s="110" t="s">
        <v>183</v>
      </c>
      <c r="J743" s="2" t="s">
        <v>3989</v>
      </c>
      <c r="K743" s="31" t="s">
        <v>3990</v>
      </c>
      <c r="L743" s="2" t="s">
        <v>1614</v>
      </c>
    </row>
    <row r="744" spans="1:12">
      <c r="A744" s="92" t="str">
        <f t="shared" si="11"/>
        <v>圣言奏者B</v>
      </c>
      <c r="B744" s="43" t="s">
        <v>3991</v>
      </c>
      <c r="C744" s="117" t="s">
        <v>67</v>
      </c>
      <c r="D744" s="117" t="s">
        <v>2990</v>
      </c>
      <c r="E744" s="43" t="s">
        <v>3992</v>
      </c>
      <c r="F744" s="43" t="s">
        <v>181</v>
      </c>
      <c r="G744" s="43" t="s">
        <v>182</v>
      </c>
      <c r="H744" s="43" t="s">
        <v>2035</v>
      </c>
      <c r="I744" s="110" t="s">
        <v>183</v>
      </c>
      <c r="J744" s="43" t="s">
        <v>3993</v>
      </c>
      <c r="K744" s="115" t="s">
        <v>3994</v>
      </c>
      <c r="L744" s="43" t="s">
        <v>1638</v>
      </c>
    </row>
    <row r="745" spans="1:12">
      <c r="A745" s="92" t="str">
        <f t="shared" si="11"/>
        <v>圣言奏者B</v>
      </c>
      <c r="B745" s="43" t="s">
        <v>3995</v>
      </c>
      <c r="C745" s="117" t="s">
        <v>67</v>
      </c>
      <c r="D745" s="117" t="s">
        <v>2990</v>
      </c>
      <c r="E745" s="43" t="s">
        <v>3996</v>
      </c>
      <c r="F745" s="43" t="s">
        <v>744</v>
      </c>
      <c r="G745" s="43" t="s">
        <v>187</v>
      </c>
      <c r="H745" s="43" t="s">
        <v>187</v>
      </c>
      <c r="I745" s="110" t="s">
        <v>183</v>
      </c>
      <c r="J745" s="43" t="s">
        <v>3997</v>
      </c>
      <c r="K745" s="115" t="s">
        <v>3998</v>
      </c>
      <c r="L745" s="43" t="s">
        <v>1638</v>
      </c>
    </row>
    <row r="746" spans="1:12">
      <c r="A746" s="92" t="str">
        <f t="shared" ref="A746:A787" si="12">"超越战鬼"&amp;C746</f>
        <v>超越战鬼A</v>
      </c>
      <c r="B746" t="s">
        <v>1144</v>
      </c>
      <c r="C746" s="93" t="s">
        <v>52</v>
      </c>
      <c r="D746" s="93"/>
      <c r="E746" s="82" t="s">
        <v>1144</v>
      </c>
      <c r="F746" s="82" t="s">
        <v>2033</v>
      </c>
      <c r="G746" s="82" t="s">
        <v>2034</v>
      </c>
      <c r="H746" s="82" t="s">
        <v>2035</v>
      </c>
      <c r="I746" s="94" t="s">
        <v>3070</v>
      </c>
      <c r="J746" s="82" t="s">
        <v>3999</v>
      </c>
      <c r="K746" s="31" t="s">
        <v>4000</v>
      </c>
      <c r="L746" s="82" t="s">
        <v>1631</v>
      </c>
    </row>
    <row r="747" spans="1:12">
      <c r="A747" s="92" t="str">
        <f t="shared" si="12"/>
        <v>超越战鬼A</v>
      </c>
      <c r="B747" t="s">
        <v>1145</v>
      </c>
      <c r="C747" s="93" t="s">
        <v>52</v>
      </c>
      <c r="D747" s="93"/>
      <c r="E747" s="82" t="s">
        <v>1145</v>
      </c>
      <c r="F747" s="82" t="s">
        <v>181</v>
      </c>
      <c r="G747" s="82" t="s">
        <v>187</v>
      </c>
      <c r="H747" s="82" t="s">
        <v>187</v>
      </c>
      <c r="I747" s="94" t="s">
        <v>183</v>
      </c>
      <c r="J747" s="82" t="s">
        <v>4001</v>
      </c>
      <c r="K747" s="31" t="s">
        <v>4002</v>
      </c>
      <c r="L747" s="82" t="s">
        <v>1631</v>
      </c>
    </row>
    <row r="748" spans="1:12">
      <c r="A748" s="92" t="str">
        <f t="shared" si="12"/>
        <v>超越战鬼A</v>
      </c>
      <c r="B748" t="s">
        <v>1146</v>
      </c>
      <c r="C748" s="93" t="s">
        <v>52</v>
      </c>
      <c r="D748" s="93"/>
      <c r="E748" s="82" t="s">
        <v>1146</v>
      </c>
      <c r="F748" s="82" t="s">
        <v>2033</v>
      </c>
      <c r="G748" s="82" t="s">
        <v>2034</v>
      </c>
      <c r="H748" s="82" t="s">
        <v>2035</v>
      </c>
      <c r="I748" s="94" t="s">
        <v>2044</v>
      </c>
      <c r="J748" s="82" t="s">
        <v>4003</v>
      </c>
      <c r="K748" s="31" t="s">
        <v>4004</v>
      </c>
      <c r="L748" s="82" t="s">
        <v>1631</v>
      </c>
    </row>
    <row r="749" spans="1:12">
      <c r="A749" s="92" t="str">
        <f t="shared" si="12"/>
        <v>超越战鬼A</v>
      </c>
      <c r="B749" t="s">
        <v>1147</v>
      </c>
      <c r="C749" s="93" t="s">
        <v>52</v>
      </c>
      <c r="D749" s="93"/>
      <c r="E749" s="82" t="s">
        <v>1147</v>
      </c>
      <c r="F749" s="82" t="s">
        <v>2033</v>
      </c>
      <c r="G749" s="82" t="s">
        <v>2034</v>
      </c>
      <c r="H749" s="82" t="s">
        <v>2035</v>
      </c>
      <c r="I749" s="94" t="s">
        <v>2044</v>
      </c>
      <c r="J749" s="82" t="s">
        <v>4005</v>
      </c>
      <c r="K749" s="31" t="s">
        <v>4006</v>
      </c>
      <c r="L749" s="82" t="s">
        <v>1631</v>
      </c>
    </row>
    <row r="750" spans="1:12">
      <c r="A750" s="92" t="str">
        <f t="shared" si="12"/>
        <v>超越战鬼A</v>
      </c>
      <c r="B750" t="s">
        <v>1148</v>
      </c>
      <c r="C750" s="93" t="s">
        <v>52</v>
      </c>
      <c r="D750" s="93"/>
      <c r="E750" s="82" t="s">
        <v>1148</v>
      </c>
      <c r="F750" s="82" t="s">
        <v>186</v>
      </c>
      <c r="G750" s="82" t="s">
        <v>187</v>
      </c>
      <c r="H750" s="82" t="s">
        <v>187</v>
      </c>
      <c r="I750" s="94" t="s">
        <v>2044</v>
      </c>
      <c r="J750" s="82" t="s">
        <v>4007</v>
      </c>
      <c r="K750" s="31" t="s">
        <v>4008</v>
      </c>
      <c r="L750" s="82" t="s">
        <v>1631</v>
      </c>
    </row>
    <row r="751" spans="1:12">
      <c r="A751" s="92" t="str">
        <f t="shared" si="12"/>
        <v>超越战鬼A</v>
      </c>
      <c r="B751" t="s">
        <v>1149</v>
      </c>
      <c r="C751" s="93" t="s">
        <v>52</v>
      </c>
      <c r="D751" s="93"/>
      <c r="E751" s="82" t="s">
        <v>1149</v>
      </c>
      <c r="F751" s="82" t="s">
        <v>186</v>
      </c>
      <c r="G751" s="82" t="s">
        <v>187</v>
      </c>
      <c r="H751" s="82" t="s">
        <v>187</v>
      </c>
      <c r="I751" s="94" t="s">
        <v>2044</v>
      </c>
      <c r="J751" s="82" t="s">
        <v>4009</v>
      </c>
      <c r="K751" s="31" t="s">
        <v>4010</v>
      </c>
      <c r="L751" s="82" t="s">
        <v>1631</v>
      </c>
    </row>
    <row r="752" spans="1:12">
      <c r="A752" s="92" t="str">
        <f t="shared" si="12"/>
        <v>超越战鬼A</v>
      </c>
      <c r="B752" t="s">
        <v>1150</v>
      </c>
      <c r="C752" s="93" t="s">
        <v>52</v>
      </c>
      <c r="D752" s="93"/>
      <c r="E752" s="82" t="s">
        <v>1150</v>
      </c>
      <c r="F752" s="82" t="s">
        <v>186</v>
      </c>
      <c r="G752" s="82" t="s">
        <v>187</v>
      </c>
      <c r="H752" s="82" t="s">
        <v>187</v>
      </c>
      <c r="I752" s="94" t="s">
        <v>183</v>
      </c>
      <c r="J752" s="82" t="s">
        <v>4011</v>
      </c>
      <c r="K752" s="31" t="s">
        <v>4012</v>
      </c>
      <c r="L752" s="82" t="s">
        <v>1631</v>
      </c>
    </row>
    <row r="753" spans="1:12">
      <c r="A753" s="92" t="str">
        <f t="shared" si="12"/>
        <v>超越战鬼A</v>
      </c>
      <c r="B753" t="s">
        <v>1151</v>
      </c>
      <c r="C753" s="93" t="s">
        <v>52</v>
      </c>
      <c r="D753" s="93"/>
      <c r="E753" s="82" t="s">
        <v>1151</v>
      </c>
      <c r="F753" s="82" t="s">
        <v>186</v>
      </c>
      <c r="G753" s="82" t="s">
        <v>182</v>
      </c>
      <c r="H753" s="82" t="s">
        <v>2035</v>
      </c>
      <c r="I753" s="94" t="s">
        <v>2036</v>
      </c>
      <c r="J753" s="82" t="s">
        <v>4013</v>
      </c>
      <c r="K753" s="31" t="s">
        <v>4014</v>
      </c>
      <c r="L753" s="82" t="s">
        <v>1631</v>
      </c>
    </row>
    <row r="754" spans="1:12">
      <c r="A754" s="92" t="str">
        <f t="shared" si="12"/>
        <v>超越战鬼A</v>
      </c>
      <c r="B754" t="s">
        <v>4015</v>
      </c>
      <c r="C754" s="93" t="s">
        <v>52</v>
      </c>
      <c r="D754" s="93"/>
      <c r="E754" s="82" t="s">
        <v>4015</v>
      </c>
      <c r="F754" s="82" t="s">
        <v>181</v>
      </c>
      <c r="G754" s="82" t="s">
        <v>187</v>
      </c>
      <c r="H754" s="82" t="s">
        <v>187</v>
      </c>
      <c r="I754" s="94" t="s">
        <v>183</v>
      </c>
      <c r="J754" s="82" t="s">
        <v>4016</v>
      </c>
      <c r="K754" s="31" t="s">
        <v>4017</v>
      </c>
      <c r="L754" s="2" t="s">
        <v>1638</v>
      </c>
    </row>
    <row r="755" spans="1:12">
      <c r="A755" s="92" t="str">
        <f t="shared" si="12"/>
        <v>超越战鬼A</v>
      </c>
      <c r="B755" t="s">
        <v>1152</v>
      </c>
      <c r="C755" s="93" t="s">
        <v>52</v>
      </c>
      <c r="D755" s="93" t="s">
        <v>2062</v>
      </c>
      <c r="E755" s="82" t="s">
        <v>4018</v>
      </c>
      <c r="F755" s="82" t="s">
        <v>186</v>
      </c>
      <c r="G755" s="82" t="s">
        <v>187</v>
      </c>
      <c r="H755" s="82" t="s">
        <v>187</v>
      </c>
      <c r="I755" s="94">
        <v>5</v>
      </c>
      <c r="J755" s="82" t="s">
        <v>4019</v>
      </c>
      <c r="K755" s="31" t="s">
        <v>4020</v>
      </c>
      <c r="L755" s="82" t="s">
        <v>1631</v>
      </c>
    </row>
    <row r="756" spans="1:12">
      <c r="A756" s="92" t="str">
        <f t="shared" si="12"/>
        <v>超越战鬼A</v>
      </c>
      <c r="B756" t="s">
        <v>1153</v>
      </c>
      <c r="C756" s="93" t="s">
        <v>52</v>
      </c>
      <c r="D756" s="93" t="s">
        <v>2062</v>
      </c>
      <c r="E756" s="82" t="s">
        <v>4021</v>
      </c>
      <c r="F756" s="82" t="s">
        <v>186</v>
      </c>
      <c r="G756" s="82" t="s">
        <v>187</v>
      </c>
      <c r="H756" s="82" t="s">
        <v>187</v>
      </c>
      <c r="I756" s="94" t="s">
        <v>183</v>
      </c>
      <c r="J756" s="82" t="s">
        <v>4022</v>
      </c>
      <c r="K756" s="31" t="s">
        <v>4023</v>
      </c>
      <c r="L756" s="82" t="s">
        <v>1631</v>
      </c>
    </row>
    <row r="757" spans="1:12">
      <c r="A757" s="92" t="str">
        <f t="shared" si="12"/>
        <v>超越战鬼A</v>
      </c>
      <c r="B757" t="s">
        <v>1154</v>
      </c>
      <c r="C757" s="93" t="s">
        <v>52</v>
      </c>
      <c r="D757" s="93" t="s">
        <v>2062</v>
      </c>
      <c r="E757" s="82" t="s">
        <v>4024</v>
      </c>
      <c r="F757" s="82" t="s">
        <v>744</v>
      </c>
      <c r="G757" s="82" t="s">
        <v>187</v>
      </c>
      <c r="H757" s="82" t="s">
        <v>187</v>
      </c>
      <c r="I757" s="94" t="s">
        <v>183</v>
      </c>
      <c r="J757" s="82" t="s">
        <v>4025</v>
      </c>
      <c r="K757" s="31" t="s">
        <v>4026</v>
      </c>
      <c r="L757" s="82" t="s">
        <v>1631</v>
      </c>
    </row>
    <row r="758" spans="1:12">
      <c r="A758" s="92" t="str">
        <f t="shared" si="12"/>
        <v>超越战鬼A</v>
      </c>
      <c r="B758" t="s">
        <v>1155</v>
      </c>
      <c r="C758" s="93" t="s">
        <v>52</v>
      </c>
      <c r="D758" s="93" t="s">
        <v>2062</v>
      </c>
      <c r="E758" s="82" t="s">
        <v>4027</v>
      </c>
      <c r="F758" s="82" t="s">
        <v>744</v>
      </c>
      <c r="G758" s="82" t="s">
        <v>187</v>
      </c>
      <c r="H758" s="82" t="s">
        <v>187</v>
      </c>
      <c r="I758" s="94" t="s">
        <v>183</v>
      </c>
      <c r="J758" s="82" t="s">
        <v>4028</v>
      </c>
      <c r="K758" s="31" t="s">
        <v>4029</v>
      </c>
      <c r="L758" s="82" t="s">
        <v>1631</v>
      </c>
    </row>
    <row r="759" spans="1:12">
      <c r="A759" s="92" t="str">
        <f t="shared" si="12"/>
        <v>超越战鬼A</v>
      </c>
      <c r="B759" t="s">
        <v>4030</v>
      </c>
      <c r="C759" s="93" t="s">
        <v>52</v>
      </c>
      <c r="D759" s="93" t="s">
        <v>2062</v>
      </c>
      <c r="E759" s="82" t="s">
        <v>4031</v>
      </c>
      <c r="F759" s="82" t="s">
        <v>186</v>
      </c>
      <c r="G759" s="82" t="s">
        <v>187</v>
      </c>
      <c r="H759" s="82" t="s">
        <v>187</v>
      </c>
      <c r="I759" s="94" t="s">
        <v>4032</v>
      </c>
      <c r="J759" s="82" t="s">
        <v>4033</v>
      </c>
      <c r="K759" s="31" t="s">
        <v>4034</v>
      </c>
      <c r="L759" s="2" t="s">
        <v>1638</v>
      </c>
    </row>
    <row r="760" spans="1:12">
      <c r="A760" s="92" t="str">
        <f t="shared" si="12"/>
        <v>超越战鬼A</v>
      </c>
      <c r="B760" t="s">
        <v>4035</v>
      </c>
      <c r="C760" s="93" t="s">
        <v>52</v>
      </c>
      <c r="D760" s="93" t="s">
        <v>2062</v>
      </c>
      <c r="E760" s="82" t="s">
        <v>4036</v>
      </c>
      <c r="F760" s="82" t="s">
        <v>186</v>
      </c>
      <c r="G760" s="82" t="s">
        <v>182</v>
      </c>
      <c r="H760" s="82" t="s">
        <v>2035</v>
      </c>
      <c r="I760" s="94" t="s">
        <v>2760</v>
      </c>
      <c r="J760" s="82" t="s">
        <v>4037</v>
      </c>
      <c r="K760" s="31" t="s">
        <v>4038</v>
      </c>
      <c r="L760" s="2" t="s">
        <v>1638</v>
      </c>
    </row>
    <row r="761" spans="1:12">
      <c r="A761" s="92" t="str">
        <f t="shared" si="12"/>
        <v>超越战鬼A</v>
      </c>
      <c r="B761" t="s">
        <v>4039</v>
      </c>
      <c r="C761" s="93" t="s">
        <v>52</v>
      </c>
      <c r="D761" s="93" t="s">
        <v>2062</v>
      </c>
      <c r="E761" s="82" t="s">
        <v>4040</v>
      </c>
      <c r="F761" s="82" t="s">
        <v>186</v>
      </c>
      <c r="G761" s="82" t="s">
        <v>187</v>
      </c>
      <c r="H761" s="82" t="s">
        <v>187</v>
      </c>
      <c r="I761" s="94" t="s">
        <v>183</v>
      </c>
      <c r="J761" s="82" t="s">
        <v>4041</v>
      </c>
      <c r="K761" s="31" t="s">
        <v>4042</v>
      </c>
      <c r="L761" s="2" t="s">
        <v>1638</v>
      </c>
    </row>
    <row r="762" spans="1:12">
      <c r="A762" s="92" t="str">
        <f t="shared" si="12"/>
        <v>超越战鬼A</v>
      </c>
      <c r="B762" t="s">
        <v>4043</v>
      </c>
      <c r="C762" s="93" t="s">
        <v>52</v>
      </c>
      <c r="D762" s="93" t="s">
        <v>2062</v>
      </c>
      <c r="E762" s="82" t="s">
        <v>4044</v>
      </c>
      <c r="F762" s="82" t="s">
        <v>744</v>
      </c>
      <c r="G762" s="82" t="s">
        <v>187</v>
      </c>
      <c r="H762" s="82" t="s">
        <v>187</v>
      </c>
      <c r="I762" s="94" t="s">
        <v>183</v>
      </c>
      <c r="J762" s="82" t="s">
        <v>4045</v>
      </c>
      <c r="K762" s="31" t="s">
        <v>4046</v>
      </c>
      <c r="L762" s="2" t="s">
        <v>1638</v>
      </c>
    </row>
    <row r="763" spans="1:12">
      <c r="A763" s="92" t="str">
        <f t="shared" si="12"/>
        <v>超越战鬼A</v>
      </c>
      <c r="B763" t="s">
        <v>1156</v>
      </c>
      <c r="C763" s="93" t="s">
        <v>52</v>
      </c>
      <c r="D763" s="93" t="s">
        <v>2990</v>
      </c>
      <c r="E763" s="82" t="s">
        <v>4047</v>
      </c>
      <c r="F763" s="82" t="s">
        <v>744</v>
      </c>
      <c r="G763" s="82" t="s">
        <v>187</v>
      </c>
      <c r="H763" s="82" t="s">
        <v>187</v>
      </c>
      <c r="I763" s="94" t="s">
        <v>183</v>
      </c>
      <c r="J763" s="82" t="s">
        <v>4048</v>
      </c>
      <c r="K763" s="31" t="s">
        <v>4049</v>
      </c>
      <c r="L763" s="82" t="s">
        <v>1631</v>
      </c>
    </row>
    <row r="764" spans="1:12">
      <c r="A764" s="92" t="str">
        <f t="shared" si="12"/>
        <v>超越战鬼A</v>
      </c>
      <c r="B764" t="s">
        <v>1157</v>
      </c>
      <c r="C764" s="93" t="s">
        <v>52</v>
      </c>
      <c r="D764" s="93" t="s">
        <v>2990</v>
      </c>
      <c r="E764" s="82" t="s">
        <v>4050</v>
      </c>
      <c r="F764" s="82" t="s">
        <v>744</v>
      </c>
      <c r="G764" s="82" t="s">
        <v>187</v>
      </c>
      <c r="H764" s="82" t="s">
        <v>187</v>
      </c>
      <c r="I764" s="94" t="s">
        <v>183</v>
      </c>
      <c r="J764" s="82" t="s">
        <v>4051</v>
      </c>
      <c r="K764" s="31" t="s">
        <v>4052</v>
      </c>
      <c r="L764" s="82" t="s">
        <v>1631</v>
      </c>
    </row>
    <row r="765" spans="1:12">
      <c r="A765" s="92" t="str">
        <f t="shared" si="12"/>
        <v>超越战鬼A</v>
      </c>
      <c r="B765" t="s">
        <v>4053</v>
      </c>
      <c r="C765" s="93" t="s">
        <v>52</v>
      </c>
      <c r="D765" s="93" t="s">
        <v>2990</v>
      </c>
      <c r="E765" s="82" t="s">
        <v>4054</v>
      </c>
      <c r="F765" s="82" t="s">
        <v>744</v>
      </c>
      <c r="G765" s="82" t="s">
        <v>187</v>
      </c>
      <c r="H765" s="82" t="s">
        <v>187</v>
      </c>
      <c r="I765" s="94" t="s">
        <v>183</v>
      </c>
      <c r="J765" s="82" t="s">
        <v>4055</v>
      </c>
      <c r="K765" s="31" t="s">
        <v>4056</v>
      </c>
      <c r="L765" s="2" t="s">
        <v>1638</v>
      </c>
    </row>
    <row r="766" spans="1:12">
      <c r="A766" s="92" t="str">
        <f t="shared" si="12"/>
        <v>超越战鬼A</v>
      </c>
      <c r="B766" t="s">
        <v>4057</v>
      </c>
      <c r="C766" s="93" t="s">
        <v>52</v>
      </c>
      <c r="D766" s="93" t="s">
        <v>2990</v>
      </c>
      <c r="E766" s="82" t="s">
        <v>4058</v>
      </c>
      <c r="F766" s="82" t="s">
        <v>744</v>
      </c>
      <c r="G766" s="82" t="s">
        <v>187</v>
      </c>
      <c r="H766" s="82" t="s">
        <v>187</v>
      </c>
      <c r="I766" s="94" t="s">
        <v>183</v>
      </c>
      <c r="J766" s="82" t="s">
        <v>4059</v>
      </c>
      <c r="K766" s="31" t="s">
        <v>4060</v>
      </c>
      <c r="L766" s="2" t="s">
        <v>1638</v>
      </c>
    </row>
    <row r="767" spans="1:12">
      <c r="A767" s="92" t="str">
        <f t="shared" si="12"/>
        <v>超越战鬼B</v>
      </c>
      <c r="B767" t="s">
        <v>1159</v>
      </c>
      <c r="C767" s="93" t="s">
        <v>67</v>
      </c>
      <c r="D767" s="93"/>
      <c r="E767" s="82" t="s">
        <v>1159</v>
      </c>
      <c r="F767" s="82" t="s">
        <v>181</v>
      </c>
      <c r="G767" s="82" t="s">
        <v>2194</v>
      </c>
      <c r="H767" s="82" t="s">
        <v>2035</v>
      </c>
      <c r="I767" s="94" t="s">
        <v>2085</v>
      </c>
      <c r="J767" s="82" t="s">
        <v>4061</v>
      </c>
      <c r="K767" s="31" t="s">
        <v>4062</v>
      </c>
      <c r="L767" s="82" t="s">
        <v>1631</v>
      </c>
    </row>
    <row r="768" spans="1:12">
      <c r="A768" s="92" t="str">
        <f t="shared" si="12"/>
        <v>超越战鬼B</v>
      </c>
      <c r="B768" t="s">
        <v>1160</v>
      </c>
      <c r="C768" s="93" t="s">
        <v>67</v>
      </c>
      <c r="D768" s="93"/>
      <c r="E768" s="82" t="s">
        <v>1160</v>
      </c>
      <c r="F768" s="82" t="s">
        <v>181</v>
      </c>
      <c r="G768" s="82" t="s">
        <v>2194</v>
      </c>
      <c r="H768" s="82" t="s">
        <v>2390</v>
      </c>
      <c r="I768" s="94" t="s">
        <v>2085</v>
      </c>
      <c r="J768" s="82" t="s">
        <v>4063</v>
      </c>
      <c r="K768" s="31" t="s">
        <v>4064</v>
      </c>
      <c r="L768" s="82" t="s">
        <v>1631</v>
      </c>
    </row>
    <row r="769" spans="1:12">
      <c r="A769" s="92" t="str">
        <f t="shared" si="12"/>
        <v>超越战鬼B</v>
      </c>
      <c r="B769" t="s">
        <v>1161</v>
      </c>
      <c r="C769" s="93" t="s">
        <v>67</v>
      </c>
      <c r="D769" s="93"/>
      <c r="E769" s="82" t="s">
        <v>1161</v>
      </c>
      <c r="F769" s="82" t="s">
        <v>2592</v>
      </c>
      <c r="G769" s="82" t="s">
        <v>182</v>
      </c>
      <c r="H769" s="82" t="s">
        <v>182</v>
      </c>
      <c r="I769" s="94" t="s">
        <v>3057</v>
      </c>
      <c r="J769" s="82" t="s">
        <v>4065</v>
      </c>
      <c r="K769" s="31" t="s">
        <v>4066</v>
      </c>
      <c r="L769" s="82" t="s">
        <v>1631</v>
      </c>
    </row>
    <row r="770" spans="1:12">
      <c r="A770" s="92" t="str">
        <f t="shared" si="12"/>
        <v>超越战鬼B</v>
      </c>
      <c r="B770" t="s">
        <v>1162</v>
      </c>
      <c r="C770" s="93" t="s">
        <v>67</v>
      </c>
      <c r="D770" s="93"/>
      <c r="E770" s="82" t="s">
        <v>1162</v>
      </c>
      <c r="F770" s="82" t="s">
        <v>2033</v>
      </c>
      <c r="G770" s="82" t="s">
        <v>2034</v>
      </c>
      <c r="H770" s="82" t="s">
        <v>2035</v>
      </c>
      <c r="I770" s="94" t="s">
        <v>3057</v>
      </c>
      <c r="J770" s="82" t="s">
        <v>4067</v>
      </c>
      <c r="K770" s="31" t="s">
        <v>4068</v>
      </c>
      <c r="L770" s="82" t="s">
        <v>1631</v>
      </c>
    </row>
    <row r="771" spans="1:12">
      <c r="A771" s="92" t="str">
        <f t="shared" si="12"/>
        <v>超越战鬼B</v>
      </c>
      <c r="B771" t="s">
        <v>1163</v>
      </c>
      <c r="C771" s="93" t="s">
        <v>67</v>
      </c>
      <c r="D771" s="93"/>
      <c r="E771" s="82" t="s">
        <v>1163</v>
      </c>
      <c r="F771" s="82" t="s">
        <v>2033</v>
      </c>
      <c r="G771" s="82" t="s">
        <v>2034</v>
      </c>
      <c r="H771" s="82" t="s">
        <v>2035</v>
      </c>
      <c r="I771" s="94" t="s">
        <v>3068</v>
      </c>
      <c r="J771" s="82" t="s">
        <v>4069</v>
      </c>
      <c r="K771" s="31" t="s">
        <v>4070</v>
      </c>
      <c r="L771" s="82" t="s">
        <v>1631</v>
      </c>
    </row>
    <row r="772" spans="1:12">
      <c r="A772" s="92" t="str">
        <f t="shared" si="12"/>
        <v>超越战鬼B</v>
      </c>
      <c r="B772" t="s">
        <v>1164</v>
      </c>
      <c r="C772" s="93" t="s">
        <v>67</v>
      </c>
      <c r="D772" s="93"/>
      <c r="E772" s="82" t="s">
        <v>1164</v>
      </c>
      <c r="F772" s="82" t="s">
        <v>186</v>
      </c>
      <c r="G772" s="82" t="s">
        <v>187</v>
      </c>
      <c r="H772" s="82" t="s">
        <v>187</v>
      </c>
      <c r="I772" s="94" t="s">
        <v>183</v>
      </c>
      <c r="J772" s="82" t="s">
        <v>4071</v>
      </c>
      <c r="K772" s="31" t="s">
        <v>4072</v>
      </c>
      <c r="L772" s="82" t="s">
        <v>1631</v>
      </c>
    </row>
    <row r="773" spans="1:12">
      <c r="A773" s="92" t="str">
        <f t="shared" si="12"/>
        <v>超越战鬼B</v>
      </c>
      <c r="B773" t="s">
        <v>1165</v>
      </c>
      <c r="C773" s="93" t="s">
        <v>67</v>
      </c>
      <c r="D773" s="93"/>
      <c r="E773" s="82" t="s">
        <v>1165</v>
      </c>
      <c r="F773" s="82" t="s">
        <v>186</v>
      </c>
      <c r="G773" s="82" t="s">
        <v>187</v>
      </c>
      <c r="H773" s="82" t="s">
        <v>187</v>
      </c>
      <c r="I773" s="94" t="s">
        <v>3057</v>
      </c>
      <c r="J773" s="82" t="s">
        <v>4073</v>
      </c>
      <c r="K773" s="31" t="s">
        <v>4074</v>
      </c>
      <c r="L773" s="82" t="s">
        <v>1631</v>
      </c>
    </row>
    <row r="774" spans="1:12">
      <c r="A774" s="92" t="str">
        <f t="shared" si="12"/>
        <v>超越战鬼B</v>
      </c>
      <c r="B774" t="s">
        <v>1166</v>
      </c>
      <c r="C774" s="93" t="s">
        <v>67</v>
      </c>
      <c r="D774" s="93"/>
      <c r="E774" s="82" t="s">
        <v>1166</v>
      </c>
      <c r="F774" s="82" t="s">
        <v>186</v>
      </c>
      <c r="G774" s="82" t="s">
        <v>182</v>
      </c>
      <c r="H774" s="82" t="s">
        <v>2035</v>
      </c>
      <c r="I774" s="94" t="s">
        <v>2044</v>
      </c>
      <c r="J774" s="82" t="s">
        <v>4075</v>
      </c>
      <c r="K774" s="31" t="s">
        <v>4076</v>
      </c>
      <c r="L774" s="82" t="s">
        <v>1631</v>
      </c>
    </row>
    <row r="775" spans="1:12">
      <c r="A775" s="92" t="str">
        <f t="shared" si="12"/>
        <v>超越战鬼B</v>
      </c>
      <c r="B775" t="s">
        <v>4077</v>
      </c>
      <c r="C775" s="93" t="s">
        <v>67</v>
      </c>
      <c r="D775" s="93"/>
      <c r="E775" s="82" t="s">
        <v>4077</v>
      </c>
      <c r="F775" s="82" t="s">
        <v>744</v>
      </c>
      <c r="G775" s="82" t="s">
        <v>187</v>
      </c>
      <c r="H775" s="82" t="s">
        <v>187</v>
      </c>
      <c r="I775" s="94" t="s">
        <v>183</v>
      </c>
      <c r="J775" s="82" t="s">
        <v>4078</v>
      </c>
      <c r="K775" s="31" t="s">
        <v>4079</v>
      </c>
      <c r="L775" s="2" t="s">
        <v>1638</v>
      </c>
    </row>
    <row r="776" spans="1:12">
      <c r="A776" s="92" t="str">
        <f t="shared" si="12"/>
        <v>超越战鬼B</v>
      </c>
      <c r="B776" t="s">
        <v>1167</v>
      </c>
      <c r="C776" s="93" t="s">
        <v>67</v>
      </c>
      <c r="D776" s="93" t="s">
        <v>2062</v>
      </c>
      <c r="E776" s="82" t="s">
        <v>4080</v>
      </c>
      <c r="F776" s="82" t="s">
        <v>181</v>
      </c>
      <c r="G776" s="82" t="s">
        <v>182</v>
      </c>
      <c r="H776" s="82" t="s">
        <v>4081</v>
      </c>
      <c r="I776" s="94">
        <v>5</v>
      </c>
      <c r="J776" s="82" t="s">
        <v>4082</v>
      </c>
      <c r="K776" s="31" t="s">
        <v>4083</v>
      </c>
      <c r="L776" s="82" t="s">
        <v>1631</v>
      </c>
    </row>
    <row r="777" spans="1:12">
      <c r="A777" s="92" t="str">
        <f t="shared" si="12"/>
        <v>超越战鬼B</v>
      </c>
      <c r="B777" t="s">
        <v>1168</v>
      </c>
      <c r="C777" s="93" t="s">
        <v>67</v>
      </c>
      <c r="D777" s="93" t="s">
        <v>2062</v>
      </c>
      <c r="E777" s="82" t="s">
        <v>4084</v>
      </c>
      <c r="F777" s="82" t="s">
        <v>186</v>
      </c>
      <c r="G777" s="82" t="s">
        <v>182</v>
      </c>
      <c r="H777" s="82" t="s">
        <v>2035</v>
      </c>
      <c r="I777" s="94">
        <v>5</v>
      </c>
      <c r="J777" s="82" t="s">
        <v>4085</v>
      </c>
      <c r="K777" s="31" t="s">
        <v>4086</v>
      </c>
      <c r="L777" s="82" t="s">
        <v>1631</v>
      </c>
    </row>
    <row r="778" spans="1:12">
      <c r="A778" s="92" t="str">
        <f t="shared" si="12"/>
        <v>超越战鬼B</v>
      </c>
      <c r="B778" t="s">
        <v>1169</v>
      </c>
      <c r="C778" s="93" t="s">
        <v>67</v>
      </c>
      <c r="D778" s="93" t="s">
        <v>2062</v>
      </c>
      <c r="E778" s="82" t="s">
        <v>4087</v>
      </c>
      <c r="F778" s="82" t="s">
        <v>186</v>
      </c>
      <c r="G778" s="82" t="s">
        <v>182</v>
      </c>
      <c r="H778" s="82" t="s">
        <v>2035</v>
      </c>
      <c r="I778" s="94">
        <v>5</v>
      </c>
      <c r="J778" s="82" t="s">
        <v>4088</v>
      </c>
      <c r="K778" s="31" t="s">
        <v>4089</v>
      </c>
      <c r="L778" s="82" t="s">
        <v>1631</v>
      </c>
    </row>
    <row r="779" spans="1:12">
      <c r="A779" s="92" t="str">
        <f t="shared" si="12"/>
        <v>超越战鬼B</v>
      </c>
      <c r="B779" t="s">
        <v>1170</v>
      </c>
      <c r="C779" s="93" t="s">
        <v>67</v>
      </c>
      <c r="D779" s="93" t="s">
        <v>2062</v>
      </c>
      <c r="E779" s="82" t="s">
        <v>4090</v>
      </c>
      <c r="F779" s="82" t="s">
        <v>186</v>
      </c>
      <c r="G779" s="82" t="s">
        <v>182</v>
      </c>
      <c r="H779" s="82" t="s">
        <v>2035</v>
      </c>
      <c r="I779" s="94">
        <v>5</v>
      </c>
      <c r="J779" s="82" t="s">
        <v>4091</v>
      </c>
      <c r="K779" s="31" t="s">
        <v>4092</v>
      </c>
      <c r="L779" s="82" t="s">
        <v>1631</v>
      </c>
    </row>
    <row r="780" spans="1:12">
      <c r="A780" s="92" t="str">
        <f t="shared" si="12"/>
        <v>超越战鬼B</v>
      </c>
      <c r="B780" t="s">
        <v>4093</v>
      </c>
      <c r="C780" s="93" t="s">
        <v>67</v>
      </c>
      <c r="D780" s="93" t="s">
        <v>2062</v>
      </c>
      <c r="E780" s="82" t="s">
        <v>4094</v>
      </c>
      <c r="F780" s="82" t="s">
        <v>186</v>
      </c>
      <c r="G780" s="82" t="s">
        <v>2194</v>
      </c>
      <c r="H780" s="82" t="s">
        <v>2035</v>
      </c>
      <c r="I780" s="94" t="s">
        <v>2763</v>
      </c>
      <c r="J780" s="82" t="s">
        <v>4095</v>
      </c>
      <c r="K780" s="31" t="s">
        <v>4096</v>
      </c>
      <c r="L780" s="2" t="s">
        <v>1638</v>
      </c>
    </row>
    <row r="781" spans="1:12">
      <c r="A781" s="92" t="str">
        <f t="shared" si="12"/>
        <v>超越战鬼B</v>
      </c>
      <c r="B781" t="s">
        <v>4097</v>
      </c>
      <c r="C781" s="93" t="s">
        <v>67</v>
      </c>
      <c r="D781" s="93" t="s">
        <v>2062</v>
      </c>
      <c r="E781" s="82" t="s">
        <v>4098</v>
      </c>
      <c r="F781" s="82" t="s">
        <v>2888</v>
      </c>
      <c r="G781" s="82" t="s">
        <v>187</v>
      </c>
      <c r="H781" s="82" t="s">
        <v>187</v>
      </c>
      <c r="I781" s="94" t="s">
        <v>183</v>
      </c>
      <c r="J781" s="82" t="s">
        <v>4099</v>
      </c>
      <c r="K781" s="31" t="s">
        <v>4100</v>
      </c>
      <c r="L781" s="2" t="s">
        <v>1638</v>
      </c>
    </row>
    <row r="782" spans="1:12">
      <c r="A782" s="92" t="str">
        <f t="shared" si="12"/>
        <v>超越战鬼B</v>
      </c>
      <c r="B782" t="s">
        <v>4101</v>
      </c>
      <c r="C782" s="93" t="s">
        <v>67</v>
      </c>
      <c r="D782" s="93" t="s">
        <v>2062</v>
      </c>
      <c r="E782" s="82" t="s">
        <v>4102</v>
      </c>
      <c r="F782" s="82" t="s">
        <v>186</v>
      </c>
      <c r="G782" s="82" t="s">
        <v>187</v>
      </c>
      <c r="H782" s="82" t="s">
        <v>187</v>
      </c>
      <c r="I782" s="94" t="s">
        <v>183</v>
      </c>
      <c r="J782" s="82" t="s">
        <v>4103</v>
      </c>
      <c r="K782" s="31" t="s">
        <v>4104</v>
      </c>
      <c r="L782" s="2" t="s">
        <v>1638</v>
      </c>
    </row>
    <row r="783" spans="1:12">
      <c r="A783" s="92" t="str">
        <f t="shared" si="12"/>
        <v>超越战鬼B</v>
      </c>
      <c r="B783" t="s">
        <v>4105</v>
      </c>
      <c r="C783" s="93" t="s">
        <v>67</v>
      </c>
      <c r="D783" s="93" t="s">
        <v>2062</v>
      </c>
      <c r="E783" s="82" t="s">
        <v>4106</v>
      </c>
      <c r="F783" s="82" t="s">
        <v>744</v>
      </c>
      <c r="G783" s="82" t="s">
        <v>187</v>
      </c>
      <c r="H783" s="82" t="s">
        <v>187</v>
      </c>
      <c r="I783" s="94" t="s">
        <v>183</v>
      </c>
      <c r="J783" s="82" t="s">
        <v>4107</v>
      </c>
      <c r="K783" s="31" t="s">
        <v>4108</v>
      </c>
      <c r="L783" s="2" t="s">
        <v>1638</v>
      </c>
    </row>
    <row r="784" spans="1:12">
      <c r="A784" s="92" t="str">
        <f t="shared" si="12"/>
        <v>超越战鬼B</v>
      </c>
      <c r="B784" t="s">
        <v>1171</v>
      </c>
      <c r="C784" s="93" t="s">
        <v>67</v>
      </c>
      <c r="D784" s="93" t="s">
        <v>2990</v>
      </c>
      <c r="E784" s="82" t="s">
        <v>4109</v>
      </c>
      <c r="F784" s="82" t="s">
        <v>744</v>
      </c>
      <c r="G784" s="82" t="s">
        <v>187</v>
      </c>
      <c r="H784" s="82" t="s">
        <v>187</v>
      </c>
      <c r="I784" s="94" t="s">
        <v>183</v>
      </c>
      <c r="J784" s="82" t="s">
        <v>4110</v>
      </c>
      <c r="K784" s="31" t="s">
        <v>4111</v>
      </c>
      <c r="L784" s="82" t="s">
        <v>1631</v>
      </c>
    </row>
    <row r="785" spans="1:12">
      <c r="A785" s="92" t="str">
        <f t="shared" si="12"/>
        <v>超越战鬼B</v>
      </c>
      <c r="B785" t="s">
        <v>1172</v>
      </c>
      <c r="C785" s="93" t="s">
        <v>67</v>
      </c>
      <c r="D785" s="93" t="s">
        <v>2990</v>
      </c>
      <c r="E785" s="82" t="s">
        <v>4112</v>
      </c>
      <c r="F785" s="82" t="s">
        <v>744</v>
      </c>
      <c r="G785" s="82" t="s">
        <v>187</v>
      </c>
      <c r="H785" s="82" t="s">
        <v>187</v>
      </c>
      <c r="I785" s="94" t="s">
        <v>183</v>
      </c>
      <c r="J785" s="82" t="s">
        <v>4113</v>
      </c>
      <c r="K785" s="31" t="s">
        <v>4114</v>
      </c>
      <c r="L785" s="82" t="s">
        <v>1631</v>
      </c>
    </row>
    <row r="786" spans="1:12">
      <c r="A786" s="92" t="str">
        <f t="shared" si="12"/>
        <v>超越战鬼B</v>
      </c>
      <c r="B786" t="s">
        <v>4115</v>
      </c>
      <c r="C786" s="93" t="s">
        <v>67</v>
      </c>
      <c r="D786" s="93" t="s">
        <v>2990</v>
      </c>
      <c r="E786" s="82" t="s">
        <v>4116</v>
      </c>
      <c r="F786" s="82" t="s">
        <v>186</v>
      </c>
      <c r="G786" s="82" t="s">
        <v>182</v>
      </c>
      <c r="H786" s="82" t="s">
        <v>2035</v>
      </c>
      <c r="I786" s="94" t="s">
        <v>4032</v>
      </c>
      <c r="J786" s="82" t="s">
        <v>4117</v>
      </c>
      <c r="K786" s="31" t="s">
        <v>4118</v>
      </c>
      <c r="L786" s="2" t="s">
        <v>1638</v>
      </c>
    </row>
    <row r="787" spans="1:12">
      <c r="A787" s="92" t="str">
        <f t="shared" si="12"/>
        <v>超越战鬼B</v>
      </c>
      <c r="B787" t="s">
        <v>4119</v>
      </c>
      <c r="C787" s="93" t="s">
        <v>67</v>
      </c>
      <c r="D787" s="93" t="s">
        <v>2990</v>
      </c>
      <c r="E787" s="82" t="s">
        <v>4120</v>
      </c>
      <c r="F787" s="82" t="s">
        <v>744</v>
      </c>
      <c r="G787" s="82" t="s">
        <v>187</v>
      </c>
      <c r="H787" s="82" t="s">
        <v>187</v>
      </c>
      <c r="I787" s="94" t="s">
        <v>183</v>
      </c>
      <c r="J787" s="82" t="s">
        <v>4121</v>
      </c>
      <c r="K787" s="31" t="s">
        <v>4122</v>
      </c>
      <c r="L787" s="2" t="s">
        <v>1638</v>
      </c>
    </row>
    <row r="788" spans="1:12">
      <c r="A788" s="92" t="str">
        <f t="shared" ref="A788:A829" si="13">"神器继承者"&amp;C788</f>
        <v>神器继承者A</v>
      </c>
      <c r="B788" t="s">
        <v>1174</v>
      </c>
      <c r="C788" s="93" t="s">
        <v>52</v>
      </c>
      <c r="D788" s="93"/>
      <c r="E788" s="82" t="s">
        <v>1174</v>
      </c>
      <c r="F788" s="82" t="s">
        <v>186</v>
      </c>
      <c r="G788" s="82" t="s">
        <v>187</v>
      </c>
      <c r="H788" s="82" t="s">
        <v>187</v>
      </c>
      <c r="I788" s="94" t="s">
        <v>183</v>
      </c>
      <c r="J788" s="82" t="s">
        <v>4123</v>
      </c>
      <c r="K788" s="31" t="s">
        <v>4124</v>
      </c>
      <c r="L788" s="82" t="s">
        <v>1631</v>
      </c>
    </row>
    <row r="789" spans="1:12">
      <c r="A789" s="92" t="str">
        <f t="shared" si="13"/>
        <v>神器继承者A</v>
      </c>
      <c r="B789" t="s">
        <v>1175</v>
      </c>
      <c r="C789" s="93" t="s">
        <v>52</v>
      </c>
      <c r="D789" s="93"/>
      <c r="E789" s="82" t="s">
        <v>1175</v>
      </c>
      <c r="F789" s="82" t="s">
        <v>2592</v>
      </c>
      <c r="G789" s="82" t="s">
        <v>187</v>
      </c>
      <c r="H789" s="82" t="s">
        <v>187</v>
      </c>
      <c r="I789" s="94" t="s">
        <v>2044</v>
      </c>
      <c r="J789" s="82" t="s">
        <v>4125</v>
      </c>
      <c r="K789" s="31" t="s">
        <v>4126</v>
      </c>
      <c r="L789" s="82" t="s">
        <v>1631</v>
      </c>
    </row>
    <row r="790" spans="1:12">
      <c r="A790" s="92" t="str">
        <f t="shared" si="13"/>
        <v>神器继承者A</v>
      </c>
      <c r="B790" t="s">
        <v>1176</v>
      </c>
      <c r="C790" s="93" t="s">
        <v>52</v>
      </c>
      <c r="D790" s="93"/>
      <c r="E790" s="82" t="s">
        <v>1176</v>
      </c>
      <c r="F790" s="82" t="s">
        <v>2033</v>
      </c>
      <c r="G790" s="82" t="s">
        <v>2034</v>
      </c>
      <c r="H790" s="82" t="s">
        <v>2314</v>
      </c>
      <c r="I790" s="94" t="s">
        <v>2085</v>
      </c>
      <c r="J790" s="82" t="s">
        <v>4127</v>
      </c>
      <c r="K790" s="31" t="s">
        <v>4128</v>
      </c>
      <c r="L790" s="82" t="s">
        <v>1631</v>
      </c>
    </row>
    <row r="791" spans="1:12">
      <c r="A791" s="92" t="str">
        <f t="shared" si="13"/>
        <v>神器继承者A</v>
      </c>
      <c r="B791" t="s">
        <v>1177</v>
      </c>
      <c r="C791" s="93" t="s">
        <v>52</v>
      </c>
      <c r="D791" s="93"/>
      <c r="E791" s="82" t="s">
        <v>1177</v>
      </c>
      <c r="F791" s="82" t="s">
        <v>186</v>
      </c>
      <c r="G791" s="82" t="s">
        <v>187</v>
      </c>
      <c r="H791" s="82" t="s">
        <v>187</v>
      </c>
      <c r="I791" s="94" t="s">
        <v>183</v>
      </c>
      <c r="J791" s="82" t="s">
        <v>4129</v>
      </c>
      <c r="K791" s="31" t="s">
        <v>4130</v>
      </c>
      <c r="L791" s="82" t="s">
        <v>1631</v>
      </c>
    </row>
    <row r="792" spans="1:12">
      <c r="A792" s="92" t="str">
        <f t="shared" si="13"/>
        <v>神器继承者A</v>
      </c>
      <c r="B792" t="s">
        <v>1178</v>
      </c>
      <c r="C792" s="93" t="s">
        <v>52</v>
      </c>
      <c r="D792" s="93"/>
      <c r="E792" s="82" t="s">
        <v>1178</v>
      </c>
      <c r="F792" s="82" t="s">
        <v>186</v>
      </c>
      <c r="G792" s="82" t="s">
        <v>187</v>
      </c>
      <c r="H792" s="82" t="s">
        <v>187</v>
      </c>
      <c r="I792" s="94" t="s">
        <v>183</v>
      </c>
      <c r="J792" s="82" t="s">
        <v>4131</v>
      </c>
      <c r="K792" s="31" t="s">
        <v>4132</v>
      </c>
      <c r="L792" s="82" t="s">
        <v>1631</v>
      </c>
    </row>
    <row r="793" spans="1:12">
      <c r="A793" s="92" t="str">
        <f t="shared" si="13"/>
        <v>神器继承者A</v>
      </c>
      <c r="B793" t="s">
        <v>1179</v>
      </c>
      <c r="C793" s="93" t="s">
        <v>52</v>
      </c>
      <c r="D793" s="93"/>
      <c r="E793" s="82" t="s">
        <v>1179</v>
      </c>
      <c r="F793" s="82" t="s">
        <v>186</v>
      </c>
      <c r="G793" s="82" t="s">
        <v>187</v>
      </c>
      <c r="H793" s="82" t="s">
        <v>187</v>
      </c>
      <c r="I793" s="94">
        <v>2</v>
      </c>
      <c r="J793" s="82" t="s">
        <v>4133</v>
      </c>
      <c r="K793" s="31" t="s">
        <v>4134</v>
      </c>
      <c r="L793" s="82" t="s">
        <v>1631</v>
      </c>
    </row>
    <row r="794" spans="1:12">
      <c r="A794" s="92" t="str">
        <f t="shared" si="13"/>
        <v>神器继承者A</v>
      </c>
      <c r="B794" t="s">
        <v>1180</v>
      </c>
      <c r="C794" s="93" t="s">
        <v>52</v>
      </c>
      <c r="D794" s="93"/>
      <c r="E794" s="82" t="s">
        <v>1180</v>
      </c>
      <c r="F794" s="82" t="s">
        <v>186</v>
      </c>
      <c r="G794" s="82" t="s">
        <v>187</v>
      </c>
      <c r="H794" s="82" t="s">
        <v>187</v>
      </c>
      <c r="I794" s="94">
        <v>2</v>
      </c>
      <c r="J794" s="82" t="s">
        <v>4135</v>
      </c>
      <c r="K794" s="31" t="s">
        <v>4136</v>
      </c>
      <c r="L794" s="82" t="s">
        <v>1631</v>
      </c>
    </row>
    <row r="795" spans="1:12">
      <c r="A795" s="92" t="str">
        <f t="shared" si="13"/>
        <v>神器继承者A</v>
      </c>
      <c r="B795" t="s">
        <v>1181</v>
      </c>
      <c r="C795" s="93" t="s">
        <v>52</v>
      </c>
      <c r="D795" s="93"/>
      <c r="E795" s="82" t="s">
        <v>1181</v>
      </c>
      <c r="F795" s="82" t="s">
        <v>744</v>
      </c>
      <c r="G795" s="82" t="s">
        <v>187</v>
      </c>
      <c r="H795" s="82" t="s">
        <v>187</v>
      </c>
      <c r="I795" s="94" t="s">
        <v>183</v>
      </c>
      <c r="J795" s="82" t="s">
        <v>4137</v>
      </c>
      <c r="K795" s="31" t="s">
        <v>4138</v>
      </c>
      <c r="L795" s="82" t="s">
        <v>1631</v>
      </c>
    </row>
    <row r="796" spans="1:12">
      <c r="A796" s="92" t="str">
        <f t="shared" si="13"/>
        <v>神器继承者A</v>
      </c>
      <c r="B796" s="82" t="s">
        <v>4139</v>
      </c>
      <c r="C796" s="93" t="s">
        <v>52</v>
      </c>
      <c r="D796" s="93"/>
      <c r="E796" s="82" t="s">
        <v>4139</v>
      </c>
      <c r="F796" s="82" t="s">
        <v>181</v>
      </c>
      <c r="G796" s="82" t="s">
        <v>187</v>
      </c>
      <c r="H796" s="82" t="s">
        <v>187</v>
      </c>
      <c r="I796" s="94" t="s">
        <v>183</v>
      </c>
      <c r="J796" s="82" t="s">
        <v>4140</v>
      </c>
      <c r="K796" s="31" t="s">
        <v>4141</v>
      </c>
      <c r="L796" s="2" t="s">
        <v>1638</v>
      </c>
    </row>
    <row r="797" spans="1:12">
      <c r="A797" s="92" t="str">
        <f t="shared" si="13"/>
        <v>神器继承者A</v>
      </c>
      <c r="B797" t="s">
        <v>1182</v>
      </c>
      <c r="C797" s="93" t="s">
        <v>52</v>
      </c>
      <c r="D797" s="93" t="s">
        <v>2062</v>
      </c>
      <c r="E797" s="82" t="s">
        <v>4142</v>
      </c>
      <c r="F797" s="82" t="s">
        <v>186</v>
      </c>
      <c r="G797" s="82" t="s">
        <v>2313</v>
      </c>
      <c r="H797" s="82" t="s">
        <v>2035</v>
      </c>
      <c r="I797" s="94" t="s">
        <v>2036</v>
      </c>
      <c r="J797" s="82" t="s">
        <v>4143</v>
      </c>
      <c r="K797" s="31" t="s">
        <v>4144</v>
      </c>
      <c r="L797" s="82" t="s">
        <v>1631</v>
      </c>
    </row>
    <row r="798" spans="1:12">
      <c r="A798" s="92" t="str">
        <f t="shared" si="13"/>
        <v>神器继承者A</v>
      </c>
      <c r="B798" t="s">
        <v>4145</v>
      </c>
      <c r="C798" s="93" t="s">
        <v>52</v>
      </c>
      <c r="D798" s="93" t="s">
        <v>2062</v>
      </c>
      <c r="E798" s="82" t="s">
        <v>4146</v>
      </c>
      <c r="F798" s="82" t="s">
        <v>186</v>
      </c>
      <c r="G798" s="82" t="s">
        <v>187</v>
      </c>
      <c r="H798" s="82" t="s">
        <v>187</v>
      </c>
      <c r="I798" s="94" t="s">
        <v>3176</v>
      </c>
      <c r="J798" s="82" t="s">
        <v>4147</v>
      </c>
      <c r="K798" s="31" t="s">
        <v>4148</v>
      </c>
      <c r="L798" s="82" t="s">
        <v>1631</v>
      </c>
    </row>
    <row r="799" spans="1:12">
      <c r="A799" s="92" t="str">
        <f t="shared" si="13"/>
        <v>神器继承者A</v>
      </c>
      <c r="B799" t="s">
        <v>1184</v>
      </c>
      <c r="C799" s="93" t="s">
        <v>52</v>
      </c>
      <c r="D799" s="93" t="s">
        <v>2062</v>
      </c>
      <c r="E799" s="82" t="s">
        <v>4149</v>
      </c>
      <c r="F799" s="82" t="s">
        <v>744</v>
      </c>
      <c r="G799" s="82" t="s">
        <v>187</v>
      </c>
      <c r="H799" s="82" t="s">
        <v>187</v>
      </c>
      <c r="I799" s="94" t="s">
        <v>183</v>
      </c>
      <c r="J799" s="82" t="s">
        <v>4150</v>
      </c>
      <c r="K799" s="31" t="s">
        <v>4151</v>
      </c>
      <c r="L799" s="82" t="s">
        <v>1631</v>
      </c>
    </row>
    <row r="800" spans="1:12">
      <c r="A800" s="92" t="str">
        <f t="shared" si="13"/>
        <v>神器继承者A</v>
      </c>
      <c r="B800" t="s">
        <v>1185</v>
      </c>
      <c r="C800" s="93" t="s">
        <v>52</v>
      </c>
      <c r="D800" s="93" t="s">
        <v>2062</v>
      </c>
      <c r="E800" s="82" t="s">
        <v>4152</v>
      </c>
      <c r="F800" s="82" t="s">
        <v>744</v>
      </c>
      <c r="G800" s="82" t="s">
        <v>187</v>
      </c>
      <c r="H800" s="82" t="s">
        <v>187</v>
      </c>
      <c r="I800" s="94" t="s">
        <v>183</v>
      </c>
      <c r="J800" s="82" t="s">
        <v>4153</v>
      </c>
      <c r="K800" s="31" t="s">
        <v>4154</v>
      </c>
      <c r="L800" s="82" t="s">
        <v>1631</v>
      </c>
    </row>
    <row r="801" spans="1:12">
      <c r="A801" s="92" t="str">
        <f t="shared" si="13"/>
        <v>神器继承者A</v>
      </c>
      <c r="B801" s="82" t="s">
        <v>4155</v>
      </c>
      <c r="C801" s="93" t="s">
        <v>52</v>
      </c>
      <c r="D801" s="93" t="s">
        <v>2062</v>
      </c>
      <c r="E801" s="82" t="s">
        <v>4156</v>
      </c>
      <c r="F801" s="82" t="s">
        <v>186</v>
      </c>
      <c r="G801" s="82" t="s">
        <v>187</v>
      </c>
      <c r="H801" s="82" t="s">
        <v>187</v>
      </c>
      <c r="I801" s="94" t="s">
        <v>183</v>
      </c>
      <c r="J801" s="82" t="s">
        <v>4157</v>
      </c>
      <c r="K801" s="31" t="s">
        <v>4158</v>
      </c>
      <c r="L801" s="2" t="s">
        <v>1638</v>
      </c>
    </row>
    <row r="802" ht="15" customHeight="1" spans="1:12">
      <c r="A802" s="92" t="str">
        <f t="shared" si="13"/>
        <v>神器继承者A</v>
      </c>
      <c r="B802" s="82" t="s">
        <v>4159</v>
      </c>
      <c r="C802" s="93" t="s">
        <v>52</v>
      </c>
      <c r="D802" s="93" t="s">
        <v>2062</v>
      </c>
      <c r="E802" s="82" t="s">
        <v>4160</v>
      </c>
      <c r="F802" s="82" t="s">
        <v>186</v>
      </c>
      <c r="G802" s="82" t="s">
        <v>187</v>
      </c>
      <c r="H802" s="82" t="s">
        <v>187</v>
      </c>
      <c r="I802" s="94" t="s">
        <v>183</v>
      </c>
      <c r="J802" s="82" t="s">
        <v>4161</v>
      </c>
      <c r="K802" s="31" t="s">
        <v>4162</v>
      </c>
      <c r="L802" s="2" t="s">
        <v>1638</v>
      </c>
    </row>
    <row r="803" spans="1:12">
      <c r="A803" s="92" t="str">
        <f t="shared" si="13"/>
        <v>神器继承者A</v>
      </c>
      <c r="B803" s="82" t="s">
        <v>4163</v>
      </c>
      <c r="C803" s="93" t="s">
        <v>52</v>
      </c>
      <c r="D803" s="93" t="s">
        <v>2062</v>
      </c>
      <c r="E803" s="82" t="s">
        <v>4164</v>
      </c>
      <c r="F803" s="82" t="s">
        <v>744</v>
      </c>
      <c r="G803" s="82" t="s">
        <v>187</v>
      </c>
      <c r="H803" s="82" t="s">
        <v>187</v>
      </c>
      <c r="I803" s="94" t="s">
        <v>183</v>
      </c>
      <c r="J803" s="82" t="s">
        <v>4165</v>
      </c>
      <c r="K803" s="31" t="s">
        <v>4166</v>
      </c>
      <c r="L803" s="2" t="s">
        <v>1638</v>
      </c>
    </row>
    <row r="804" spans="1:12">
      <c r="A804" s="92" t="str">
        <f t="shared" si="13"/>
        <v>神器继承者A</v>
      </c>
      <c r="B804" s="82" t="s">
        <v>4167</v>
      </c>
      <c r="C804" s="93" t="s">
        <v>52</v>
      </c>
      <c r="D804" s="93" t="s">
        <v>2062</v>
      </c>
      <c r="E804" s="82" t="s">
        <v>4168</v>
      </c>
      <c r="F804" s="82" t="s">
        <v>744</v>
      </c>
      <c r="G804" s="82" t="s">
        <v>187</v>
      </c>
      <c r="H804" s="82" t="s">
        <v>187</v>
      </c>
      <c r="I804" s="94" t="s">
        <v>183</v>
      </c>
      <c r="J804" s="82" t="s">
        <v>4169</v>
      </c>
      <c r="K804" s="31" t="s">
        <v>4170</v>
      </c>
      <c r="L804" s="2" t="s">
        <v>1638</v>
      </c>
    </row>
    <row r="805" spans="1:12">
      <c r="A805" s="92" t="str">
        <f t="shared" si="13"/>
        <v>神器继承者A</v>
      </c>
      <c r="B805" t="s">
        <v>1186</v>
      </c>
      <c r="C805" s="93" t="s">
        <v>52</v>
      </c>
      <c r="D805" s="93" t="s">
        <v>2990</v>
      </c>
      <c r="E805" s="82" t="s">
        <v>4171</v>
      </c>
      <c r="F805" s="82" t="s">
        <v>186</v>
      </c>
      <c r="G805" s="82" t="s">
        <v>187</v>
      </c>
      <c r="H805" s="82" t="s">
        <v>187</v>
      </c>
      <c r="I805" s="94">
        <v>2</v>
      </c>
      <c r="J805" s="82" t="s">
        <v>4172</v>
      </c>
      <c r="K805" s="31" t="s">
        <v>4173</v>
      </c>
      <c r="L805" s="82" t="s">
        <v>1631</v>
      </c>
    </row>
    <row r="806" spans="1:12">
      <c r="A806" s="92" t="str">
        <f t="shared" si="13"/>
        <v>神器继承者A</v>
      </c>
      <c r="B806" t="s">
        <v>1187</v>
      </c>
      <c r="C806" s="93" t="s">
        <v>52</v>
      </c>
      <c r="D806" s="93" t="s">
        <v>2990</v>
      </c>
      <c r="E806" s="82" t="s">
        <v>4174</v>
      </c>
      <c r="F806" s="82" t="s">
        <v>744</v>
      </c>
      <c r="G806" s="82" t="s">
        <v>187</v>
      </c>
      <c r="H806" s="82" t="s">
        <v>187</v>
      </c>
      <c r="I806" s="94" t="s">
        <v>183</v>
      </c>
      <c r="J806" s="82" t="s">
        <v>4175</v>
      </c>
      <c r="K806" s="31" t="s">
        <v>4176</v>
      </c>
      <c r="L806" s="82" t="s">
        <v>1631</v>
      </c>
    </row>
    <row r="807" spans="1:12">
      <c r="A807" s="92" t="str">
        <f t="shared" si="13"/>
        <v>神器继承者A</v>
      </c>
      <c r="B807" s="82" t="s">
        <v>4177</v>
      </c>
      <c r="C807" s="93" t="s">
        <v>52</v>
      </c>
      <c r="D807" s="93" t="s">
        <v>2990</v>
      </c>
      <c r="E807" s="82" t="s">
        <v>4178</v>
      </c>
      <c r="F807" s="82" t="s">
        <v>186</v>
      </c>
      <c r="G807" s="82" t="s">
        <v>187</v>
      </c>
      <c r="H807" s="82" t="s">
        <v>187</v>
      </c>
      <c r="I807" s="94" t="s">
        <v>183</v>
      </c>
      <c r="J807" s="82" t="s">
        <v>4179</v>
      </c>
      <c r="K807" s="31" t="s">
        <v>4180</v>
      </c>
      <c r="L807" s="2" t="s">
        <v>1638</v>
      </c>
    </row>
    <row r="808" spans="1:12">
      <c r="A808" s="92" t="str">
        <f t="shared" si="13"/>
        <v>神器继承者A</v>
      </c>
      <c r="B808" s="82" t="s">
        <v>4181</v>
      </c>
      <c r="C808" s="93" t="s">
        <v>52</v>
      </c>
      <c r="D808" s="93" t="s">
        <v>2990</v>
      </c>
      <c r="E808" s="82" t="s">
        <v>4182</v>
      </c>
      <c r="F808" s="82" t="s">
        <v>744</v>
      </c>
      <c r="G808" s="82" t="s">
        <v>187</v>
      </c>
      <c r="H808" s="82" t="s">
        <v>187</v>
      </c>
      <c r="I808" s="94" t="s">
        <v>183</v>
      </c>
      <c r="J808" s="82" t="s">
        <v>4183</v>
      </c>
      <c r="K808" s="31" t="s">
        <v>4184</v>
      </c>
      <c r="L808" s="2" t="s">
        <v>1638</v>
      </c>
    </row>
    <row r="809" spans="1:12">
      <c r="A809" s="92" t="str">
        <f t="shared" si="13"/>
        <v>神器继承者B</v>
      </c>
      <c r="B809" t="s">
        <v>1189</v>
      </c>
      <c r="C809" s="93" t="s">
        <v>67</v>
      </c>
      <c r="D809" s="93"/>
      <c r="E809" s="82" t="s">
        <v>1189</v>
      </c>
      <c r="F809" s="82" t="s">
        <v>186</v>
      </c>
      <c r="G809" s="82" t="s">
        <v>2194</v>
      </c>
      <c r="H809" s="82" t="s">
        <v>2035</v>
      </c>
      <c r="I809" s="94">
        <v>2</v>
      </c>
      <c r="J809" s="82" t="s">
        <v>4185</v>
      </c>
      <c r="K809" s="31" t="s">
        <v>4186</v>
      </c>
      <c r="L809" s="82" t="s">
        <v>1631</v>
      </c>
    </row>
    <row r="810" spans="1:12">
      <c r="A810" s="92" t="str">
        <f t="shared" si="13"/>
        <v>神器继承者B</v>
      </c>
      <c r="B810" t="s">
        <v>1190</v>
      </c>
      <c r="C810" s="93" t="s">
        <v>67</v>
      </c>
      <c r="D810" s="93"/>
      <c r="E810" s="82" t="s">
        <v>1190</v>
      </c>
      <c r="F810" s="82" t="s">
        <v>2084</v>
      </c>
      <c r="G810" s="82" t="s">
        <v>2313</v>
      </c>
      <c r="H810" s="82" t="s">
        <v>2035</v>
      </c>
      <c r="I810" s="94" t="s">
        <v>3176</v>
      </c>
      <c r="J810" s="82" t="s">
        <v>4187</v>
      </c>
      <c r="K810" s="31" t="s">
        <v>4188</v>
      </c>
      <c r="L810" s="82" t="s">
        <v>1631</v>
      </c>
    </row>
    <row r="811" spans="1:12">
      <c r="A811" s="92" t="str">
        <f t="shared" si="13"/>
        <v>神器继承者B</v>
      </c>
      <c r="B811" t="s">
        <v>1191</v>
      </c>
      <c r="C811" s="93" t="s">
        <v>67</v>
      </c>
      <c r="D811" s="93"/>
      <c r="E811" s="82" t="s">
        <v>1191</v>
      </c>
      <c r="F811" s="82" t="s">
        <v>186</v>
      </c>
      <c r="G811" s="82" t="s">
        <v>182</v>
      </c>
      <c r="H811" s="82" t="s">
        <v>182</v>
      </c>
      <c r="I811" s="94" t="s">
        <v>183</v>
      </c>
      <c r="J811" s="82" t="s">
        <v>4189</v>
      </c>
      <c r="K811" s="31" t="s">
        <v>4190</v>
      </c>
      <c r="L811" s="82" t="s">
        <v>1631</v>
      </c>
    </row>
    <row r="812" spans="1:12">
      <c r="A812" s="92" t="str">
        <f t="shared" si="13"/>
        <v>神器继承者B</v>
      </c>
      <c r="B812" t="s">
        <v>1192</v>
      </c>
      <c r="C812" s="93" t="s">
        <v>67</v>
      </c>
      <c r="D812" s="93"/>
      <c r="E812" s="82" t="s">
        <v>1192</v>
      </c>
      <c r="F812" s="82" t="s">
        <v>186</v>
      </c>
      <c r="G812" s="82" t="s">
        <v>187</v>
      </c>
      <c r="H812" s="82" t="s">
        <v>187</v>
      </c>
      <c r="I812" s="94" t="s">
        <v>2097</v>
      </c>
      <c r="J812" s="82" t="s">
        <v>4191</v>
      </c>
      <c r="K812" s="31" t="s">
        <v>4192</v>
      </c>
      <c r="L812" s="82" t="s">
        <v>1631</v>
      </c>
    </row>
    <row r="813" spans="1:12">
      <c r="A813" s="92" t="str">
        <f t="shared" si="13"/>
        <v>神器继承者B</v>
      </c>
      <c r="B813" t="s">
        <v>1193</v>
      </c>
      <c r="C813" s="93" t="s">
        <v>67</v>
      </c>
      <c r="D813" s="93"/>
      <c r="E813" s="82" t="s">
        <v>1193</v>
      </c>
      <c r="F813" s="82" t="s">
        <v>186</v>
      </c>
      <c r="G813" s="82" t="s">
        <v>187</v>
      </c>
      <c r="H813" s="82" t="s">
        <v>187</v>
      </c>
      <c r="I813" s="94" t="s">
        <v>2085</v>
      </c>
      <c r="J813" s="82" t="s">
        <v>4193</v>
      </c>
      <c r="K813" s="31" t="s">
        <v>4194</v>
      </c>
      <c r="L813" s="82" t="s">
        <v>1631</v>
      </c>
    </row>
    <row r="814" spans="1:12">
      <c r="A814" s="92" t="str">
        <f t="shared" si="13"/>
        <v>神器继承者B</v>
      </c>
      <c r="B814" t="s">
        <v>1194</v>
      </c>
      <c r="C814" s="93" t="s">
        <v>67</v>
      </c>
      <c r="D814" s="93"/>
      <c r="E814" s="82" t="s">
        <v>1194</v>
      </c>
      <c r="F814" s="82" t="s">
        <v>744</v>
      </c>
      <c r="G814" s="82" t="s">
        <v>187</v>
      </c>
      <c r="H814" s="82" t="s">
        <v>187</v>
      </c>
      <c r="I814" s="94" t="s">
        <v>183</v>
      </c>
      <c r="J814" s="82" t="s">
        <v>4195</v>
      </c>
      <c r="K814" s="31" t="s">
        <v>4196</v>
      </c>
      <c r="L814" s="82" t="s">
        <v>1631</v>
      </c>
    </row>
    <row r="815" spans="1:12">
      <c r="A815" s="92" t="str">
        <f t="shared" si="13"/>
        <v>神器继承者B</v>
      </c>
      <c r="B815" t="s">
        <v>1195</v>
      </c>
      <c r="C815" s="93" t="s">
        <v>67</v>
      </c>
      <c r="D815" s="93"/>
      <c r="E815" s="82" t="s">
        <v>1195</v>
      </c>
      <c r="F815" s="82" t="s">
        <v>744</v>
      </c>
      <c r="G815" s="82" t="s">
        <v>187</v>
      </c>
      <c r="H815" s="82" t="s">
        <v>187</v>
      </c>
      <c r="I815" s="94" t="s">
        <v>183</v>
      </c>
      <c r="J815" s="82" t="s">
        <v>2918</v>
      </c>
      <c r="K815" s="31" t="s">
        <v>4197</v>
      </c>
      <c r="L815" s="82" t="s">
        <v>1631</v>
      </c>
    </row>
    <row r="816" spans="1:12">
      <c r="A816" s="92" t="str">
        <f t="shared" si="13"/>
        <v>神器继承者B</v>
      </c>
      <c r="B816" t="s">
        <v>1196</v>
      </c>
      <c r="C816" s="93" t="s">
        <v>67</v>
      </c>
      <c r="D816" s="93"/>
      <c r="E816" s="82" t="s">
        <v>1196</v>
      </c>
      <c r="F816" s="82" t="s">
        <v>744</v>
      </c>
      <c r="G816" s="82" t="s">
        <v>187</v>
      </c>
      <c r="H816" s="82" t="s">
        <v>187</v>
      </c>
      <c r="I816" s="94" t="s">
        <v>183</v>
      </c>
      <c r="J816" s="82" t="s">
        <v>4198</v>
      </c>
      <c r="K816" s="31" t="s">
        <v>4199</v>
      </c>
      <c r="L816" s="82" t="s">
        <v>1631</v>
      </c>
    </row>
    <row r="817" spans="1:12">
      <c r="A817" s="92" t="str">
        <f t="shared" si="13"/>
        <v>神器继承者B</v>
      </c>
      <c r="B817" t="s">
        <v>4200</v>
      </c>
      <c r="C817" s="93" t="s">
        <v>67</v>
      </c>
      <c r="D817" s="93"/>
      <c r="E817" s="82" t="s">
        <v>4200</v>
      </c>
      <c r="F817" s="82" t="s">
        <v>744</v>
      </c>
      <c r="G817" s="82" t="s">
        <v>187</v>
      </c>
      <c r="H817" s="82" t="s">
        <v>187</v>
      </c>
      <c r="I817" s="94" t="s">
        <v>183</v>
      </c>
      <c r="J817" s="82" t="s">
        <v>4201</v>
      </c>
      <c r="K817" s="31" t="s">
        <v>4202</v>
      </c>
      <c r="L817" s="2" t="s">
        <v>1638</v>
      </c>
    </row>
    <row r="818" spans="1:12">
      <c r="A818" s="92" t="str">
        <f t="shared" si="13"/>
        <v>神器继承者B</v>
      </c>
      <c r="B818" t="s">
        <v>1197</v>
      </c>
      <c r="C818" s="93" t="s">
        <v>67</v>
      </c>
      <c r="D818" s="93" t="s">
        <v>2062</v>
      </c>
      <c r="E818" s="82" t="s">
        <v>4203</v>
      </c>
      <c r="F818" s="82" t="s">
        <v>744</v>
      </c>
      <c r="G818" s="82" t="s">
        <v>187</v>
      </c>
      <c r="H818" s="82" t="s">
        <v>187</v>
      </c>
      <c r="I818" s="94" t="s">
        <v>183</v>
      </c>
      <c r="J818" s="82" t="s">
        <v>4204</v>
      </c>
      <c r="K818" s="31" t="s">
        <v>4205</v>
      </c>
      <c r="L818" s="82" t="s">
        <v>1631</v>
      </c>
    </row>
    <row r="819" spans="1:12">
      <c r="A819" s="92" t="str">
        <f t="shared" si="13"/>
        <v>神器继承者B</v>
      </c>
      <c r="B819" t="s">
        <v>1198</v>
      </c>
      <c r="C819" s="93" t="s">
        <v>67</v>
      </c>
      <c r="D819" s="93" t="s">
        <v>2062</v>
      </c>
      <c r="E819" s="82" t="s">
        <v>4206</v>
      </c>
      <c r="F819" s="82" t="s">
        <v>744</v>
      </c>
      <c r="G819" s="82" t="s">
        <v>187</v>
      </c>
      <c r="H819" s="82" t="s">
        <v>187</v>
      </c>
      <c r="I819" s="94" t="s">
        <v>183</v>
      </c>
      <c r="J819" s="82" t="s">
        <v>4207</v>
      </c>
      <c r="K819" s="31" t="s">
        <v>4208</v>
      </c>
      <c r="L819" s="82" t="s">
        <v>1631</v>
      </c>
    </row>
    <row r="820" spans="1:12">
      <c r="A820" s="92" t="str">
        <f t="shared" si="13"/>
        <v>神器继承者B</v>
      </c>
      <c r="B820" t="s">
        <v>1199</v>
      </c>
      <c r="C820" s="93" t="s">
        <v>67</v>
      </c>
      <c r="D820" s="93" t="s">
        <v>2062</v>
      </c>
      <c r="E820" s="82" t="s">
        <v>4209</v>
      </c>
      <c r="F820" s="82" t="s">
        <v>744</v>
      </c>
      <c r="G820" s="82" t="s">
        <v>187</v>
      </c>
      <c r="H820" s="82" t="s">
        <v>187</v>
      </c>
      <c r="I820" s="94" t="s">
        <v>183</v>
      </c>
      <c r="J820" s="82" t="s">
        <v>4210</v>
      </c>
      <c r="K820" s="31" t="s">
        <v>4211</v>
      </c>
      <c r="L820" s="82" t="s">
        <v>1631</v>
      </c>
    </row>
    <row r="821" spans="1:12">
      <c r="A821" s="92" t="str">
        <f t="shared" si="13"/>
        <v>神器继承者B</v>
      </c>
      <c r="B821" t="s">
        <v>1200</v>
      </c>
      <c r="C821" s="93" t="s">
        <v>67</v>
      </c>
      <c r="D821" s="93" t="s">
        <v>2062</v>
      </c>
      <c r="E821" s="82" t="s">
        <v>4212</v>
      </c>
      <c r="F821" s="82" t="s">
        <v>744</v>
      </c>
      <c r="G821" s="82" t="s">
        <v>187</v>
      </c>
      <c r="H821" s="82" t="s">
        <v>187</v>
      </c>
      <c r="I821" s="94" t="s">
        <v>183</v>
      </c>
      <c r="J821" s="82" t="s">
        <v>4213</v>
      </c>
      <c r="K821" s="31" t="s">
        <v>4214</v>
      </c>
      <c r="L821" s="82" t="s">
        <v>1631</v>
      </c>
    </row>
    <row r="822" spans="1:12">
      <c r="A822" s="92" t="str">
        <f t="shared" si="13"/>
        <v>神器继承者B</v>
      </c>
      <c r="B822" t="s">
        <v>4215</v>
      </c>
      <c r="C822" s="93" t="s">
        <v>67</v>
      </c>
      <c r="D822" s="93" t="s">
        <v>2062</v>
      </c>
      <c r="E822" s="82" t="s">
        <v>4216</v>
      </c>
      <c r="F822" s="82" t="s">
        <v>186</v>
      </c>
      <c r="G822" s="82" t="s">
        <v>187</v>
      </c>
      <c r="H822" s="82" t="s">
        <v>187</v>
      </c>
      <c r="I822" s="94" t="s">
        <v>4217</v>
      </c>
      <c r="J822" s="82" t="s">
        <v>4218</v>
      </c>
      <c r="K822" s="31" t="s">
        <v>4219</v>
      </c>
      <c r="L822" s="2" t="s">
        <v>1638</v>
      </c>
    </row>
    <row r="823" spans="1:12">
      <c r="A823" s="92" t="str">
        <f t="shared" si="13"/>
        <v>神器继承者B</v>
      </c>
      <c r="B823" t="s">
        <v>4220</v>
      </c>
      <c r="C823" s="93" t="s">
        <v>67</v>
      </c>
      <c r="D823" s="93" t="s">
        <v>2062</v>
      </c>
      <c r="E823" s="82" t="s">
        <v>4221</v>
      </c>
      <c r="F823" s="82" t="s">
        <v>186</v>
      </c>
      <c r="G823" s="82" t="s">
        <v>187</v>
      </c>
      <c r="H823" s="82" t="s">
        <v>187</v>
      </c>
      <c r="I823" s="94" t="s">
        <v>183</v>
      </c>
      <c r="J823" s="82" t="s">
        <v>4222</v>
      </c>
      <c r="K823" s="31" t="s">
        <v>4223</v>
      </c>
      <c r="L823" s="2" t="s">
        <v>1638</v>
      </c>
    </row>
    <row r="824" spans="1:12">
      <c r="A824" s="92" t="str">
        <f t="shared" si="13"/>
        <v>神器继承者B</v>
      </c>
      <c r="B824" t="s">
        <v>4224</v>
      </c>
      <c r="C824" s="93" t="s">
        <v>67</v>
      </c>
      <c r="D824" s="93" t="s">
        <v>2062</v>
      </c>
      <c r="E824" s="82" t="s">
        <v>4225</v>
      </c>
      <c r="F824" s="82" t="s">
        <v>744</v>
      </c>
      <c r="G824" s="82" t="s">
        <v>187</v>
      </c>
      <c r="H824" s="82" t="s">
        <v>187</v>
      </c>
      <c r="I824" s="94" t="s">
        <v>183</v>
      </c>
      <c r="J824" s="82" t="s">
        <v>4226</v>
      </c>
      <c r="K824" s="31" t="s">
        <v>4227</v>
      </c>
      <c r="L824" s="2" t="s">
        <v>1638</v>
      </c>
    </row>
    <row r="825" spans="1:12">
      <c r="A825" s="92" t="str">
        <f t="shared" si="13"/>
        <v>神器继承者B</v>
      </c>
      <c r="B825" t="s">
        <v>4228</v>
      </c>
      <c r="C825" s="93" t="s">
        <v>67</v>
      </c>
      <c r="D825" s="93" t="s">
        <v>2062</v>
      </c>
      <c r="E825" s="82" t="s">
        <v>4229</v>
      </c>
      <c r="F825" s="82" t="s">
        <v>744</v>
      </c>
      <c r="G825" s="82" t="s">
        <v>187</v>
      </c>
      <c r="H825" s="82" t="s">
        <v>187</v>
      </c>
      <c r="I825" s="94" t="s">
        <v>183</v>
      </c>
      <c r="J825" s="82" t="s">
        <v>4230</v>
      </c>
      <c r="K825" s="31" t="s">
        <v>4231</v>
      </c>
      <c r="L825" s="2" t="s">
        <v>1638</v>
      </c>
    </row>
    <row r="826" spans="1:12">
      <c r="A826" s="92" t="str">
        <f t="shared" si="13"/>
        <v>神器继承者B</v>
      </c>
      <c r="B826" t="s">
        <v>1201</v>
      </c>
      <c r="C826" s="93" t="s">
        <v>67</v>
      </c>
      <c r="D826" s="93" t="s">
        <v>2990</v>
      </c>
      <c r="E826" s="82" t="s">
        <v>4232</v>
      </c>
      <c r="F826" s="82" t="s">
        <v>186</v>
      </c>
      <c r="G826" s="82" t="s">
        <v>182</v>
      </c>
      <c r="H826" s="82" t="s">
        <v>2035</v>
      </c>
      <c r="I826" s="94">
        <v>2</v>
      </c>
      <c r="J826" s="82" t="s">
        <v>4233</v>
      </c>
      <c r="K826" s="31" t="s">
        <v>4234</v>
      </c>
      <c r="L826" s="82" t="s">
        <v>1631</v>
      </c>
    </row>
    <row r="827" spans="1:12">
      <c r="A827" s="92" t="str">
        <f t="shared" si="13"/>
        <v>神器继承者B</v>
      </c>
      <c r="B827" t="s">
        <v>1202</v>
      </c>
      <c r="C827" s="93" t="s">
        <v>67</v>
      </c>
      <c r="D827" s="93" t="s">
        <v>2990</v>
      </c>
      <c r="E827" s="82" t="s">
        <v>4235</v>
      </c>
      <c r="F827" s="82" t="s">
        <v>186</v>
      </c>
      <c r="G827" s="82" t="s">
        <v>187</v>
      </c>
      <c r="H827" s="82" t="s">
        <v>187</v>
      </c>
      <c r="I827" s="94" t="s">
        <v>2097</v>
      </c>
      <c r="J827" s="82" t="s">
        <v>4236</v>
      </c>
      <c r="K827" s="31" t="s">
        <v>4237</v>
      </c>
      <c r="L827" s="82" t="s">
        <v>1631</v>
      </c>
    </row>
    <row r="828" spans="1:12">
      <c r="A828" s="92" t="str">
        <f t="shared" si="13"/>
        <v>神器继承者B</v>
      </c>
      <c r="B828" t="s">
        <v>4238</v>
      </c>
      <c r="C828" s="93" t="s">
        <v>67</v>
      </c>
      <c r="D828" s="93" t="s">
        <v>2990</v>
      </c>
      <c r="E828" s="82" t="s">
        <v>4239</v>
      </c>
      <c r="F828" s="82" t="s">
        <v>186</v>
      </c>
      <c r="G828" s="82" t="s">
        <v>187</v>
      </c>
      <c r="H828" s="82" t="s">
        <v>187</v>
      </c>
      <c r="I828" s="94" t="s">
        <v>183</v>
      </c>
      <c r="J828" s="82" t="s">
        <v>4240</v>
      </c>
      <c r="K828" s="31" t="s">
        <v>4241</v>
      </c>
      <c r="L828" s="2" t="s">
        <v>1638</v>
      </c>
    </row>
    <row r="829" spans="1:12">
      <c r="A829" s="92" t="str">
        <f t="shared" si="13"/>
        <v>神器继承者B</v>
      </c>
      <c r="B829" t="s">
        <v>4242</v>
      </c>
      <c r="C829" s="93" t="s">
        <v>67</v>
      </c>
      <c r="D829" s="93" t="s">
        <v>2990</v>
      </c>
      <c r="E829" s="82" t="s">
        <v>4243</v>
      </c>
      <c r="F829" s="82" t="s">
        <v>744</v>
      </c>
      <c r="G829" s="82" t="s">
        <v>187</v>
      </c>
      <c r="H829" s="82" t="s">
        <v>187</v>
      </c>
      <c r="I829" s="94" t="s">
        <v>183</v>
      </c>
      <c r="J829" s="82" t="s">
        <v>4244</v>
      </c>
      <c r="K829" s="31" t="s">
        <v>4245</v>
      </c>
      <c r="L829" s="2" t="s">
        <v>1638</v>
      </c>
    </row>
    <row r="830" spans="1:12">
      <c r="A830" s="92" t="str">
        <f t="shared" ref="A830:A871" si="14">"时空间魔术师"&amp;C830</f>
        <v>时空间魔术师A</v>
      </c>
      <c r="B830" t="s">
        <v>1204</v>
      </c>
      <c r="C830" s="93" t="s">
        <v>52</v>
      </c>
      <c r="D830" s="93"/>
      <c r="E830" s="82" t="s">
        <v>1204</v>
      </c>
      <c r="F830" s="82" t="s">
        <v>186</v>
      </c>
      <c r="G830" s="82" t="s">
        <v>2194</v>
      </c>
      <c r="H830" s="82" t="s">
        <v>2035</v>
      </c>
      <c r="I830" s="94">
        <v>1</v>
      </c>
      <c r="J830" s="82" t="s">
        <v>4246</v>
      </c>
      <c r="K830" s="31" t="s">
        <v>4247</v>
      </c>
      <c r="L830" s="82" t="s">
        <v>1631</v>
      </c>
    </row>
    <row r="831" spans="1:12">
      <c r="A831" s="92" t="str">
        <f t="shared" si="14"/>
        <v>时空间魔术师A</v>
      </c>
      <c r="B831" t="s">
        <v>702</v>
      </c>
      <c r="C831" s="93" t="s">
        <v>52</v>
      </c>
      <c r="D831" s="93"/>
      <c r="E831" s="82" t="s">
        <v>702</v>
      </c>
      <c r="F831" s="82" t="s">
        <v>2592</v>
      </c>
      <c r="G831" s="82" t="s">
        <v>4248</v>
      </c>
      <c r="H831" s="82" t="s">
        <v>2035</v>
      </c>
      <c r="I831" s="94">
        <v>1</v>
      </c>
      <c r="J831" s="82" t="s">
        <v>4249</v>
      </c>
      <c r="K831" s="31" t="s">
        <v>4250</v>
      </c>
      <c r="L831" s="82" t="s">
        <v>1631</v>
      </c>
    </row>
    <row r="832" spans="1:12">
      <c r="A832" s="92" t="str">
        <f t="shared" si="14"/>
        <v>时空间魔术师A</v>
      </c>
      <c r="B832" t="s">
        <v>1205</v>
      </c>
      <c r="C832" s="93" t="s">
        <v>52</v>
      </c>
      <c r="D832" s="93"/>
      <c r="E832" s="82" t="s">
        <v>1205</v>
      </c>
      <c r="F832" s="82" t="s">
        <v>2033</v>
      </c>
      <c r="G832" s="82" t="s">
        <v>2313</v>
      </c>
      <c r="H832" s="82" t="s">
        <v>2314</v>
      </c>
      <c r="I832" s="94" t="s">
        <v>3605</v>
      </c>
      <c r="J832" s="82" t="s">
        <v>4251</v>
      </c>
      <c r="K832" s="31" t="s">
        <v>4252</v>
      </c>
      <c r="L832" s="82" t="s">
        <v>1631</v>
      </c>
    </row>
    <row r="833" spans="1:12">
      <c r="A833" s="92" t="str">
        <f t="shared" si="14"/>
        <v>时空间魔术师A</v>
      </c>
      <c r="B833" t="s">
        <v>1206</v>
      </c>
      <c r="C833" s="93" t="s">
        <v>52</v>
      </c>
      <c r="D833" s="93"/>
      <c r="E833" s="82" t="s">
        <v>1206</v>
      </c>
      <c r="F833" s="82" t="s">
        <v>2033</v>
      </c>
      <c r="G833" s="82" t="s">
        <v>2194</v>
      </c>
      <c r="H833" s="82" t="s">
        <v>2035</v>
      </c>
      <c r="I833" s="94" t="s">
        <v>4253</v>
      </c>
      <c r="J833" s="82" t="s">
        <v>4254</v>
      </c>
      <c r="K833" s="31" t="s">
        <v>4255</v>
      </c>
      <c r="L833" s="82" t="s">
        <v>1631</v>
      </c>
    </row>
    <row r="834" spans="1:12">
      <c r="A834" s="92" t="str">
        <f t="shared" si="14"/>
        <v>时空间魔术师A</v>
      </c>
      <c r="B834" t="s">
        <v>1207</v>
      </c>
      <c r="C834" s="93" t="s">
        <v>52</v>
      </c>
      <c r="D834" s="93"/>
      <c r="E834" s="82" t="s">
        <v>1207</v>
      </c>
      <c r="F834" s="82" t="s">
        <v>2084</v>
      </c>
      <c r="G834" s="82" t="s">
        <v>2121</v>
      </c>
      <c r="H834" s="82" t="s">
        <v>2035</v>
      </c>
      <c r="I834" s="94" t="s">
        <v>2036</v>
      </c>
      <c r="J834" s="82" t="s">
        <v>4256</v>
      </c>
      <c r="K834" s="31" t="s">
        <v>4257</v>
      </c>
      <c r="L834" s="82" t="s">
        <v>1631</v>
      </c>
    </row>
    <row r="835" spans="1:12">
      <c r="A835" s="92" t="str">
        <f t="shared" si="14"/>
        <v>时空间魔术师A</v>
      </c>
      <c r="B835" t="s">
        <v>1208</v>
      </c>
      <c r="C835" s="93" t="s">
        <v>52</v>
      </c>
      <c r="D835" s="93"/>
      <c r="E835" s="82" t="s">
        <v>1208</v>
      </c>
      <c r="F835" s="82" t="s">
        <v>186</v>
      </c>
      <c r="G835" s="82" t="s">
        <v>187</v>
      </c>
      <c r="H835" s="82" t="s">
        <v>187</v>
      </c>
      <c r="I835" s="94" t="s">
        <v>2036</v>
      </c>
      <c r="J835" s="82" t="s">
        <v>4258</v>
      </c>
      <c r="K835" s="31" t="s">
        <v>4259</v>
      </c>
      <c r="L835" s="82" t="s">
        <v>1631</v>
      </c>
    </row>
    <row r="836" spans="1:12">
      <c r="A836" s="92" t="str">
        <f t="shared" si="14"/>
        <v>时空间魔术师A</v>
      </c>
      <c r="B836" t="s">
        <v>1209</v>
      </c>
      <c r="C836" s="93" t="s">
        <v>52</v>
      </c>
      <c r="D836" s="93"/>
      <c r="E836" s="82" t="s">
        <v>1209</v>
      </c>
      <c r="F836" s="82" t="s">
        <v>186</v>
      </c>
      <c r="G836" s="82" t="s">
        <v>187</v>
      </c>
      <c r="H836" s="82" t="s">
        <v>187</v>
      </c>
      <c r="I836" s="94" t="s">
        <v>2085</v>
      </c>
      <c r="J836" s="82" t="s">
        <v>4260</v>
      </c>
      <c r="K836" s="31" t="s">
        <v>4261</v>
      </c>
      <c r="L836" s="82" t="s">
        <v>1631</v>
      </c>
    </row>
    <row r="837" spans="1:12">
      <c r="A837" s="92" t="str">
        <f t="shared" si="14"/>
        <v>时空间魔术师A</v>
      </c>
      <c r="B837" t="s">
        <v>1210</v>
      </c>
      <c r="C837" s="93" t="s">
        <v>52</v>
      </c>
      <c r="D837" s="93"/>
      <c r="E837" s="82" t="s">
        <v>1210</v>
      </c>
      <c r="F837" s="82" t="s">
        <v>744</v>
      </c>
      <c r="G837" s="82" t="s">
        <v>187</v>
      </c>
      <c r="H837" s="82" t="s">
        <v>187</v>
      </c>
      <c r="I837" s="94" t="s">
        <v>183</v>
      </c>
      <c r="J837" s="82" t="s">
        <v>4262</v>
      </c>
      <c r="K837" s="31" t="s">
        <v>4263</v>
      </c>
      <c r="L837" s="82" t="s">
        <v>1631</v>
      </c>
    </row>
    <row r="838" spans="1:12">
      <c r="A838" s="92" t="str">
        <f t="shared" si="14"/>
        <v>时空间魔术师A</v>
      </c>
      <c r="B838" t="s">
        <v>1211</v>
      </c>
      <c r="C838" s="93" t="s">
        <v>52</v>
      </c>
      <c r="D838" s="93"/>
      <c r="E838" s="82" t="s">
        <v>1211</v>
      </c>
      <c r="F838" s="82" t="s">
        <v>2592</v>
      </c>
      <c r="G838" s="82" t="s">
        <v>187</v>
      </c>
      <c r="H838" s="82" t="s">
        <v>187</v>
      </c>
      <c r="I838" s="94" t="s">
        <v>2044</v>
      </c>
      <c r="J838" s="82" t="s">
        <v>4264</v>
      </c>
      <c r="K838" s="31" t="s">
        <v>4265</v>
      </c>
      <c r="L838" s="82" t="s">
        <v>1638</v>
      </c>
    </row>
    <row r="839" spans="1:12">
      <c r="A839" s="92" t="str">
        <f t="shared" si="14"/>
        <v>时空间魔术师A</v>
      </c>
      <c r="B839" t="s">
        <v>1212</v>
      </c>
      <c r="C839" s="93" t="s">
        <v>52</v>
      </c>
      <c r="D839" s="93" t="s">
        <v>2062</v>
      </c>
      <c r="E839" s="82" t="s">
        <v>4266</v>
      </c>
      <c r="F839" s="82" t="s">
        <v>186</v>
      </c>
      <c r="G839" s="82" t="s">
        <v>187</v>
      </c>
      <c r="H839" s="82" t="s">
        <v>187</v>
      </c>
      <c r="I839" s="94">
        <v>1</v>
      </c>
      <c r="J839" s="82" t="s">
        <v>4267</v>
      </c>
      <c r="K839" s="31" t="s">
        <v>4268</v>
      </c>
      <c r="L839" s="82" t="s">
        <v>1631</v>
      </c>
    </row>
    <row r="840" spans="1:12">
      <c r="A840" s="92" t="str">
        <f t="shared" si="14"/>
        <v>时空间魔术师A</v>
      </c>
      <c r="B840" t="s">
        <v>1213</v>
      </c>
      <c r="C840" s="93" t="s">
        <v>52</v>
      </c>
      <c r="D840" s="93" t="s">
        <v>2062</v>
      </c>
      <c r="E840" s="82" t="s">
        <v>4269</v>
      </c>
      <c r="F840" s="82" t="s">
        <v>186</v>
      </c>
      <c r="G840" s="82" t="s">
        <v>187</v>
      </c>
      <c r="H840" s="82" t="s">
        <v>187</v>
      </c>
      <c r="I840" s="94">
        <v>1</v>
      </c>
      <c r="J840" s="82" t="s">
        <v>4270</v>
      </c>
      <c r="K840" s="31" t="s">
        <v>4271</v>
      </c>
      <c r="L840" s="82" t="s">
        <v>1631</v>
      </c>
    </row>
    <row r="841" spans="1:12">
      <c r="A841" s="92" t="str">
        <f t="shared" si="14"/>
        <v>时空间魔术师A</v>
      </c>
      <c r="B841" t="s">
        <v>1214</v>
      </c>
      <c r="C841" s="93" t="s">
        <v>52</v>
      </c>
      <c r="D841" s="93" t="s">
        <v>2062</v>
      </c>
      <c r="E841" s="82" t="s">
        <v>4272</v>
      </c>
      <c r="F841" s="82" t="s">
        <v>186</v>
      </c>
      <c r="G841" s="82" t="s">
        <v>187</v>
      </c>
      <c r="H841" s="82" t="s">
        <v>187</v>
      </c>
      <c r="I841" s="94">
        <v>1</v>
      </c>
      <c r="J841" s="82" t="s">
        <v>4273</v>
      </c>
      <c r="K841" s="31" t="s">
        <v>4274</v>
      </c>
      <c r="L841" s="82" t="s">
        <v>1631</v>
      </c>
    </row>
    <row r="842" spans="1:12">
      <c r="A842" s="92" t="str">
        <f t="shared" si="14"/>
        <v>时空间魔术师A</v>
      </c>
      <c r="B842" t="s">
        <v>1215</v>
      </c>
      <c r="C842" s="93" t="s">
        <v>52</v>
      </c>
      <c r="D842" s="93" t="s">
        <v>2062</v>
      </c>
      <c r="E842" s="82" t="s">
        <v>4275</v>
      </c>
      <c r="F842" s="82" t="s">
        <v>186</v>
      </c>
      <c r="G842" s="82" t="s">
        <v>187</v>
      </c>
      <c r="H842" s="82" t="s">
        <v>187</v>
      </c>
      <c r="I842" s="94">
        <v>1</v>
      </c>
      <c r="J842" s="82" t="s">
        <v>4276</v>
      </c>
      <c r="K842" s="31" t="s">
        <v>4277</v>
      </c>
      <c r="L842" s="82" t="s">
        <v>1631</v>
      </c>
    </row>
    <row r="843" spans="1:12">
      <c r="A843" s="92" t="str">
        <f t="shared" si="14"/>
        <v>时空间魔术师A</v>
      </c>
      <c r="B843" t="s">
        <v>1216</v>
      </c>
      <c r="C843" s="93" t="s">
        <v>52</v>
      </c>
      <c r="D843" s="93" t="s">
        <v>2062</v>
      </c>
      <c r="E843" s="82" t="s">
        <v>4278</v>
      </c>
      <c r="F843" s="82" t="s">
        <v>2084</v>
      </c>
      <c r="G843" s="82" t="s">
        <v>187</v>
      </c>
      <c r="H843" s="82" t="s">
        <v>187</v>
      </c>
      <c r="I843" s="94">
        <v>1</v>
      </c>
      <c r="J843" s="82" t="s">
        <v>4279</v>
      </c>
      <c r="K843" s="31" t="s">
        <v>4280</v>
      </c>
      <c r="L843" s="82" t="s">
        <v>1638</v>
      </c>
    </row>
    <row r="844" spans="1:12">
      <c r="A844" s="92" t="str">
        <f t="shared" si="14"/>
        <v>时空间魔术师A</v>
      </c>
      <c r="B844" t="s">
        <v>1217</v>
      </c>
      <c r="C844" s="93" t="s">
        <v>52</v>
      </c>
      <c r="D844" s="93" t="s">
        <v>2062</v>
      </c>
      <c r="E844" s="82" t="s">
        <v>4281</v>
      </c>
      <c r="F844" s="82" t="s">
        <v>186</v>
      </c>
      <c r="G844" s="82" t="s">
        <v>182</v>
      </c>
      <c r="H844" s="82" t="s">
        <v>2035</v>
      </c>
      <c r="I844" s="94" t="s">
        <v>2036</v>
      </c>
      <c r="J844" s="82" t="s">
        <v>4282</v>
      </c>
      <c r="K844" s="31" t="s">
        <v>4283</v>
      </c>
      <c r="L844" s="82" t="s">
        <v>1638</v>
      </c>
    </row>
    <row r="845" spans="1:12">
      <c r="A845" s="92" t="str">
        <f t="shared" si="14"/>
        <v>时空间魔术师A</v>
      </c>
      <c r="B845" t="s">
        <v>1218</v>
      </c>
      <c r="C845" s="93" t="s">
        <v>52</v>
      </c>
      <c r="D845" s="93" t="s">
        <v>2062</v>
      </c>
      <c r="E845" s="82" t="s">
        <v>4284</v>
      </c>
      <c r="F845" s="82" t="s">
        <v>744</v>
      </c>
      <c r="G845" s="82" t="s">
        <v>187</v>
      </c>
      <c r="H845" s="82" t="s">
        <v>187</v>
      </c>
      <c r="I845" s="94" t="s">
        <v>183</v>
      </c>
      <c r="J845" s="82" t="s">
        <v>4285</v>
      </c>
      <c r="K845" s="31" t="s">
        <v>4286</v>
      </c>
      <c r="L845" s="82" t="s">
        <v>1638</v>
      </c>
    </row>
    <row r="846" spans="1:12">
      <c r="A846" s="92" t="str">
        <f t="shared" si="14"/>
        <v>时空间魔术师A</v>
      </c>
      <c r="B846" t="s">
        <v>1219</v>
      </c>
      <c r="C846" s="93" t="s">
        <v>52</v>
      </c>
      <c r="D846" s="93" t="s">
        <v>2062</v>
      </c>
      <c r="E846" s="82" t="s">
        <v>4287</v>
      </c>
      <c r="F846" s="82" t="s">
        <v>744</v>
      </c>
      <c r="G846" s="82" t="s">
        <v>187</v>
      </c>
      <c r="H846" s="82" t="s">
        <v>187</v>
      </c>
      <c r="I846" s="94" t="s">
        <v>183</v>
      </c>
      <c r="J846" s="82" t="s">
        <v>4288</v>
      </c>
      <c r="K846" s="31" t="s">
        <v>4289</v>
      </c>
      <c r="L846" s="82" t="s">
        <v>1638</v>
      </c>
    </row>
    <row r="847" spans="1:12">
      <c r="A847" s="92" t="str">
        <f t="shared" si="14"/>
        <v>时空间魔术师A</v>
      </c>
      <c r="B847" t="s">
        <v>1220</v>
      </c>
      <c r="C847" s="93" t="s">
        <v>52</v>
      </c>
      <c r="D847" s="93" t="s">
        <v>2990</v>
      </c>
      <c r="E847" s="82" t="s">
        <v>4290</v>
      </c>
      <c r="F847" s="82" t="s">
        <v>186</v>
      </c>
      <c r="G847" s="82" t="s">
        <v>182</v>
      </c>
      <c r="H847" s="82" t="s">
        <v>2035</v>
      </c>
      <c r="I847" s="94">
        <v>1</v>
      </c>
      <c r="J847" s="82" t="s">
        <v>4291</v>
      </c>
      <c r="K847" s="31" t="s">
        <v>4292</v>
      </c>
      <c r="L847" s="82" t="s">
        <v>1631</v>
      </c>
    </row>
    <row r="848" spans="1:12">
      <c r="A848" s="92" t="str">
        <f t="shared" si="14"/>
        <v>时空间魔术师A</v>
      </c>
      <c r="B848" t="s">
        <v>1221</v>
      </c>
      <c r="C848" s="93" t="s">
        <v>52</v>
      </c>
      <c r="D848" s="93" t="s">
        <v>2990</v>
      </c>
      <c r="E848" s="82" t="s">
        <v>4293</v>
      </c>
      <c r="F848" s="82" t="s">
        <v>744</v>
      </c>
      <c r="G848" s="82" t="s">
        <v>187</v>
      </c>
      <c r="H848" s="82" t="s">
        <v>187</v>
      </c>
      <c r="I848" s="94" t="s">
        <v>183</v>
      </c>
      <c r="J848" s="82" t="s">
        <v>4294</v>
      </c>
      <c r="K848" s="31" t="s">
        <v>4295</v>
      </c>
      <c r="L848" s="82" t="s">
        <v>1631</v>
      </c>
    </row>
    <row r="849" spans="1:12">
      <c r="A849" s="92" t="str">
        <f t="shared" si="14"/>
        <v>时空间魔术师A</v>
      </c>
      <c r="B849" t="s">
        <v>1222</v>
      </c>
      <c r="C849" s="93" t="s">
        <v>52</v>
      </c>
      <c r="D849" s="93" t="s">
        <v>2990</v>
      </c>
      <c r="E849" s="82" t="s">
        <v>4296</v>
      </c>
      <c r="F849" s="82" t="s">
        <v>186</v>
      </c>
      <c r="G849" s="82" t="s">
        <v>187</v>
      </c>
      <c r="H849" s="82" t="s">
        <v>187</v>
      </c>
      <c r="I849" s="94" t="s">
        <v>183</v>
      </c>
      <c r="J849" s="82" t="s">
        <v>4297</v>
      </c>
      <c r="K849" s="31" t="s">
        <v>4298</v>
      </c>
      <c r="L849" s="82" t="s">
        <v>1638</v>
      </c>
    </row>
    <row r="850" spans="1:12">
      <c r="A850" s="92" t="str">
        <f t="shared" si="14"/>
        <v>时空间魔术师A</v>
      </c>
      <c r="B850" t="s">
        <v>1223</v>
      </c>
      <c r="C850" s="93" t="s">
        <v>52</v>
      </c>
      <c r="D850" s="93" t="s">
        <v>2990</v>
      </c>
      <c r="E850" s="82" t="s">
        <v>4299</v>
      </c>
      <c r="F850" s="82" t="s">
        <v>744</v>
      </c>
      <c r="G850" s="82" t="s">
        <v>187</v>
      </c>
      <c r="H850" s="82" t="s">
        <v>187</v>
      </c>
      <c r="I850" s="94" t="s">
        <v>183</v>
      </c>
      <c r="J850" s="82" t="s">
        <v>4300</v>
      </c>
      <c r="K850" s="31" t="s">
        <v>4301</v>
      </c>
      <c r="L850" s="82" t="s">
        <v>1638</v>
      </c>
    </row>
    <row r="851" spans="1:12">
      <c r="A851" s="92" t="str">
        <f t="shared" si="14"/>
        <v>时空间魔术师B</v>
      </c>
      <c r="B851" t="s">
        <v>1225</v>
      </c>
      <c r="C851" s="93" t="s">
        <v>67</v>
      </c>
      <c r="D851" s="93"/>
      <c r="E851" s="82" t="s">
        <v>1225</v>
      </c>
      <c r="F851" s="82" t="s">
        <v>181</v>
      </c>
      <c r="G851" s="82" t="s">
        <v>182</v>
      </c>
      <c r="H851" s="82" t="s">
        <v>2035</v>
      </c>
      <c r="I851" s="94" t="s">
        <v>3605</v>
      </c>
      <c r="J851" s="82" t="s">
        <v>4302</v>
      </c>
      <c r="K851" s="31" t="s">
        <v>4303</v>
      </c>
      <c r="L851" s="82" t="s">
        <v>1631</v>
      </c>
    </row>
    <row r="852" spans="1:12">
      <c r="A852" s="92" t="str">
        <f t="shared" si="14"/>
        <v>时空间魔术师B</v>
      </c>
      <c r="B852" t="s">
        <v>1226</v>
      </c>
      <c r="C852" s="93" t="s">
        <v>67</v>
      </c>
      <c r="D852" s="93"/>
      <c r="E852" s="82" t="s">
        <v>1226</v>
      </c>
      <c r="F852" s="82" t="s">
        <v>181</v>
      </c>
      <c r="G852" s="82" t="s">
        <v>182</v>
      </c>
      <c r="H852" s="82" t="s">
        <v>2035</v>
      </c>
      <c r="I852" s="94" t="s">
        <v>3533</v>
      </c>
      <c r="J852" s="82" t="s">
        <v>4304</v>
      </c>
      <c r="K852" s="31" t="s">
        <v>4305</v>
      </c>
      <c r="L852" s="82" t="s">
        <v>1631</v>
      </c>
    </row>
    <row r="853" spans="1:12">
      <c r="A853" s="92" t="str">
        <f t="shared" si="14"/>
        <v>时空间魔术师B</v>
      </c>
      <c r="B853" t="s">
        <v>1227</v>
      </c>
      <c r="C853" s="93" t="s">
        <v>67</v>
      </c>
      <c r="D853" s="93"/>
      <c r="E853" s="82" t="s">
        <v>1227</v>
      </c>
      <c r="F853" s="82" t="s">
        <v>181</v>
      </c>
      <c r="G853" s="82" t="s">
        <v>182</v>
      </c>
      <c r="H853" s="82" t="s">
        <v>2035</v>
      </c>
      <c r="I853" s="94" t="s">
        <v>2097</v>
      </c>
      <c r="J853" s="82" t="s">
        <v>4306</v>
      </c>
      <c r="K853" s="31" t="s">
        <v>4307</v>
      </c>
      <c r="L853" s="82" t="s">
        <v>1631</v>
      </c>
    </row>
    <row r="854" spans="1:12">
      <c r="A854" s="92" t="str">
        <f t="shared" si="14"/>
        <v>时空间魔术师B</v>
      </c>
      <c r="B854" t="s">
        <v>1228</v>
      </c>
      <c r="C854" s="93" t="s">
        <v>67</v>
      </c>
      <c r="D854" s="93"/>
      <c r="E854" s="82" t="s">
        <v>1228</v>
      </c>
      <c r="F854" s="82" t="s">
        <v>4308</v>
      </c>
      <c r="G854" s="82" t="s">
        <v>2313</v>
      </c>
      <c r="H854" s="82" t="s">
        <v>2035</v>
      </c>
      <c r="I854" s="94" t="s">
        <v>3533</v>
      </c>
      <c r="J854" s="82" t="s">
        <v>4309</v>
      </c>
      <c r="K854" s="31" t="s">
        <v>4310</v>
      </c>
      <c r="L854" s="82" t="s">
        <v>1631</v>
      </c>
    </row>
    <row r="855" spans="1:12">
      <c r="A855" s="92" t="str">
        <f t="shared" si="14"/>
        <v>时空间魔术师B</v>
      </c>
      <c r="B855" t="s">
        <v>1229</v>
      </c>
      <c r="C855" s="93" t="s">
        <v>67</v>
      </c>
      <c r="D855" s="93"/>
      <c r="E855" s="82" t="s">
        <v>1229</v>
      </c>
      <c r="F855" s="82" t="s">
        <v>2033</v>
      </c>
      <c r="G855" s="82" t="s">
        <v>182</v>
      </c>
      <c r="H855" s="82" t="s">
        <v>182</v>
      </c>
      <c r="I855" s="94" t="s">
        <v>4311</v>
      </c>
      <c r="J855" s="82" t="s">
        <v>4312</v>
      </c>
      <c r="K855" s="31" t="s">
        <v>4313</v>
      </c>
      <c r="L855" s="82" t="s">
        <v>1631</v>
      </c>
    </row>
    <row r="856" spans="1:12">
      <c r="A856" s="92" t="str">
        <f t="shared" si="14"/>
        <v>时空间魔术师B</v>
      </c>
      <c r="B856" t="s">
        <v>1230</v>
      </c>
      <c r="C856" s="93" t="s">
        <v>67</v>
      </c>
      <c r="D856" s="93"/>
      <c r="E856" s="82" t="s">
        <v>1230</v>
      </c>
      <c r="F856" s="82" t="s">
        <v>186</v>
      </c>
      <c r="G856" s="82" t="s">
        <v>187</v>
      </c>
      <c r="H856" s="82" t="s">
        <v>187</v>
      </c>
      <c r="I856" s="94" t="s">
        <v>3605</v>
      </c>
      <c r="J856" s="82" t="s">
        <v>4314</v>
      </c>
      <c r="K856" s="31" t="s">
        <v>4315</v>
      </c>
      <c r="L856" s="82" t="s">
        <v>1631</v>
      </c>
    </row>
    <row r="857" spans="1:12">
      <c r="A857" s="92" t="str">
        <f t="shared" si="14"/>
        <v>时空间魔术师B</v>
      </c>
      <c r="B857" t="s">
        <v>1231</v>
      </c>
      <c r="C857" s="93" t="s">
        <v>67</v>
      </c>
      <c r="D857" s="93"/>
      <c r="E857" s="82" t="s">
        <v>1231</v>
      </c>
      <c r="F857" s="82" t="s">
        <v>181</v>
      </c>
      <c r="G857" s="82" t="s">
        <v>187</v>
      </c>
      <c r="H857" s="82" t="s">
        <v>187</v>
      </c>
      <c r="I857" s="94" t="s">
        <v>2036</v>
      </c>
      <c r="J857" s="82" t="s">
        <v>4316</v>
      </c>
      <c r="K857" s="31" t="s">
        <v>4317</v>
      </c>
      <c r="L857" s="82" t="s">
        <v>1631</v>
      </c>
    </row>
    <row r="858" spans="1:12">
      <c r="A858" s="92" t="str">
        <f t="shared" si="14"/>
        <v>时空间魔术师B</v>
      </c>
      <c r="B858" t="s">
        <v>1232</v>
      </c>
      <c r="C858" s="93" t="s">
        <v>67</v>
      </c>
      <c r="D858" s="93"/>
      <c r="E858" s="82" t="s">
        <v>1232</v>
      </c>
      <c r="F858" s="82" t="s">
        <v>744</v>
      </c>
      <c r="G858" s="82" t="s">
        <v>187</v>
      </c>
      <c r="H858" s="82" t="s">
        <v>187</v>
      </c>
      <c r="I858" s="94" t="s">
        <v>183</v>
      </c>
      <c r="J858" s="82" t="s">
        <v>4318</v>
      </c>
      <c r="K858" s="31" t="s">
        <v>4319</v>
      </c>
      <c r="L858" s="82" t="s">
        <v>1631</v>
      </c>
    </row>
    <row r="859" spans="1:12">
      <c r="A859" s="92" t="str">
        <f t="shared" si="14"/>
        <v>时空间魔术师B</v>
      </c>
      <c r="B859" t="s">
        <v>1233</v>
      </c>
      <c r="C859" s="93" t="s">
        <v>67</v>
      </c>
      <c r="D859" s="93"/>
      <c r="E859" s="82" t="s">
        <v>1233</v>
      </c>
      <c r="F859" s="82" t="s">
        <v>186</v>
      </c>
      <c r="G859" s="82" t="s">
        <v>187</v>
      </c>
      <c r="H859" s="82" t="s">
        <v>187</v>
      </c>
      <c r="I859" s="94" t="s">
        <v>3533</v>
      </c>
      <c r="J859" s="82" t="s">
        <v>4320</v>
      </c>
      <c r="K859" s="31" t="s">
        <v>4321</v>
      </c>
      <c r="L859" s="82" t="s">
        <v>1638</v>
      </c>
    </row>
    <row r="860" spans="1:12">
      <c r="A860" s="92" t="str">
        <f t="shared" si="14"/>
        <v>时空间魔术师B</v>
      </c>
      <c r="B860" t="s">
        <v>1234</v>
      </c>
      <c r="C860" s="93" t="s">
        <v>67</v>
      </c>
      <c r="D860" s="93" t="s">
        <v>2062</v>
      </c>
      <c r="E860" s="82" t="s">
        <v>4322</v>
      </c>
      <c r="F860" s="82" t="s">
        <v>181</v>
      </c>
      <c r="G860" s="82" t="s">
        <v>182</v>
      </c>
      <c r="H860" s="82" t="s">
        <v>2035</v>
      </c>
      <c r="I860" s="94" t="s">
        <v>3605</v>
      </c>
      <c r="J860" s="82" t="s">
        <v>4323</v>
      </c>
      <c r="K860" s="31" t="s">
        <v>4324</v>
      </c>
      <c r="L860" s="82" t="s">
        <v>1631</v>
      </c>
    </row>
    <row r="861" spans="1:12">
      <c r="A861" s="92" t="str">
        <f t="shared" si="14"/>
        <v>时空间魔术师B</v>
      </c>
      <c r="B861" t="s">
        <v>1235</v>
      </c>
      <c r="C861" s="93" t="s">
        <v>67</v>
      </c>
      <c r="D861" s="93" t="s">
        <v>2062</v>
      </c>
      <c r="E861" s="82" t="s">
        <v>4325</v>
      </c>
      <c r="F861" s="82" t="s">
        <v>186</v>
      </c>
      <c r="G861" s="82" t="s">
        <v>182</v>
      </c>
      <c r="H861" s="82" t="s">
        <v>2035</v>
      </c>
      <c r="I861" s="94">
        <v>1</v>
      </c>
      <c r="J861" s="82" t="s">
        <v>4326</v>
      </c>
      <c r="K861" s="31" t="s">
        <v>4327</v>
      </c>
      <c r="L861" s="82" t="s">
        <v>1631</v>
      </c>
    </row>
    <row r="862" spans="1:12">
      <c r="A862" s="92" t="str">
        <f t="shared" si="14"/>
        <v>时空间魔术师B</v>
      </c>
      <c r="B862" t="s">
        <v>1236</v>
      </c>
      <c r="C862" s="93" t="s">
        <v>67</v>
      </c>
      <c r="D862" s="93" t="s">
        <v>2062</v>
      </c>
      <c r="E862" s="82" t="s">
        <v>4328</v>
      </c>
      <c r="F862" s="82" t="s">
        <v>186</v>
      </c>
      <c r="G862" s="82" t="s">
        <v>182</v>
      </c>
      <c r="H862" s="82" t="s">
        <v>2035</v>
      </c>
      <c r="I862" s="94" t="s">
        <v>2085</v>
      </c>
      <c r="J862" s="82" t="s">
        <v>4329</v>
      </c>
      <c r="K862" s="31" t="s">
        <v>4330</v>
      </c>
      <c r="L862" s="82" t="s">
        <v>1631</v>
      </c>
    </row>
    <row r="863" spans="1:12">
      <c r="A863" s="92" t="str">
        <f t="shared" si="14"/>
        <v>时空间魔术师B</v>
      </c>
      <c r="B863" t="s">
        <v>1237</v>
      </c>
      <c r="C863" s="93" t="s">
        <v>67</v>
      </c>
      <c r="D863" s="93" t="s">
        <v>2062</v>
      </c>
      <c r="E863" s="82" t="s">
        <v>4331</v>
      </c>
      <c r="F863" s="82" t="s">
        <v>744</v>
      </c>
      <c r="G863" s="82" t="s">
        <v>187</v>
      </c>
      <c r="H863" s="82" t="s">
        <v>187</v>
      </c>
      <c r="I863" s="94" t="s">
        <v>183</v>
      </c>
      <c r="J863" s="82" t="s">
        <v>4332</v>
      </c>
      <c r="K863" s="31" t="s">
        <v>4333</v>
      </c>
      <c r="L863" s="82" t="s">
        <v>1631</v>
      </c>
    </row>
    <row r="864" spans="1:12">
      <c r="A864" s="92" t="str">
        <f t="shared" si="14"/>
        <v>时空间魔术师B</v>
      </c>
      <c r="B864" t="s">
        <v>1238</v>
      </c>
      <c r="C864" s="93" t="s">
        <v>67</v>
      </c>
      <c r="D864" s="93" t="s">
        <v>2062</v>
      </c>
      <c r="E864" s="82" t="s">
        <v>4334</v>
      </c>
      <c r="F864" s="82" t="s">
        <v>181</v>
      </c>
      <c r="G864" s="82" t="s">
        <v>2313</v>
      </c>
      <c r="H864" s="82" t="s">
        <v>2035</v>
      </c>
      <c r="I864" s="94" t="s">
        <v>3533</v>
      </c>
      <c r="J864" s="82" t="s">
        <v>4335</v>
      </c>
      <c r="K864" s="31" t="s">
        <v>4336</v>
      </c>
      <c r="L864" s="82" t="s">
        <v>1638</v>
      </c>
    </row>
    <row r="865" spans="1:12">
      <c r="A865" s="92" t="str">
        <f t="shared" si="14"/>
        <v>时空间魔术师B</v>
      </c>
      <c r="B865" t="s">
        <v>1239</v>
      </c>
      <c r="C865" s="93" t="s">
        <v>67</v>
      </c>
      <c r="D865" s="93" t="s">
        <v>2062</v>
      </c>
      <c r="E865" s="82" t="s">
        <v>4337</v>
      </c>
      <c r="F865" s="82" t="s">
        <v>2033</v>
      </c>
      <c r="G865" s="82" t="s">
        <v>2121</v>
      </c>
      <c r="H865" s="82" t="s">
        <v>2035</v>
      </c>
      <c r="I865" s="94" t="s">
        <v>4311</v>
      </c>
      <c r="J865" s="82" t="s">
        <v>4338</v>
      </c>
      <c r="K865" s="31" t="s">
        <v>4339</v>
      </c>
      <c r="L865" s="82" t="s">
        <v>1638</v>
      </c>
    </row>
    <row r="866" spans="1:12">
      <c r="A866" s="92" t="str">
        <f t="shared" si="14"/>
        <v>时空间魔术师B</v>
      </c>
      <c r="B866" t="s">
        <v>1240</v>
      </c>
      <c r="C866" s="93" t="s">
        <v>67</v>
      </c>
      <c r="D866" s="93" t="s">
        <v>2062</v>
      </c>
      <c r="E866" s="82" t="s">
        <v>4340</v>
      </c>
      <c r="F866" s="82" t="s">
        <v>186</v>
      </c>
      <c r="G866" s="82" t="s">
        <v>187</v>
      </c>
      <c r="H866" s="82" t="s">
        <v>187</v>
      </c>
      <c r="I866" s="94" t="s">
        <v>2044</v>
      </c>
      <c r="J866" s="82" t="s">
        <v>4341</v>
      </c>
      <c r="K866" s="31" t="s">
        <v>4342</v>
      </c>
      <c r="L866" s="82" t="s">
        <v>1638</v>
      </c>
    </row>
    <row r="867" spans="1:12">
      <c r="A867" s="92" t="str">
        <f t="shared" si="14"/>
        <v>时空间魔术师B</v>
      </c>
      <c r="B867" t="s">
        <v>1241</v>
      </c>
      <c r="C867" s="93" t="s">
        <v>67</v>
      </c>
      <c r="D867" s="93" t="s">
        <v>2062</v>
      </c>
      <c r="E867" s="82" t="s">
        <v>4343</v>
      </c>
      <c r="F867" s="82" t="s">
        <v>186</v>
      </c>
      <c r="G867" s="82" t="s">
        <v>182</v>
      </c>
      <c r="H867" s="82" t="s">
        <v>2035</v>
      </c>
      <c r="I867" s="94" t="s">
        <v>2044</v>
      </c>
      <c r="J867" s="82" t="s">
        <v>4344</v>
      </c>
      <c r="K867" s="31" t="s">
        <v>4345</v>
      </c>
      <c r="L867" s="82" t="s">
        <v>1638</v>
      </c>
    </row>
    <row r="868" spans="1:12">
      <c r="A868" s="92" t="str">
        <f t="shared" si="14"/>
        <v>时空间魔术师B</v>
      </c>
      <c r="B868" t="s">
        <v>1242</v>
      </c>
      <c r="C868" s="93" t="s">
        <v>67</v>
      </c>
      <c r="D868" s="93" t="s">
        <v>2990</v>
      </c>
      <c r="E868" s="82" t="s">
        <v>4346</v>
      </c>
      <c r="F868" s="82" t="s">
        <v>2888</v>
      </c>
      <c r="G868" s="82" t="s">
        <v>187</v>
      </c>
      <c r="H868" s="82" t="s">
        <v>187</v>
      </c>
      <c r="I868" s="94">
        <v>1</v>
      </c>
      <c r="J868" s="82" t="s">
        <v>4347</v>
      </c>
      <c r="K868" s="31" t="s">
        <v>4348</v>
      </c>
      <c r="L868" s="82" t="s">
        <v>1631</v>
      </c>
    </row>
    <row r="869" spans="1:12">
      <c r="A869" s="92" t="str">
        <f t="shared" si="14"/>
        <v>时空间魔术师B</v>
      </c>
      <c r="B869" t="s">
        <v>1243</v>
      </c>
      <c r="C869" s="93" t="s">
        <v>67</v>
      </c>
      <c r="D869" s="93" t="s">
        <v>2990</v>
      </c>
      <c r="E869" s="82" t="s">
        <v>4349</v>
      </c>
      <c r="F869" s="82" t="s">
        <v>186</v>
      </c>
      <c r="G869" s="82" t="s">
        <v>187</v>
      </c>
      <c r="H869" s="82" t="s">
        <v>187</v>
      </c>
      <c r="I869" s="94" t="s">
        <v>183</v>
      </c>
      <c r="J869" s="82" t="s">
        <v>4350</v>
      </c>
      <c r="K869" s="31" t="s">
        <v>4351</v>
      </c>
      <c r="L869" s="82" t="s">
        <v>1631</v>
      </c>
    </row>
    <row r="870" spans="1:12">
      <c r="A870" s="92" t="str">
        <f t="shared" si="14"/>
        <v>时空间魔术师B</v>
      </c>
      <c r="B870" t="s">
        <v>1244</v>
      </c>
      <c r="C870" s="93" t="s">
        <v>67</v>
      </c>
      <c r="D870" s="93" t="s">
        <v>2990</v>
      </c>
      <c r="E870" s="82" t="s">
        <v>4352</v>
      </c>
      <c r="F870" s="82" t="s">
        <v>186</v>
      </c>
      <c r="G870" s="82" t="s">
        <v>182</v>
      </c>
      <c r="H870" s="82" t="s">
        <v>2035</v>
      </c>
      <c r="I870" s="94" t="s">
        <v>3533</v>
      </c>
      <c r="J870" s="82" t="s">
        <v>4353</v>
      </c>
      <c r="K870" s="31" t="s">
        <v>4354</v>
      </c>
      <c r="L870" s="82" t="s">
        <v>1638</v>
      </c>
    </row>
    <row r="871" spans="1:12">
      <c r="A871" s="92" t="str">
        <f t="shared" si="14"/>
        <v>时空间魔术师B</v>
      </c>
      <c r="B871" t="s">
        <v>1245</v>
      </c>
      <c r="C871" s="93" t="s">
        <v>67</v>
      </c>
      <c r="D871" s="93" t="s">
        <v>2990</v>
      </c>
      <c r="E871" s="82" t="s">
        <v>4355</v>
      </c>
      <c r="F871" s="82" t="s">
        <v>744</v>
      </c>
      <c r="G871" s="82" t="s">
        <v>187</v>
      </c>
      <c r="H871" s="82" t="s">
        <v>187</v>
      </c>
      <c r="I871" s="94" t="s">
        <v>183</v>
      </c>
      <c r="J871" s="82" t="s">
        <v>4356</v>
      </c>
      <c r="K871" s="31" t="s">
        <v>4357</v>
      </c>
      <c r="L871" s="82" t="s">
        <v>1638</v>
      </c>
    </row>
    <row r="872" ht="14.5" spans="1:12">
      <c r="A872" s="92" t="str">
        <f t="shared" ref="A872:A913" si="15">"喰魂者"&amp;C872</f>
        <v>喰魂者A</v>
      </c>
      <c r="B872" t="s">
        <v>1247</v>
      </c>
      <c r="C872" s="93" t="s">
        <v>52</v>
      </c>
      <c r="D872" s="93"/>
      <c r="E872" s="82" t="s">
        <v>1247</v>
      </c>
      <c r="F872" s="82" t="s">
        <v>2033</v>
      </c>
      <c r="G872" s="82" t="s">
        <v>2034</v>
      </c>
      <c r="H872" s="82" t="s">
        <v>2035</v>
      </c>
      <c r="I872" s="94" t="s">
        <v>4358</v>
      </c>
      <c r="J872" s="82" t="s">
        <v>4359</v>
      </c>
      <c r="K872" s="91" t="s">
        <v>4360</v>
      </c>
      <c r="L872" s="82" t="s">
        <v>1643</v>
      </c>
    </row>
    <row r="873" spans="1:12">
      <c r="A873" s="92" t="str">
        <f t="shared" si="15"/>
        <v>喰魂者A</v>
      </c>
      <c r="B873" t="s">
        <v>1248</v>
      </c>
      <c r="C873" s="93" t="s">
        <v>52</v>
      </c>
      <c r="D873" s="93"/>
      <c r="E873" s="82" t="s">
        <v>1248</v>
      </c>
      <c r="F873" s="82" t="s">
        <v>2033</v>
      </c>
      <c r="G873" s="82" t="s">
        <v>2034</v>
      </c>
      <c r="H873" s="82" t="s">
        <v>2035</v>
      </c>
      <c r="I873" s="94" t="s">
        <v>2085</v>
      </c>
      <c r="J873" s="82" t="s">
        <v>4361</v>
      </c>
      <c r="K873" s="91" t="s">
        <v>4362</v>
      </c>
      <c r="L873" s="82" t="s">
        <v>1643</v>
      </c>
    </row>
    <row r="874" ht="14.5" spans="1:12">
      <c r="A874" s="92" t="str">
        <f t="shared" si="15"/>
        <v>喰魂者A</v>
      </c>
      <c r="B874" t="s">
        <v>1249</v>
      </c>
      <c r="C874" s="93" t="s">
        <v>52</v>
      </c>
      <c r="D874" s="93"/>
      <c r="E874" s="82" t="s">
        <v>1249</v>
      </c>
      <c r="F874" s="82" t="s">
        <v>2033</v>
      </c>
      <c r="G874" s="82" t="s">
        <v>2034</v>
      </c>
      <c r="H874" s="82" t="s">
        <v>2035</v>
      </c>
      <c r="I874" s="94" t="s">
        <v>4358</v>
      </c>
      <c r="J874" s="82" t="s">
        <v>4363</v>
      </c>
      <c r="K874" s="91" t="s">
        <v>4364</v>
      </c>
      <c r="L874" s="82" t="s">
        <v>1643</v>
      </c>
    </row>
    <row r="875" spans="1:12">
      <c r="A875" s="92" t="str">
        <f t="shared" si="15"/>
        <v>喰魂者A</v>
      </c>
      <c r="B875" t="s">
        <v>1250</v>
      </c>
      <c r="C875" s="93" t="s">
        <v>52</v>
      </c>
      <c r="D875" s="93"/>
      <c r="E875" s="82" t="s">
        <v>1250</v>
      </c>
      <c r="F875" s="82" t="s">
        <v>2084</v>
      </c>
      <c r="G875" s="82" t="s">
        <v>187</v>
      </c>
      <c r="H875" s="82" t="s">
        <v>187</v>
      </c>
      <c r="I875" s="94" t="s">
        <v>2044</v>
      </c>
      <c r="J875" s="82" t="s">
        <v>4365</v>
      </c>
      <c r="K875" s="91" t="s">
        <v>4366</v>
      </c>
      <c r="L875" s="82" t="s">
        <v>1643</v>
      </c>
    </row>
    <row r="876" spans="1:12">
      <c r="A876" s="92" t="str">
        <f t="shared" si="15"/>
        <v>喰魂者A</v>
      </c>
      <c r="B876" t="s">
        <v>1251</v>
      </c>
      <c r="C876" s="93" t="s">
        <v>52</v>
      </c>
      <c r="D876" s="93"/>
      <c r="E876" s="82" t="s">
        <v>1251</v>
      </c>
      <c r="F876" s="82" t="s">
        <v>186</v>
      </c>
      <c r="G876" s="82" t="s">
        <v>187</v>
      </c>
      <c r="H876" s="82" t="s">
        <v>187</v>
      </c>
      <c r="I876" s="94" t="s">
        <v>3176</v>
      </c>
      <c r="J876" s="82" t="s">
        <v>4367</v>
      </c>
      <c r="K876" s="91" t="s">
        <v>4368</v>
      </c>
      <c r="L876" s="82" t="s">
        <v>1643</v>
      </c>
    </row>
    <row r="877" spans="1:12">
      <c r="A877" s="92" t="str">
        <f t="shared" si="15"/>
        <v>喰魂者A</v>
      </c>
      <c r="B877" t="s">
        <v>1252</v>
      </c>
      <c r="C877" s="93" t="s">
        <v>52</v>
      </c>
      <c r="D877" s="93"/>
      <c r="E877" s="82" t="s">
        <v>1252</v>
      </c>
      <c r="F877" s="82" t="s">
        <v>186</v>
      </c>
      <c r="G877" s="82" t="s">
        <v>2780</v>
      </c>
      <c r="H877" s="82" t="s">
        <v>2035</v>
      </c>
      <c r="I877" s="94" t="s">
        <v>183</v>
      </c>
      <c r="J877" s="82" t="s">
        <v>4369</v>
      </c>
      <c r="K877" s="91" t="s">
        <v>4370</v>
      </c>
      <c r="L877" s="82" t="s">
        <v>1643</v>
      </c>
    </row>
    <row r="878" spans="1:12">
      <c r="A878" s="92" t="str">
        <f t="shared" si="15"/>
        <v>喰魂者A</v>
      </c>
      <c r="B878" t="s">
        <v>1253</v>
      </c>
      <c r="C878" s="93" t="s">
        <v>52</v>
      </c>
      <c r="D878" s="93"/>
      <c r="E878" s="82" t="s">
        <v>1253</v>
      </c>
      <c r="F878" s="82" t="s">
        <v>186</v>
      </c>
      <c r="G878" s="82" t="s">
        <v>187</v>
      </c>
      <c r="H878" s="82" t="s">
        <v>187</v>
      </c>
      <c r="I878" s="94" t="s">
        <v>2036</v>
      </c>
      <c r="J878" s="82" t="s">
        <v>4371</v>
      </c>
      <c r="K878" s="91" t="s">
        <v>4372</v>
      </c>
      <c r="L878" s="82" t="s">
        <v>1643</v>
      </c>
    </row>
    <row r="879" spans="1:12">
      <c r="A879" s="92" t="str">
        <f t="shared" si="15"/>
        <v>喰魂者A</v>
      </c>
      <c r="B879" t="s">
        <v>1254</v>
      </c>
      <c r="C879" s="93" t="s">
        <v>52</v>
      </c>
      <c r="D879" s="93"/>
      <c r="E879" s="82" t="s">
        <v>1254</v>
      </c>
      <c r="F879" s="82" t="s">
        <v>744</v>
      </c>
      <c r="G879" s="82" t="s">
        <v>187</v>
      </c>
      <c r="H879" s="82" t="s">
        <v>187</v>
      </c>
      <c r="I879" s="94" t="s">
        <v>183</v>
      </c>
      <c r="J879" s="82" t="s">
        <v>4373</v>
      </c>
      <c r="K879" s="91" t="s">
        <v>4374</v>
      </c>
      <c r="L879" s="82" t="s">
        <v>1643</v>
      </c>
    </row>
    <row r="880" spans="1:12">
      <c r="A880" s="92" t="str">
        <f t="shared" si="15"/>
        <v>喰魂者A</v>
      </c>
      <c r="B880" t="s">
        <v>1255</v>
      </c>
      <c r="C880" s="93" t="s">
        <v>52</v>
      </c>
      <c r="D880" s="93" t="s">
        <v>2062</v>
      </c>
      <c r="E880" s="82" t="s">
        <v>4375</v>
      </c>
      <c r="F880" s="82" t="s">
        <v>186</v>
      </c>
      <c r="G880" s="82" t="s">
        <v>182</v>
      </c>
      <c r="H880" s="82" t="s">
        <v>2035</v>
      </c>
      <c r="I880" s="94" t="s">
        <v>3176</v>
      </c>
      <c r="J880" s="82" t="s">
        <v>4376</v>
      </c>
      <c r="K880" s="91" t="s">
        <v>4377</v>
      </c>
      <c r="L880" s="82" t="s">
        <v>1643</v>
      </c>
    </row>
    <row r="881" spans="1:12">
      <c r="A881" s="92" t="str">
        <f t="shared" si="15"/>
        <v>喰魂者A</v>
      </c>
      <c r="B881" t="s">
        <v>1256</v>
      </c>
      <c r="C881" s="93" t="s">
        <v>52</v>
      </c>
      <c r="D881" s="93" t="s">
        <v>2062</v>
      </c>
      <c r="E881" s="82" t="s">
        <v>4378</v>
      </c>
      <c r="F881" s="82" t="s">
        <v>186</v>
      </c>
      <c r="G881" s="82" t="s">
        <v>187</v>
      </c>
      <c r="H881" s="82" t="s">
        <v>187</v>
      </c>
      <c r="I881" s="94">
        <v>2</v>
      </c>
      <c r="J881" s="82" t="s">
        <v>4379</v>
      </c>
      <c r="K881" s="91" t="s">
        <v>4380</v>
      </c>
      <c r="L881" s="82" t="s">
        <v>1643</v>
      </c>
    </row>
    <row r="882" spans="1:12">
      <c r="A882" s="92" t="str">
        <f t="shared" si="15"/>
        <v>喰魂者A</v>
      </c>
      <c r="B882" t="s">
        <v>1257</v>
      </c>
      <c r="C882" s="93" t="s">
        <v>52</v>
      </c>
      <c r="D882" s="93" t="s">
        <v>2062</v>
      </c>
      <c r="E882" s="82" t="s">
        <v>4381</v>
      </c>
      <c r="F882" s="82" t="s">
        <v>744</v>
      </c>
      <c r="G882" s="82" t="s">
        <v>187</v>
      </c>
      <c r="H882" s="82" t="s">
        <v>187</v>
      </c>
      <c r="I882" s="94" t="s">
        <v>183</v>
      </c>
      <c r="J882" s="82" t="s">
        <v>4382</v>
      </c>
      <c r="K882" s="91" t="s">
        <v>4383</v>
      </c>
      <c r="L882" s="82" t="s">
        <v>1643</v>
      </c>
    </row>
    <row r="883" spans="1:12">
      <c r="A883" s="92" t="str">
        <f t="shared" si="15"/>
        <v>喰魂者A</v>
      </c>
      <c r="B883" t="s">
        <v>1258</v>
      </c>
      <c r="C883" s="93" t="s">
        <v>52</v>
      </c>
      <c r="D883" s="93" t="s">
        <v>2062</v>
      </c>
      <c r="E883" s="82" t="s">
        <v>4384</v>
      </c>
      <c r="F883" s="82" t="s">
        <v>744</v>
      </c>
      <c r="G883" s="82" t="s">
        <v>187</v>
      </c>
      <c r="H883" s="82" t="s">
        <v>187</v>
      </c>
      <c r="I883" s="94" t="s">
        <v>183</v>
      </c>
      <c r="J883" s="82" t="s">
        <v>4385</v>
      </c>
      <c r="K883" s="91" t="s">
        <v>4386</v>
      </c>
      <c r="L883" s="82" t="s">
        <v>1643</v>
      </c>
    </row>
    <row r="884" spans="1:12">
      <c r="A884" s="92" t="str">
        <f t="shared" si="15"/>
        <v>喰魂者A</v>
      </c>
      <c r="B884" t="s">
        <v>1259</v>
      </c>
      <c r="C884" s="93" t="s">
        <v>52</v>
      </c>
      <c r="D884" s="93" t="s">
        <v>2990</v>
      </c>
      <c r="E884" s="82" t="s">
        <v>4387</v>
      </c>
      <c r="F884" s="82" t="s">
        <v>744</v>
      </c>
      <c r="G884" s="82" t="s">
        <v>187</v>
      </c>
      <c r="H884" s="82" t="s">
        <v>187</v>
      </c>
      <c r="I884" s="94" t="s">
        <v>183</v>
      </c>
      <c r="J884" s="82" t="s">
        <v>4388</v>
      </c>
      <c r="K884" s="91" t="s">
        <v>4389</v>
      </c>
      <c r="L884" s="82" t="s">
        <v>1643</v>
      </c>
    </row>
    <row r="885" spans="1:12">
      <c r="A885" s="92" t="str">
        <f t="shared" si="15"/>
        <v>喰魂者A</v>
      </c>
      <c r="B885" t="s">
        <v>1260</v>
      </c>
      <c r="C885" s="93" t="s">
        <v>52</v>
      </c>
      <c r="D885" s="93" t="s">
        <v>2990</v>
      </c>
      <c r="E885" s="82" t="s">
        <v>4390</v>
      </c>
      <c r="F885" s="82" t="s">
        <v>744</v>
      </c>
      <c r="G885" s="82" t="s">
        <v>187</v>
      </c>
      <c r="H885" s="82" t="s">
        <v>187</v>
      </c>
      <c r="I885" s="94" t="s">
        <v>183</v>
      </c>
      <c r="J885" s="82" t="s">
        <v>4391</v>
      </c>
      <c r="K885" s="91" t="s">
        <v>4392</v>
      </c>
      <c r="L885" s="82" t="s">
        <v>1643</v>
      </c>
    </row>
    <row r="886" spans="1:12">
      <c r="A886" s="92" t="str">
        <f t="shared" si="15"/>
        <v>喰魂者A</v>
      </c>
      <c r="B886" t="s">
        <v>1261</v>
      </c>
      <c r="C886" s="93" t="s">
        <v>52</v>
      </c>
      <c r="D886" s="93"/>
      <c r="E886" s="82" t="s">
        <v>1261</v>
      </c>
      <c r="F886" s="82" t="s">
        <v>744</v>
      </c>
      <c r="G886" s="82" t="s">
        <v>187</v>
      </c>
      <c r="H886" s="82" t="s">
        <v>187</v>
      </c>
      <c r="I886" s="94" t="s">
        <v>183</v>
      </c>
      <c r="J886" s="82" t="s">
        <v>4393</v>
      </c>
      <c r="K886" s="91" t="s">
        <v>4394</v>
      </c>
      <c r="L886" s="82" t="s">
        <v>1643</v>
      </c>
    </row>
    <row r="887" spans="1:12">
      <c r="A887" s="92" t="str">
        <f t="shared" si="15"/>
        <v>喰魂者A</v>
      </c>
      <c r="B887" t="s">
        <v>1262</v>
      </c>
      <c r="C887" s="93" t="s">
        <v>52</v>
      </c>
      <c r="D887" s="93" t="s">
        <v>2062</v>
      </c>
      <c r="E887" s="82" t="s">
        <v>4395</v>
      </c>
      <c r="F887" s="82" t="s">
        <v>186</v>
      </c>
      <c r="G887" s="82" t="s">
        <v>2780</v>
      </c>
      <c r="H887" s="82" t="s">
        <v>2035</v>
      </c>
      <c r="I887" s="94">
        <v>2</v>
      </c>
      <c r="J887" s="82" t="s">
        <v>4396</v>
      </c>
      <c r="K887" s="91" t="s">
        <v>4397</v>
      </c>
      <c r="L887" s="82" t="s">
        <v>1643</v>
      </c>
    </row>
    <row r="888" spans="1:12">
      <c r="A888" s="92" t="str">
        <f t="shared" si="15"/>
        <v>喰魂者A</v>
      </c>
      <c r="B888" t="s">
        <v>1263</v>
      </c>
      <c r="C888" s="93" t="s">
        <v>52</v>
      </c>
      <c r="D888" s="93" t="s">
        <v>2062</v>
      </c>
      <c r="E888" s="82" t="s">
        <v>4398</v>
      </c>
      <c r="F888" s="82" t="s">
        <v>186</v>
      </c>
      <c r="G888" s="82" t="s">
        <v>2780</v>
      </c>
      <c r="H888" s="82" t="s">
        <v>2314</v>
      </c>
      <c r="I888" s="94">
        <v>2</v>
      </c>
      <c r="J888" s="82" t="s">
        <v>4399</v>
      </c>
      <c r="K888" s="91" t="s">
        <v>4400</v>
      </c>
      <c r="L888" s="82" t="s">
        <v>1643</v>
      </c>
    </row>
    <row r="889" spans="1:12">
      <c r="A889" s="92" t="str">
        <f t="shared" si="15"/>
        <v>喰魂者A</v>
      </c>
      <c r="B889" t="s">
        <v>1264</v>
      </c>
      <c r="C889" s="93" t="s">
        <v>52</v>
      </c>
      <c r="D889" s="93" t="s">
        <v>2062</v>
      </c>
      <c r="E889" s="82" t="s">
        <v>4401</v>
      </c>
      <c r="F889" s="82" t="s">
        <v>744</v>
      </c>
      <c r="G889" s="82" t="s">
        <v>187</v>
      </c>
      <c r="H889" s="82" t="s">
        <v>187</v>
      </c>
      <c r="I889" s="94" t="s">
        <v>183</v>
      </c>
      <c r="J889" s="82" t="s">
        <v>4402</v>
      </c>
      <c r="K889" s="91" t="s">
        <v>4403</v>
      </c>
      <c r="L889" s="82" t="s">
        <v>1643</v>
      </c>
    </row>
    <row r="890" spans="1:12">
      <c r="A890" s="92" t="str">
        <f t="shared" si="15"/>
        <v>喰魂者A</v>
      </c>
      <c r="B890" t="s">
        <v>1265</v>
      </c>
      <c r="C890" s="93" t="s">
        <v>52</v>
      </c>
      <c r="D890" s="93" t="s">
        <v>2062</v>
      </c>
      <c r="E890" s="82" t="s">
        <v>4404</v>
      </c>
      <c r="F890" s="82" t="s">
        <v>744</v>
      </c>
      <c r="G890" s="82" t="s">
        <v>187</v>
      </c>
      <c r="H890" s="82" t="s">
        <v>187</v>
      </c>
      <c r="I890" s="94" t="s">
        <v>183</v>
      </c>
      <c r="J890" s="82" t="s">
        <v>4405</v>
      </c>
      <c r="K890" s="91" t="s">
        <v>4406</v>
      </c>
      <c r="L890" s="82" t="s">
        <v>1643</v>
      </c>
    </row>
    <row r="891" spans="1:12">
      <c r="A891" s="92" t="str">
        <f t="shared" si="15"/>
        <v>喰魂者A</v>
      </c>
      <c r="B891" t="s">
        <v>1266</v>
      </c>
      <c r="C891" s="93" t="s">
        <v>52</v>
      </c>
      <c r="D891" s="93" t="s">
        <v>2990</v>
      </c>
      <c r="E891" s="82" t="s">
        <v>4407</v>
      </c>
      <c r="F891" s="82" t="s">
        <v>186</v>
      </c>
      <c r="G891" s="82" t="s">
        <v>187</v>
      </c>
      <c r="H891" s="82" t="s">
        <v>187</v>
      </c>
      <c r="I891" s="94">
        <v>2</v>
      </c>
      <c r="J891" s="82" t="s">
        <v>4408</v>
      </c>
      <c r="K891" s="91" t="s">
        <v>4409</v>
      </c>
      <c r="L891" s="82" t="s">
        <v>1643</v>
      </c>
    </row>
    <row r="892" spans="1:12">
      <c r="A892" s="92" t="str">
        <f t="shared" si="15"/>
        <v>喰魂者A</v>
      </c>
      <c r="B892" t="s">
        <v>1267</v>
      </c>
      <c r="C892" s="93" t="s">
        <v>52</v>
      </c>
      <c r="D892" s="93" t="s">
        <v>2990</v>
      </c>
      <c r="E892" s="82" t="s">
        <v>4410</v>
      </c>
      <c r="F892" s="82" t="s">
        <v>744</v>
      </c>
      <c r="G892" s="82" t="s">
        <v>187</v>
      </c>
      <c r="H892" s="82" t="s">
        <v>187</v>
      </c>
      <c r="I892" s="94" t="s">
        <v>183</v>
      </c>
      <c r="J892" s="82" t="s">
        <v>4411</v>
      </c>
      <c r="K892" s="91" t="s">
        <v>4412</v>
      </c>
      <c r="L892" s="82" t="s">
        <v>1643</v>
      </c>
    </row>
    <row r="893" ht="14.5" spans="1:12">
      <c r="A893" s="92" t="str">
        <f t="shared" si="15"/>
        <v>喰魂者B</v>
      </c>
      <c r="B893" t="s">
        <v>1269</v>
      </c>
      <c r="C893" s="93" t="s">
        <v>67</v>
      </c>
      <c r="D893" s="93"/>
      <c r="E893" s="82" t="s">
        <v>1269</v>
      </c>
      <c r="F893" s="82" t="s">
        <v>186</v>
      </c>
      <c r="G893" s="82" t="s">
        <v>187</v>
      </c>
      <c r="H893" s="82" t="s">
        <v>187</v>
      </c>
      <c r="I893" s="94" t="s">
        <v>4358</v>
      </c>
      <c r="J893" s="82" t="s">
        <v>4413</v>
      </c>
      <c r="K893" s="91" t="s">
        <v>4414</v>
      </c>
      <c r="L893" s="82" t="s">
        <v>1643</v>
      </c>
    </row>
    <row r="894" spans="1:12">
      <c r="A894" s="92" t="str">
        <f t="shared" si="15"/>
        <v>喰魂者B</v>
      </c>
      <c r="B894" t="s">
        <v>1270</v>
      </c>
      <c r="C894" s="93" t="s">
        <v>67</v>
      </c>
      <c r="D894" s="93"/>
      <c r="E894" s="82" t="s">
        <v>1270</v>
      </c>
      <c r="F894" s="82" t="s">
        <v>2033</v>
      </c>
      <c r="G894" s="82" t="s">
        <v>4415</v>
      </c>
      <c r="H894" s="82" t="s">
        <v>2035</v>
      </c>
      <c r="I894" s="94" t="s">
        <v>2085</v>
      </c>
      <c r="J894" s="82" t="s">
        <v>4416</v>
      </c>
      <c r="K894" s="91" t="s">
        <v>4417</v>
      </c>
      <c r="L894" s="82" t="s">
        <v>1643</v>
      </c>
    </row>
    <row r="895" spans="1:12">
      <c r="A895" s="92" t="str">
        <f t="shared" si="15"/>
        <v>喰魂者B</v>
      </c>
      <c r="B895" t="s">
        <v>1271</v>
      </c>
      <c r="C895" s="93" t="s">
        <v>67</v>
      </c>
      <c r="D895" s="93"/>
      <c r="E895" s="82" t="s">
        <v>1271</v>
      </c>
      <c r="F895" s="82" t="s">
        <v>186</v>
      </c>
      <c r="G895" s="82" t="s">
        <v>187</v>
      </c>
      <c r="H895" s="82" t="s">
        <v>187</v>
      </c>
      <c r="I895" s="94" t="s">
        <v>3176</v>
      </c>
      <c r="J895" s="82" t="s">
        <v>4418</v>
      </c>
      <c r="K895" s="91" t="s">
        <v>4419</v>
      </c>
      <c r="L895" s="82" t="s">
        <v>1643</v>
      </c>
    </row>
    <row r="896" spans="1:12">
      <c r="A896" s="92" t="str">
        <f t="shared" si="15"/>
        <v>喰魂者B</v>
      </c>
      <c r="B896" t="s">
        <v>1272</v>
      </c>
      <c r="C896" s="93" t="s">
        <v>67</v>
      </c>
      <c r="D896" s="93"/>
      <c r="E896" s="82" t="s">
        <v>1272</v>
      </c>
      <c r="F896" s="82" t="s">
        <v>186</v>
      </c>
      <c r="G896" s="82" t="s">
        <v>187</v>
      </c>
      <c r="H896" s="82" t="s">
        <v>187</v>
      </c>
      <c r="I896" s="94" t="s">
        <v>183</v>
      </c>
      <c r="J896" s="82" t="s">
        <v>4420</v>
      </c>
      <c r="K896" s="91" t="s">
        <v>4421</v>
      </c>
      <c r="L896" s="82" t="s">
        <v>1643</v>
      </c>
    </row>
    <row r="897" spans="1:12">
      <c r="A897" s="92" t="str">
        <f t="shared" si="15"/>
        <v>喰魂者B</v>
      </c>
      <c r="B897" t="s">
        <v>1273</v>
      </c>
      <c r="C897" s="93" t="s">
        <v>67</v>
      </c>
      <c r="D897" s="93"/>
      <c r="E897" s="82" t="s">
        <v>1273</v>
      </c>
      <c r="F897" s="82" t="s">
        <v>186</v>
      </c>
      <c r="G897" s="82" t="s">
        <v>187</v>
      </c>
      <c r="H897" s="82" t="s">
        <v>187</v>
      </c>
      <c r="I897" s="94" t="s">
        <v>183</v>
      </c>
      <c r="J897" s="82" t="s">
        <v>4422</v>
      </c>
      <c r="K897" s="91" t="s">
        <v>4423</v>
      </c>
      <c r="L897" s="82" t="s">
        <v>1643</v>
      </c>
    </row>
    <row r="898" spans="1:12">
      <c r="A898" s="92" t="str">
        <f t="shared" si="15"/>
        <v>喰魂者B</v>
      </c>
      <c r="B898" t="s">
        <v>1274</v>
      </c>
      <c r="C898" s="93" t="s">
        <v>67</v>
      </c>
      <c r="D898" s="93"/>
      <c r="E898" s="82" t="s">
        <v>1274</v>
      </c>
      <c r="F898" s="82" t="s">
        <v>186</v>
      </c>
      <c r="G898" s="82" t="s">
        <v>187</v>
      </c>
      <c r="H898" s="82" t="s">
        <v>187</v>
      </c>
      <c r="I898" s="94" t="s">
        <v>2044</v>
      </c>
      <c r="J898" s="82" t="s">
        <v>4424</v>
      </c>
      <c r="K898" s="91" t="s">
        <v>4425</v>
      </c>
      <c r="L898" s="82" t="s">
        <v>1643</v>
      </c>
    </row>
    <row r="899" spans="1:12">
      <c r="A899" s="92" t="str">
        <f t="shared" si="15"/>
        <v>喰魂者B</v>
      </c>
      <c r="B899" t="s">
        <v>1275</v>
      </c>
      <c r="C899" s="93" t="s">
        <v>67</v>
      </c>
      <c r="E899" s="82" t="s">
        <v>1275</v>
      </c>
      <c r="F899" s="82" t="s">
        <v>186</v>
      </c>
      <c r="G899" s="82" t="s">
        <v>2780</v>
      </c>
      <c r="H899" s="82" t="s">
        <v>2035</v>
      </c>
      <c r="I899" s="94" t="s">
        <v>2044</v>
      </c>
      <c r="J899" s="82" t="s">
        <v>4426</v>
      </c>
      <c r="K899" s="91" t="s">
        <v>4427</v>
      </c>
      <c r="L899" s="82" t="s">
        <v>1643</v>
      </c>
    </row>
    <row r="900" spans="1:12">
      <c r="A900" s="92" t="str">
        <f t="shared" si="15"/>
        <v>喰魂者B</v>
      </c>
      <c r="B900" t="s">
        <v>1276</v>
      </c>
      <c r="C900" s="93" t="s">
        <v>67</v>
      </c>
      <c r="E900" s="82" t="s">
        <v>1276</v>
      </c>
      <c r="F900" s="82" t="s">
        <v>744</v>
      </c>
      <c r="G900" s="82" t="s">
        <v>187</v>
      </c>
      <c r="H900" s="82" t="s">
        <v>187</v>
      </c>
      <c r="I900" s="94" t="s">
        <v>183</v>
      </c>
      <c r="J900" s="82" t="s">
        <v>4428</v>
      </c>
      <c r="K900" s="91" t="s">
        <v>4429</v>
      </c>
      <c r="L900" s="82" t="s">
        <v>1643</v>
      </c>
    </row>
    <row r="901" spans="1:12">
      <c r="A901" s="92" t="str">
        <f t="shared" si="15"/>
        <v>喰魂者B</v>
      </c>
      <c r="B901" t="s">
        <v>1277</v>
      </c>
      <c r="C901" s="93" t="s">
        <v>67</v>
      </c>
      <c r="D901" s="93"/>
      <c r="E901" s="82" t="s">
        <v>1277</v>
      </c>
      <c r="F901" s="82" t="s">
        <v>744</v>
      </c>
      <c r="G901" s="82" t="s">
        <v>187</v>
      </c>
      <c r="H901" s="82" t="s">
        <v>187</v>
      </c>
      <c r="I901" s="94" t="s">
        <v>183</v>
      </c>
      <c r="J901" s="82" t="s">
        <v>4430</v>
      </c>
      <c r="K901" s="91" t="s">
        <v>4431</v>
      </c>
      <c r="L901" s="82" t="s">
        <v>1643</v>
      </c>
    </row>
    <row r="902" spans="1:12">
      <c r="A902" s="92" t="str">
        <f t="shared" si="15"/>
        <v>喰魂者B</v>
      </c>
      <c r="B902" t="s">
        <v>1278</v>
      </c>
      <c r="C902" s="93" t="s">
        <v>67</v>
      </c>
      <c r="D902" s="93" t="s">
        <v>2062</v>
      </c>
      <c r="E902" s="82" t="s">
        <v>4432</v>
      </c>
      <c r="F902" s="82" t="s">
        <v>2084</v>
      </c>
      <c r="G902" s="82" t="s">
        <v>187</v>
      </c>
      <c r="H902" s="82" t="s">
        <v>187</v>
      </c>
      <c r="I902" s="94" t="s">
        <v>2085</v>
      </c>
      <c r="J902" s="82" t="s">
        <v>4433</v>
      </c>
      <c r="K902" s="91" t="s">
        <v>4434</v>
      </c>
      <c r="L902" s="82" t="s">
        <v>1643</v>
      </c>
    </row>
    <row r="903" spans="1:12">
      <c r="A903" s="92" t="str">
        <f t="shared" si="15"/>
        <v>喰魂者B</v>
      </c>
      <c r="B903" t="s">
        <v>1279</v>
      </c>
      <c r="C903" s="93" t="s">
        <v>67</v>
      </c>
      <c r="D903" s="93" t="s">
        <v>2062</v>
      </c>
      <c r="E903" s="82" t="s">
        <v>4435</v>
      </c>
      <c r="F903" s="82" t="s">
        <v>186</v>
      </c>
      <c r="G903" s="82" t="s">
        <v>2780</v>
      </c>
      <c r="H903" s="82" t="s">
        <v>2314</v>
      </c>
      <c r="I903" s="94">
        <v>2</v>
      </c>
      <c r="J903" s="82" t="s">
        <v>4436</v>
      </c>
      <c r="K903" s="91" t="s">
        <v>4437</v>
      </c>
      <c r="L903" s="82" t="s">
        <v>1643</v>
      </c>
    </row>
    <row r="904" spans="1:12">
      <c r="A904" s="92" t="str">
        <f t="shared" si="15"/>
        <v>喰魂者B</v>
      </c>
      <c r="B904" t="s">
        <v>1280</v>
      </c>
      <c r="C904" s="93" t="s">
        <v>67</v>
      </c>
      <c r="D904" s="93" t="s">
        <v>2062</v>
      </c>
      <c r="E904" s="82" t="s">
        <v>4438</v>
      </c>
      <c r="F904" s="82" t="s">
        <v>744</v>
      </c>
      <c r="G904" s="82" t="s">
        <v>187</v>
      </c>
      <c r="H904" s="82" t="s">
        <v>187</v>
      </c>
      <c r="I904" s="94" t="s">
        <v>183</v>
      </c>
      <c r="J904" s="82" t="s">
        <v>4439</v>
      </c>
      <c r="K904" s="91" t="s">
        <v>4440</v>
      </c>
      <c r="L904" s="82" t="s">
        <v>1643</v>
      </c>
    </row>
    <row r="905" spans="1:12">
      <c r="A905" s="92" t="str">
        <f t="shared" si="15"/>
        <v>喰魂者B</v>
      </c>
      <c r="B905" t="s">
        <v>1281</v>
      </c>
      <c r="C905" s="93" t="s">
        <v>67</v>
      </c>
      <c r="D905" s="93" t="s">
        <v>2062</v>
      </c>
      <c r="E905" s="82" t="s">
        <v>4441</v>
      </c>
      <c r="F905" s="82" t="s">
        <v>744</v>
      </c>
      <c r="G905" s="82" t="s">
        <v>187</v>
      </c>
      <c r="H905" s="82" t="s">
        <v>187</v>
      </c>
      <c r="I905" s="94" t="s">
        <v>183</v>
      </c>
      <c r="J905" s="82" t="s">
        <v>4442</v>
      </c>
      <c r="K905" s="91" t="s">
        <v>4443</v>
      </c>
      <c r="L905" s="82" t="s">
        <v>1643</v>
      </c>
    </row>
    <row r="906" spans="1:12">
      <c r="A906" s="92" t="str">
        <f t="shared" si="15"/>
        <v>喰魂者B</v>
      </c>
      <c r="B906" t="s">
        <v>1282</v>
      </c>
      <c r="C906" s="93" t="s">
        <v>67</v>
      </c>
      <c r="D906" s="93" t="s">
        <v>2062</v>
      </c>
      <c r="E906" s="82" t="s">
        <v>4444</v>
      </c>
      <c r="F906" s="82" t="s">
        <v>186</v>
      </c>
      <c r="G906" s="82" t="s">
        <v>182</v>
      </c>
      <c r="H906" s="82" t="s">
        <v>2035</v>
      </c>
      <c r="I906" s="94" t="s">
        <v>183</v>
      </c>
      <c r="J906" s="82" t="s">
        <v>4445</v>
      </c>
      <c r="K906" s="91" t="s">
        <v>4446</v>
      </c>
      <c r="L906" s="82" t="s">
        <v>1643</v>
      </c>
    </row>
    <row r="907" spans="1:12">
      <c r="A907" s="92" t="str">
        <f t="shared" si="15"/>
        <v>喰魂者B</v>
      </c>
      <c r="B907" t="s">
        <v>1283</v>
      </c>
      <c r="C907" s="93" t="s">
        <v>67</v>
      </c>
      <c r="D907" s="93" t="s">
        <v>2062</v>
      </c>
      <c r="E907" s="82" t="s">
        <v>4447</v>
      </c>
      <c r="F907" s="82" t="s">
        <v>186</v>
      </c>
      <c r="G907" s="82" t="s">
        <v>2780</v>
      </c>
      <c r="H907" s="82" t="s">
        <v>2314</v>
      </c>
      <c r="I907" s="94" t="s">
        <v>183</v>
      </c>
      <c r="J907" s="82" t="s">
        <v>4448</v>
      </c>
      <c r="K907" s="91" t="s">
        <v>4449</v>
      </c>
      <c r="L907" s="82" t="s">
        <v>1643</v>
      </c>
    </row>
    <row r="908" spans="1:12">
      <c r="A908" s="92" t="str">
        <f t="shared" si="15"/>
        <v>喰魂者B</v>
      </c>
      <c r="B908" t="s">
        <v>1284</v>
      </c>
      <c r="C908" s="93" t="s">
        <v>67</v>
      </c>
      <c r="D908" s="93" t="s">
        <v>2062</v>
      </c>
      <c r="E908" s="82" t="s">
        <v>4450</v>
      </c>
      <c r="F908" s="82" t="s">
        <v>186</v>
      </c>
      <c r="G908" s="82" t="s">
        <v>2780</v>
      </c>
      <c r="H908" s="82" t="s">
        <v>2035</v>
      </c>
      <c r="I908" s="94" t="s">
        <v>3176</v>
      </c>
      <c r="J908" s="82" t="s">
        <v>4451</v>
      </c>
      <c r="K908" s="91" t="s">
        <v>4452</v>
      </c>
      <c r="L908" s="82" t="s">
        <v>1643</v>
      </c>
    </row>
    <row r="909" spans="1:12">
      <c r="A909" s="92" t="str">
        <f t="shared" si="15"/>
        <v>喰魂者B</v>
      </c>
      <c r="B909" t="s">
        <v>1285</v>
      </c>
      <c r="C909" s="93" t="s">
        <v>67</v>
      </c>
      <c r="D909" s="93" t="s">
        <v>2062</v>
      </c>
      <c r="E909" s="82" t="s">
        <v>4453</v>
      </c>
      <c r="F909" s="82" t="s">
        <v>186</v>
      </c>
      <c r="G909" s="82" t="s">
        <v>187</v>
      </c>
      <c r="H909" s="82" t="s">
        <v>187</v>
      </c>
      <c r="I909" s="94" t="s">
        <v>183</v>
      </c>
      <c r="J909" s="82" t="s">
        <v>4454</v>
      </c>
      <c r="K909" s="91" t="s">
        <v>4455</v>
      </c>
      <c r="L909" s="82" t="s">
        <v>1643</v>
      </c>
    </row>
    <row r="910" spans="1:12">
      <c r="A910" s="92" t="str">
        <f t="shared" si="15"/>
        <v>喰魂者B</v>
      </c>
      <c r="B910" t="s">
        <v>1286</v>
      </c>
      <c r="C910" s="93" t="s">
        <v>67</v>
      </c>
      <c r="D910" s="93" t="s">
        <v>2990</v>
      </c>
      <c r="E910" s="82" t="s">
        <v>4456</v>
      </c>
      <c r="F910" s="82" t="s">
        <v>744</v>
      </c>
      <c r="G910" s="82" t="s">
        <v>187</v>
      </c>
      <c r="H910" s="82" t="s">
        <v>187</v>
      </c>
      <c r="I910" s="94" t="s">
        <v>183</v>
      </c>
      <c r="J910" s="82" t="s">
        <v>4457</v>
      </c>
      <c r="K910" s="91" t="s">
        <v>4458</v>
      </c>
      <c r="L910" s="82" t="s">
        <v>1643</v>
      </c>
    </row>
    <row r="911" spans="1:12">
      <c r="A911" s="92" t="str">
        <f t="shared" si="15"/>
        <v>喰魂者B</v>
      </c>
      <c r="B911" t="s">
        <v>1287</v>
      </c>
      <c r="C911" s="93" t="s">
        <v>67</v>
      </c>
      <c r="D911" s="93" t="s">
        <v>2990</v>
      </c>
      <c r="E911" s="82" t="s">
        <v>4459</v>
      </c>
      <c r="F911" s="82" t="s">
        <v>744</v>
      </c>
      <c r="G911" s="82" t="s">
        <v>187</v>
      </c>
      <c r="H911" s="82" t="s">
        <v>187</v>
      </c>
      <c r="I911" s="94" t="s">
        <v>183</v>
      </c>
      <c r="J911" s="82" t="s">
        <v>4460</v>
      </c>
      <c r="K911" s="91" t="s">
        <v>4461</v>
      </c>
      <c r="L911" s="82" t="s">
        <v>1643</v>
      </c>
    </row>
    <row r="912" spans="1:12">
      <c r="A912" s="92" t="str">
        <f t="shared" si="15"/>
        <v>喰魂者B</v>
      </c>
      <c r="B912" t="s">
        <v>1288</v>
      </c>
      <c r="C912" s="93" t="s">
        <v>67</v>
      </c>
      <c r="D912" s="93" t="s">
        <v>2990</v>
      </c>
      <c r="E912" s="82" t="s">
        <v>4462</v>
      </c>
      <c r="F912" s="82" t="s">
        <v>186</v>
      </c>
      <c r="G912" s="82" t="s">
        <v>187</v>
      </c>
      <c r="H912" s="82" t="s">
        <v>187</v>
      </c>
      <c r="I912" s="94" t="s">
        <v>3176</v>
      </c>
      <c r="J912" s="82" t="s">
        <v>4463</v>
      </c>
      <c r="K912" s="91" t="s">
        <v>4464</v>
      </c>
      <c r="L912" s="82" t="s">
        <v>1643</v>
      </c>
    </row>
    <row r="913" spans="1:12">
      <c r="A913" s="92" t="str">
        <f t="shared" si="15"/>
        <v>喰魂者B</v>
      </c>
      <c r="B913" t="s">
        <v>1289</v>
      </c>
      <c r="C913" s="93" t="s">
        <v>67</v>
      </c>
      <c r="D913" s="93" t="s">
        <v>2990</v>
      </c>
      <c r="E913" s="82" t="s">
        <v>4465</v>
      </c>
      <c r="F913" s="82" t="s">
        <v>186</v>
      </c>
      <c r="G913" s="82" t="s">
        <v>187</v>
      </c>
      <c r="H913" s="82" t="s">
        <v>187</v>
      </c>
      <c r="I913" s="94">
        <v>2</v>
      </c>
      <c r="J913" s="82" t="s">
        <v>4466</v>
      </c>
      <c r="K913" s="91" t="s">
        <v>4467</v>
      </c>
      <c r="L913" s="82" t="s">
        <v>1643</v>
      </c>
    </row>
    <row r="914" spans="1:12">
      <c r="A914" s="92" t="str">
        <f t="shared" ref="A914:A955" si="16">"技巧达人"&amp;C914</f>
        <v>技巧达人A</v>
      </c>
      <c r="B914" t="s">
        <v>1291</v>
      </c>
      <c r="C914" s="93" t="s">
        <v>52</v>
      </c>
      <c r="D914" s="93"/>
      <c r="E914" s="82" t="s">
        <v>1291</v>
      </c>
      <c r="F914" s="82" t="s">
        <v>2033</v>
      </c>
      <c r="G914" s="82" t="s">
        <v>2034</v>
      </c>
      <c r="H914" s="82" t="s">
        <v>2035</v>
      </c>
      <c r="I914" s="94" t="s">
        <v>3080</v>
      </c>
      <c r="J914" s="82" t="s">
        <v>4468</v>
      </c>
      <c r="K914" s="91" t="s">
        <v>4469</v>
      </c>
      <c r="L914" s="82" t="s">
        <v>1643</v>
      </c>
    </row>
    <row r="915" spans="1:12">
      <c r="A915" s="92" t="str">
        <f t="shared" si="16"/>
        <v>技巧达人A</v>
      </c>
      <c r="B915" t="s">
        <v>1292</v>
      </c>
      <c r="C915" s="93" t="s">
        <v>52</v>
      </c>
      <c r="D915" s="93"/>
      <c r="E915" s="82" t="s">
        <v>1292</v>
      </c>
      <c r="F915" s="82" t="s">
        <v>181</v>
      </c>
      <c r="G915" s="82" t="s">
        <v>187</v>
      </c>
      <c r="H915" s="82" t="s">
        <v>187</v>
      </c>
      <c r="I915" s="94" t="s">
        <v>2036</v>
      </c>
      <c r="J915" s="82" t="s">
        <v>4470</v>
      </c>
      <c r="K915" s="91" t="s">
        <v>4471</v>
      </c>
      <c r="L915" s="82" t="s">
        <v>1643</v>
      </c>
    </row>
    <row r="916" spans="1:12">
      <c r="A916" s="92" t="str">
        <f t="shared" si="16"/>
        <v>技巧达人A</v>
      </c>
      <c r="B916" t="s">
        <v>1293</v>
      </c>
      <c r="C916" s="93" t="s">
        <v>52</v>
      </c>
      <c r="D916" s="93"/>
      <c r="E916" s="82" t="s">
        <v>1293</v>
      </c>
      <c r="F916" s="82" t="s">
        <v>181</v>
      </c>
      <c r="G916" s="82" t="s">
        <v>187</v>
      </c>
      <c r="H916" s="82" t="s">
        <v>187</v>
      </c>
      <c r="I916" s="94" t="s">
        <v>3057</v>
      </c>
      <c r="J916" s="82" t="s">
        <v>4472</v>
      </c>
      <c r="K916" s="91" t="s">
        <v>4473</v>
      </c>
      <c r="L916" s="82" t="s">
        <v>1643</v>
      </c>
    </row>
    <row r="917" spans="1:12">
      <c r="A917" s="92" t="str">
        <f t="shared" si="16"/>
        <v>技巧达人A</v>
      </c>
      <c r="B917" t="s">
        <v>1294</v>
      </c>
      <c r="C917" s="93" t="s">
        <v>52</v>
      </c>
      <c r="D917" s="93"/>
      <c r="E917" s="82" t="s">
        <v>1294</v>
      </c>
      <c r="F917" s="82" t="s">
        <v>2592</v>
      </c>
      <c r="G917" s="82" t="s">
        <v>187</v>
      </c>
      <c r="H917" s="82" t="s">
        <v>187</v>
      </c>
      <c r="I917" s="94" t="s">
        <v>2036</v>
      </c>
      <c r="J917" s="82" t="s">
        <v>4474</v>
      </c>
      <c r="K917" s="91" t="s">
        <v>4475</v>
      </c>
      <c r="L917" s="82" t="s">
        <v>1643</v>
      </c>
    </row>
    <row r="918" ht="14.5" spans="1:12">
      <c r="A918" s="92" t="str">
        <f t="shared" si="16"/>
        <v>技巧达人A</v>
      </c>
      <c r="B918" t="s">
        <v>1295</v>
      </c>
      <c r="C918" s="93" t="s">
        <v>52</v>
      </c>
      <c r="D918" s="93"/>
      <c r="E918" s="82" t="s">
        <v>1295</v>
      </c>
      <c r="F918" s="82" t="s">
        <v>744</v>
      </c>
      <c r="G918" s="82" t="s">
        <v>187</v>
      </c>
      <c r="H918" s="82" t="s">
        <v>187</v>
      </c>
      <c r="I918" s="94" t="s">
        <v>183</v>
      </c>
      <c r="J918" s="82" t="s">
        <v>4476</v>
      </c>
      <c r="K918" s="91" t="s">
        <v>4477</v>
      </c>
      <c r="L918" s="82" t="s">
        <v>1643</v>
      </c>
    </row>
    <row r="919" ht="14.5" spans="1:12">
      <c r="A919" s="92" t="str">
        <f t="shared" si="16"/>
        <v>技巧达人A</v>
      </c>
      <c r="B919" t="s">
        <v>1296</v>
      </c>
      <c r="C919" s="93" t="s">
        <v>52</v>
      </c>
      <c r="D919" s="93"/>
      <c r="E919" s="82" t="s">
        <v>1296</v>
      </c>
      <c r="F919" s="82" t="s">
        <v>744</v>
      </c>
      <c r="G919" s="82" t="s">
        <v>187</v>
      </c>
      <c r="H919" s="82" t="s">
        <v>187</v>
      </c>
      <c r="I919" s="94" t="s">
        <v>183</v>
      </c>
      <c r="J919" s="82" t="s">
        <v>4478</v>
      </c>
      <c r="K919" s="91" t="s">
        <v>4479</v>
      </c>
      <c r="L919" s="82" t="s">
        <v>1643</v>
      </c>
    </row>
    <row r="920" spans="1:12">
      <c r="A920" s="92" t="str">
        <f t="shared" si="16"/>
        <v>技巧达人A</v>
      </c>
      <c r="B920" t="s">
        <v>1297</v>
      </c>
      <c r="C920" s="93" t="s">
        <v>52</v>
      </c>
      <c r="D920" s="93"/>
      <c r="E920" s="82" t="s">
        <v>1297</v>
      </c>
      <c r="F920" s="82" t="s">
        <v>744</v>
      </c>
      <c r="G920" s="82" t="s">
        <v>187</v>
      </c>
      <c r="H920" s="82" t="s">
        <v>187</v>
      </c>
      <c r="I920" s="94" t="s">
        <v>183</v>
      </c>
      <c r="J920" s="82" t="s">
        <v>4480</v>
      </c>
      <c r="K920" s="91" t="s">
        <v>4481</v>
      </c>
      <c r="L920" s="82" t="s">
        <v>1643</v>
      </c>
    </row>
    <row r="921" spans="1:12">
      <c r="A921" s="92" t="str">
        <f t="shared" si="16"/>
        <v>技巧达人A</v>
      </c>
      <c r="B921" t="s">
        <v>1298</v>
      </c>
      <c r="C921" s="93" t="s">
        <v>52</v>
      </c>
      <c r="D921" s="93"/>
      <c r="E921" s="82" t="s">
        <v>1298</v>
      </c>
      <c r="F921" s="82" t="s">
        <v>744</v>
      </c>
      <c r="G921" s="82" t="s">
        <v>187</v>
      </c>
      <c r="H921" s="82" t="s">
        <v>187</v>
      </c>
      <c r="I921" s="94" t="s">
        <v>183</v>
      </c>
      <c r="J921" s="82" t="s">
        <v>4482</v>
      </c>
      <c r="K921" s="91" t="s">
        <v>4483</v>
      </c>
      <c r="L921" s="82" t="s">
        <v>1643</v>
      </c>
    </row>
    <row r="922" ht="14.5" spans="1:12">
      <c r="A922" s="92" t="str">
        <f t="shared" si="16"/>
        <v>技巧达人A</v>
      </c>
      <c r="B922" t="s">
        <v>1299</v>
      </c>
      <c r="C922" s="93" t="s">
        <v>52</v>
      </c>
      <c r="D922" s="93"/>
      <c r="E922" s="82" t="s">
        <v>1299</v>
      </c>
      <c r="F922" s="82" t="s">
        <v>744</v>
      </c>
      <c r="G922" s="82" t="s">
        <v>187</v>
      </c>
      <c r="H922" s="82" t="s">
        <v>187</v>
      </c>
      <c r="I922" s="94" t="s">
        <v>183</v>
      </c>
      <c r="J922" s="82" t="s">
        <v>4484</v>
      </c>
      <c r="K922" s="91" t="s">
        <v>4485</v>
      </c>
      <c r="L922" s="82" t="s">
        <v>1643</v>
      </c>
    </row>
    <row r="923" ht="14.5" spans="1:12">
      <c r="A923" s="92" t="str">
        <f t="shared" si="16"/>
        <v>技巧达人A</v>
      </c>
      <c r="B923" t="s">
        <v>1300</v>
      </c>
      <c r="C923" s="93" t="s">
        <v>52</v>
      </c>
      <c r="D923" s="93" t="s">
        <v>2062</v>
      </c>
      <c r="E923" s="82" t="s">
        <v>4486</v>
      </c>
      <c r="F923" s="82" t="s">
        <v>744</v>
      </c>
      <c r="G923" s="82" t="s">
        <v>187</v>
      </c>
      <c r="H923" s="82" t="s">
        <v>187</v>
      </c>
      <c r="I923" s="94" t="s">
        <v>183</v>
      </c>
      <c r="J923" s="82" t="s">
        <v>4487</v>
      </c>
      <c r="K923" s="91" t="s">
        <v>4488</v>
      </c>
      <c r="L923" s="82" t="s">
        <v>1643</v>
      </c>
    </row>
    <row r="924" spans="1:12">
      <c r="A924" s="92" t="str">
        <f t="shared" si="16"/>
        <v>技巧达人A</v>
      </c>
      <c r="B924" t="s">
        <v>1301</v>
      </c>
      <c r="C924" s="93" t="s">
        <v>52</v>
      </c>
      <c r="D924" s="93" t="s">
        <v>2062</v>
      </c>
      <c r="E924" s="82" t="s">
        <v>4489</v>
      </c>
      <c r="F924" s="82" t="s">
        <v>744</v>
      </c>
      <c r="G924" s="82" t="s">
        <v>187</v>
      </c>
      <c r="H924" s="82" t="s">
        <v>187</v>
      </c>
      <c r="I924" s="94" t="s">
        <v>183</v>
      </c>
      <c r="J924" s="82" t="s">
        <v>4490</v>
      </c>
      <c r="K924" s="91" t="s">
        <v>4491</v>
      </c>
      <c r="L924" s="82" t="s">
        <v>1643</v>
      </c>
    </row>
    <row r="925" ht="14.5" spans="1:12">
      <c r="A925" s="92" t="str">
        <f t="shared" si="16"/>
        <v>技巧达人A</v>
      </c>
      <c r="B925" t="s">
        <v>1302</v>
      </c>
      <c r="C925" s="93" t="s">
        <v>52</v>
      </c>
      <c r="D925" s="93" t="s">
        <v>2062</v>
      </c>
      <c r="E925" s="82" t="s">
        <v>4492</v>
      </c>
      <c r="F925" s="82" t="s">
        <v>744</v>
      </c>
      <c r="G925" s="82" t="s">
        <v>187</v>
      </c>
      <c r="H925" s="82" t="s">
        <v>187</v>
      </c>
      <c r="I925" s="94" t="s">
        <v>183</v>
      </c>
      <c r="J925" s="82" t="s">
        <v>4493</v>
      </c>
      <c r="K925" s="91" t="s">
        <v>4494</v>
      </c>
      <c r="L925" s="82" t="s">
        <v>1643</v>
      </c>
    </row>
    <row r="926" ht="14.5" spans="1:12">
      <c r="A926" s="92" t="str">
        <f t="shared" si="16"/>
        <v>技巧达人A</v>
      </c>
      <c r="B926" t="s">
        <v>1303</v>
      </c>
      <c r="C926" s="93" t="s">
        <v>52</v>
      </c>
      <c r="D926" s="93" t="s">
        <v>2062</v>
      </c>
      <c r="E926" s="82" t="s">
        <v>4495</v>
      </c>
      <c r="F926" s="82" t="s">
        <v>744</v>
      </c>
      <c r="G926" s="82" t="s">
        <v>187</v>
      </c>
      <c r="H926" s="82" t="s">
        <v>187</v>
      </c>
      <c r="I926" s="94" t="s">
        <v>183</v>
      </c>
      <c r="J926" s="82" t="s">
        <v>4496</v>
      </c>
      <c r="K926" s="91" t="s">
        <v>4497</v>
      </c>
      <c r="L926" s="82" t="s">
        <v>1643</v>
      </c>
    </row>
    <row r="927" ht="14.5" spans="1:12">
      <c r="A927" s="92" t="str">
        <f t="shared" si="16"/>
        <v>技巧达人A</v>
      </c>
      <c r="B927" t="s">
        <v>4498</v>
      </c>
      <c r="C927" s="93" t="s">
        <v>52</v>
      </c>
      <c r="D927" s="93" t="s">
        <v>2062</v>
      </c>
      <c r="E927" s="82" t="s">
        <v>4499</v>
      </c>
      <c r="F927" s="82" t="s">
        <v>2033</v>
      </c>
      <c r="G927" s="82" t="s">
        <v>3322</v>
      </c>
      <c r="H927" s="82" t="s">
        <v>2314</v>
      </c>
      <c r="I927" s="94" t="s">
        <v>3070</v>
      </c>
      <c r="J927" s="82" t="s">
        <v>4500</v>
      </c>
      <c r="K927" s="91" t="s">
        <v>4501</v>
      </c>
      <c r="L927" s="82" t="s">
        <v>1643</v>
      </c>
    </row>
    <row r="928" spans="1:12">
      <c r="A928" s="92" t="str">
        <f t="shared" si="16"/>
        <v>技巧达人A</v>
      </c>
      <c r="B928" t="s">
        <v>1305</v>
      </c>
      <c r="C928" s="93" t="s">
        <v>52</v>
      </c>
      <c r="D928" s="93" t="s">
        <v>2062</v>
      </c>
      <c r="E928" s="82" t="s">
        <v>4502</v>
      </c>
      <c r="F928" s="82" t="s">
        <v>744</v>
      </c>
      <c r="G928" s="82" t="s">
        <v>187</v>
      </c>
      <c r="H928" s="82" t="s">
        <v>187</v>
      </c>
      <c r="I928" s="94" t="s">
        <v>183</v>
      </c>
      <c r="J928" s="82" t="s">
        <v>4503</v>
      </c>
      <c r="K928" s="91" t="s">
        <v>4504</v>
      </c>
      <c r="L928" s="82" t="s">
        <v>1643</v>
      </c>
    </row>
    <row r="929" ht="14.5" spans="1:12">
      <c r="A929" s="92" t="str">
        <f t="shared" si="16"/>
        <v>技巧达人A</v>
      </c>
      <c r="B929" t="s">
        <v>1306</v>
      </c>
      <c r="C929" s="93" t="s">
        <v>52</v>
      </c>
      <c r="D929" s="93" t="s">
        <v>2062</v>
      </c>
      <c r="E929" s="82" t="s">
        <v>4505</v>
      </c>
      <c r="F929" s="82" t="s">
        <v>744</v>
      </c>
      <c r="G929" s="82" t="s">
        <v>187</v>
      </c>
      <c r="H929" s="82" t="s">
        <v>187</v>
      </c>
      <c r="I929" s="94" t="s">
        <v>183</v>
      </c>
      <c r="J929" s="82" t="s">
        <v>4506</v>
      </c>
      <c r="K929" s="91" t="s">
        <v>4507</v>
      </c>
      <c r="L929" s="82" t="s">
        <v>1643</v>
      </c>
    </row>
    <row r="930" ht="14.5" spans="1:12">
      <c r="A930" s="92" t="str">
        <f t="shared" si="16"/>
        <v>技巧达人A</v>
      </c>
      <c r="B930" t="s">
        <v>1307</v>
      </c>
      <c r="C930" s="93" t="s">
        <v>52</v>
      </c>
      <c r="D930" s="93" t="s">
        <v>2062</v>
      </c>
      <c r="E930" s="82" t="s">
        <v>4508</v>
      </c>
      <c r="F930" s="82" t="s">
        <v>744</v>
      </c>
      <c r="G930" s="82" t="s">
        <v>187</v>
      </c>
      <c r="H930" s="82" t="s">
        <v>187</v>
      </c>
      <c r="I930" s="94" t="s">
        <v>183</v>
      </c>
      <c r="J930" s="82" t="s">
        <v>4509</v>
      </c>
      <c r="K930" s="91" t="s">
        <v>4510</v>
      </c>
      <c r="L930" s="82" t="s">
        <v>1643</v>
      </c>
    </row>
    <row r="931" spans="1:12">
      <c r="A931" s="92" t="str">
        <f t="shared" si="16"/>
        <v>技巧达人A</v>
      </c>
      <c r="B931" t="s">
        <v>1308</v>
      </c>
      <c r="C931" s="93" t="s">
        <v>52</v>
      </c>
      <c r="D931" s="93" t="s">
        <v>2990</v>
      </c>
      <c r="E931" s="82" t="s">
        <v>4511</v>
      </c>
      <c r="F931" s="82" t="s">
        <v>744</v>
      </c>
      <c r="G931" s="82" t="s">
        <v>187</v>
      </c>
      <c r="H931" s="82" t="s">
        <v>187</v>
      </c>
      <c r="I931" s="94" t="s">
        <v>183</v>
      </c>
      <c r="J931" s="82" t="s">
        <v>4512</v>
      </c>
      <c r="K931" s="91" t="s">
        <v>4513</v>
      </c>
      <c r="L931" s="82" t="s">
        <v>1643</v>
      </c>
    </row>
    <row r="932" spans="1:12">
      <c r="A932" s="92" t="str">
        <f t="shared" si="16"/>
        <v>技巧达人A</v>
      </c>
      <c r="B932" t="s">
        <v>1309</v>
      </c>
      <c r="C932" s="93" t="s">
        <v>52</v>
      </c>
      <c r="D932" s="93" t="s">
        <v>2990</v>
      </c>
      <c r="E932" s="82" t="s">
        <v>4514</v>
      </c>
      <c r="F932" s="82" t="s">
        <v>744</v>
      </c>
      <c r="G932" s="82" t="s">
        <v>187</v>
      </c>
      <c r="H932" s="82" t="s">
        <v>187</v>
      </c>
      <c r="I932" s="94" t="s">
        <v>183</v>
      </c>
      <c r="J932" s="82" t="s">
        <v>4515</v>
      </c>
      <c r="K932" s="91" t="s">
        <v>4516</v>
      </c>
      <c r="L932" s="82" t="s">
        <v>1643</v>
      </c>
    </row>
    <row r="933" ht="14.5" spans="1:12">
      <c r="A933" s="92" t="str">
        <f t="shared" si="16"/>
        <v>技巧达人A</v>
      </c>
      <c r="B933" t="s">
        <v>1310</v>
      </c>
      <c r="C933" s="93" t="s">
        <v>52</v>
      </c>
      <c r="D933" s="93" t="s">
        <v>2990</v>
      </c>
      <c r="E933" s="82" t="s">
        <v>4517</v>
      </c>
      <c r="F933" s="82" t="s">
        <v>744</v>
      </c>
      <c r="G933" s="82" t="s">
        <v>187</v>
      </c>
      <c r="H933" s="82" t="s">
        <v>187</v>
      </c>
      <c r="I933" s="94" t="s">
        <v>183</v>
      </c>
      <c r="J933" s="82" t="s">
        <v>4518</v>
      </c>
      <c r="K933" s="91" t="s">
        <v>4519</v>
      </c>
      <c r="L933" s="82" t="s">
        <v>1643</v>
      </c>
    </row>
    <row r="934" ht="14.5" spans="1:12">
      <c r="A934" s="92" t="str">
        <f t="shared" si="16"/>
        <v>技巧达人A</v>
      </c>
      <c r="B934" t="s">
        <v>1311</v>
      </c>
      <c r="C934" s="93" t="s">
        <v>52</v>
      </c>
      <c r="D934" s="93" t="s">
        <v>2990</v>
      </c>
      <c r="E934" s="82" t="s">
        <v>4520</v>
      </c>
      <c r="F934" s="82" t="s">
        <v>744</v>
      </c>
      <c r="G934" s="82" t="s">
        <v>187</v>
      </c>
      <c r="H934" s="82" t="s">
        <v>187</v>
      </c>
      <c r="I934" s="94" t="s">
        <v>183</v>
      </c>
      <c r="J934" s="82" t="s">
        <v>4521</v>
      </c>
      <c r="K934" s="91" t="s">
        <v>4522</v>
      </c>
      <c r="L934" s="82" t="s">
        <v>1643</v>
      </c>
    </row>
    <row r="935" ht="16.5" spans="1:12">
      <c r="A935" s="92" t="str">
        <f t="shared" si="16"/>
        <v>技巧达人B</v>
      </c>
      <c r="B935" t="s">
        <v>1313</v>
      </c>
      <c r="C935" s="93" t="s">
        <v>67</v>
      </c>
      <c r="D935" s="93"/>
      <c r="E935" s="82" t="s">
        <v>1313</v>
      </c>
      <c r="F935" s="82" t="s">
        <v>186</v>
      </c>
      <c r="G935" s="82" t="s">
        <v>187</v>
      </c>
      <c r="H935" s="82" t="s">
        <v>187</v>
      </c>
      <c r="I935" s="94" t="s">
        <v>3057</v>
      </c>
      <c r="J935" s="82" t="s">
        <v>4523</v>
      </c>
      <c r="K935" s="91" t="s">
        <v>4524</v>
      </c>
      <c r="L935" s="82" t="s">
        <v>1643</v>
      </c>
    </row>
    <row r="936" spans="1:12">
      <c r="A936" s="92" t="str">
        <f t="shared" si="16"/>
        <v>技巧达人B</v>
      </c>
      <c r="B936" t="s">
        <v>1314</v>
      </c>
      <c r="C936" s="93" t="s">
        <v>67</v>
      </c>
      <c r="D936" s="93"/>
      <c r="E936" s="82" t="s">
        <v>1314</v>
      </c>
      <c r="F936" s="82" t="s">
        <v>2033</v>
      </c>
      <c r="G936" s="82" t="s">
        <v>4415</v>
      </c>
      <c r="H936" s="82" t="s">
        <v>2035</v>
      </c>
      <c r="I936" s="94" t="s">
        <v>2085</v>
      </c>
      <c r="J936" s="82" t="s">
        <v>4525</v>
      </c>
      <c r="K936" s="91" t="s">
        <v>4526</v>
      </c>
      <c r="L936" s="82" t="s">
        <v>1643</v>
      </c>
    </row>
    <row r="937" spans="1:12">
      <c r="A937" s="92" t="str">
        <f t="shared" si="16"/>
        <v>技巧达人B</v>
      </c>
      <c r="B937" t="s">
        <v>1315</v>
      </c>
      <c r="C937" s="93" t="s">
        <v>67</v>
      </c>
      <c r="D937" s="93"/>
      <c r="E937" s="82" t="s">
        <v>1315</v>
      </c>
      <c r="F937" s="82" t="s">
        <v>2084</v>
      </c>
      <c r="G937" s="82" t="s">
        <v>3067</v>
      </c>
      <c r="H937" s="82" t="s">
        <v>2035</v>
      </c>
      <c r="I937" s="94" t="s">
        <v>3057</v>
      </c>
      <c r="J937" s="82" t="s">
        <v>4527</v>
      </c>
      <c r="K937" s="91" t="s">
        <v>4528</v>
      </c>
      <c r="L937" s="82" t="s">
        <v>1643</v>
      </c>
    </row>
    <row r="938" spans="1:12">
      <c r="A938" s="92" t="str">
        <f t="shared" si="16"/>
        <v>技巧达人B</v>
      </c>
      <c r="B938" t="s">
        <v>1316</v>
      </c>
      <c r="C938" s="93" t="s">
        <v>67</v>
      </c>
      <c r="D938" s="93"/>
      <c r="E938" s="82" t="s">
        <v>1316</v>
      </c>
      <c r="F938" s="82" t="s">
        <v>186</v>
      </c>
      <c r="G938" s="82" t="s">
        <v>187</v>
      </c>
      <c r="H938" s="82" t="s">
        <v>187</v>
      </c>
      <c r="I938" s="94" t="s">
        <v>2036</v>
      </c>
      <c r="J938" s="82" t="s">
        <v>4529</v>
      </c>
      <c r="K938" s="91" t="s">
        <v>4530</v>
      </c>
      <c r="L938" s="82" t="s">
        <v>1643</v>
      </c>
    </row>
    <row r="939" spans="1:12">
      <c r="A939" s="92" t="str">
        <f t="shared" si="16"/>
        <v>技巧达人B</v>
      </c>
      <c r="B939" t="s">
        <v>1317</v>
      </c>
      <c r="C939" s="93" t="s">
        <v>67</v>
      </c>
      <c r="D939" s="93"/>
      <c r="E939" s="82" t="s">
        <v>1317</v>
      </c>
      <c r="F939" s="82" t="s">
        <v>186</v>
      </c>
      <c r="G939" s="82" t="s">
        <v>187</v>
      </c>
      <c r="H939" s="82" t="s">
        <v>187</v>
      </c>
      <c r="I939" s="94" t="s">
        <v>3057</v>
      </c>
      <c r="J939" s="82" t="s">
        <v>4531</v>
      </c>
      <c r="K939" s="91" t="s">
        <v>4532</v>
      </c>
      <c r="L939" s="82" t="s">
        <v>1643</v>
      </c>
    </row>
    <row r="940" spans="1:12">
      <c r="A940" s="92" t="str">
        <f t="shared" si="16"/>
        <v>技巧达人B</v>
      </c>
      <c r="B940" t="s">
        <v>1318</v>
      </c>
      <c r="C940" s="93" t="s">
        <v>67</v>
      </c>
      <c r="D940" s="93"/>
      <c r="E940" s="82" t="s">
        <v>1318</v>
      </c>
      <c r="F940" s="82" t="s">
        <v>186</v>
      </c>
      <c r="G940" s="82" t="s">
        <v>2194</v>
      </c>
      <c r="H940" s="82" t="s">
        <v>2035</v>
      </c>
      <c r="I940" s="94" t="s">
        <v>2085</v>
      </c>
      <c r="J940" s="82" t="s">
        <v>4533</v>
      </c>
      <c r="K940" s="91" t="s">
        <v>4534</v>
      </c>
      <c r="L940" s="82" t="s">
        <v>1643</v>
      </c>
    </row>
    <row r="941" spans="1:12">
      <c r="A941" s="92" t="str">
        <f t="shared" si="16"/>
        <v>技巧达人B</v>
      </c>
      <c r="B941" t="s">
        <v>1319</v>
      </c>
      <c r="C941" s="93" t="s">
        <v>67</v>
      </c>
      <c r="E941" s="82" t="s">
        <v>1319</v>
      </c>
      <c r="F941" s="82" t="s">
        <v>186</v>
      </c>
      <c r="G941" s="82" t="s">
        <v>2780</v>
      </c>
      <c r="H941" s="82" t="s">
        <v>2035</v>
      </c>
      <c r="I941" s="94" t="s">
        <v>183</v>
      </c>
      <c r="J941" s="82" t="s">
        <v>4535</v>
      </c>
      <c r="K941" s="91" t="s">
        <v>4536</v>
      </c>
      <c r="L941" s="82" t="s">
        <v>1643</v>
      </c>
    </row>
    <row r="942" spans="1:12">
      <c r="A942" s="92" t="str">
        <f t="shared" si="16"/>
        <v>技巧达人B</v>
      </c>
      <c r="B942" t="s">
        <v>1320</v>
      </c>
      <c r="C942" s="93" t="s">
        <v>67</v>
      </c>
      <c r="E942" s="82" t="s">
        <v>1320</v>
      </c>
      <c r="F942" s="82" t="s">
        <v>744</v>
      </c>
      <c r="G942" s="82" t="s">
        <v>187</v>
      </c>
      <c r="H942" s="82" t="s">
        <v>187</v>
      </c>
      <c r="I942" s="94" t="s">
        <v>183</v>
      </c>
      <c r="J942" s="82" t="s">
        <v>4537</v>
      </c>
      <c r="K942" s="91" t="s">
        <v>4538</v>
      </c>
      <c r="L942" s="82" t="s">
        <v>1643</v>
      </c>
    </row>
    <row r="943" spans="1:12">
      <c r="A943" s="92" t="str">
        <f t="shared" si="16"/>
        <v>技巧达人B</v>
      </c>
      <c r="B943" t="s">
        <v>1321</v>
      </c>
      <c r="C943" s="93" t="s">
        <v>67</v>
      </c>
      <c r="D943" s="93"/>
      <c r="E943" s="82" t="s">
        <v>1321</v>
      </c>
      <c r="F943" s="82" t="s">
        <v>744</v>
      </c>
      <c r="G943" s="82" t="s">
        <v>187</v>
      </c>
      <c r="H943" s="82" t="s">
        <v>187</v>
      </c>
      <c r="I943" s="94" t="s">
        <v>183</v>
      </c>
      <c r="J943" s="82" t="s">
        <v>4539</v>
      </c>
      <c r="K943" s="91" t="s">
        <v>4540</v>
      </c>
      <c r="L943" s="82" t="s">
        <v>1643</v>
      </c>
    </row>
    <row r="944" spans="1:12">
      <c r="A944" s="92" t="str">
        <f t="shared" si="16"/>
        <v>技巧达人B</v>
      </c>
      <c r="B944" t="s">
        <v>1322</v>
      </c>
      <c r="C944" s="93" t="s">
        <v>67</v>
      </c>
      <c r="D944" s="93" t="s">
        <v>2062</v>
      </c>
      <c r="E944" s="82" t="s">
        <v>4541</v>
      </c>
      <c r="F944" s="82" t="s">
        <v>2084</v>
      </c>
      <c r="G944" s="82" t="s">
        <v>187</v>
      </c>
      <c r="H944" s="82" t="s">
        <v>187</v>
      </c>
      <c r="I944" s="94" t="s">
        <v>2097</v>
      </c>
      <c r="J944" s="82" t="s">
        <v>4542</v>
      </c>
      <c r="K944" s="91" t="s">
        <v>4543</v>
      </c>
      <c r="L944" s="82" t="s">
        <v>1643</v>
      </c>
    </row>
    <row r="945" spans="1:12">
      <c r="A945" s="92" t="str">
        <f t="shared" si="16"/>
        <v>技巧达人B</v>
      </c>
      <c r="B945" t="s">
        <v>4544</v>
      </c>
      <c r="C945" s="93" t="s">
        <v>67</v>
      </c>
      <c r="D945" s="93" t="s">
        <v>2062</v>
      </c>
      <c r="E945" s="82" t="s">
        <v>4541</v>
      </c>
      <c r="F945" s="82" t="s">
        <v>2084</v>
      </c>
      <c r="G945" s="82" t="s">
        <v>187</v>
      </c>
      <c r="H945" s="82" t="s">
        <v>187</v>
      </c>
      <c r="I945" s="94" t="s">
        <v>2085</v>
      </c>
      <c r="J945" s="82" t="s">
        <v>4545</v>
      </c>
      <c r="K945" s="91" t="s">
        <v>4546</v>
      </c>
      <c r="L945" s="82" t="s">
        <v>1643</v>
      </c>
    </row>
    <row r="946" spans="1:12">
      <c r="A946" s="92" t="str">
        <f t="shared" si="16"/>
        <v>技巧达人B</v>
      </c>
      <c r="B946" t="s">
        <v>1323</v>
      </c>
      <c r="C946" s="93" t="s">
        <v>67</v>
      </c>
      <c r="D946" s="93" t="s">
        <v>2062</v>
      </c>
      <c r="E946" s="82" t="s">
        <v>4547</v>
      </c>
      <c r="F946" s="82" t="s">
        <v>186</v>
      </c>
      <c r="G946" s="82" t="s">
        <v>187</v>
      </c>
      <c r="H946" s="82" t="s">
        <v>187</v>
      </c>
      <c r="I946" s="94" t="s">
        <v>4548</v>
      </c>
      <c r="J946" s="82" t="s">
        <v>4549</v>
      </c>
      <c r="K946" s="91" t="s">
        <v>4550</v>
      </c>
      <c r="L946" s="82" t="s">
        <v>1643</v>
      </c>
    </row>
    <row r="947" spans="1:12">
      <c r="A947" s="92" t="str">
        <f t="shared" si="16"/>
        <v>技巧达人B</v>
      </c>
      <c r="B947" t="s">
        <v>1324</v>
      </c>
      <c r="C947" s="93" t="s">
        <v>67</v>
      </c>
      <c r="D947" s="93" t="s">
        <v>2062</v>
      </c>
      <c r="E947" s="82" t="s">
        <v>4551</v>
      </c>
      <c r="F947" s="82" t="s">
        <v>744</v>
      </c>
      <c r="G947" s="82" t="s">
        <v>187</v>
      </c>
      <c r="H947" s="82" t="s">
        <v>187</v>
      </c>
      <c r="I947" s="94" t="s">
        <v>183</v>
      </c>
      <c r="J947" s="82" t="s">
        <v>4552</v>
      </c>
      <c r="K947" s="91" t="s">
        <v>4553</v>
      </c>
      <c r="L947" s="82" t="s">
        <v>1643</v>
      </c>
    </row>
    <row r="948" spans="1:12">
      <c r="A948" s="92" t="str">
        <f t="shared" si="16"/>
        <v>技巧达人B</v>
      </c>
      <c r="B948" t="s">
        <v>1325</v>
      </c>
      <c r="C948" s="93" t="s">
        <v>67</v>
      </c>
      <c r="D948" s="93" t="s">
        <v>2062</v>
      </c>
      <c r="E948" s="82" t="s">
        <v>4554</v>
      </c>
      <c r="F948" s="82" t="s">
        <v>186</v>
      </c>
      <c r="G948" s="82" t="s">
        <v>187</v>
      </c>
      <c r="H948" s="82" t="s">
        <v>187</v>
      </c>
      <c r="I948" s="94" t="s">
        <v>183</v>
      </c>
      <c r="J948" s="82" t="s">
        <v>4555</v>
      </c>
      <c r="K948" s="91" t="s">
        <v>4556</v>
      </c>
      <c r="L948" s="82" t="s">
        <v>1643</v>
      </c>
    </row>
    <row r="949" spans="1:12">
      <c r="A949" s="92" t="str">
        <f t="shared" si="16"/>
        <v>技巧达人B</v>
      </c>
      <c r="B949" t="s">
        <v>1326</v>
      </c>
      <c r="C949" s="93" t="s">
        <v>67</v>
      </c>
      <c r="D949" s="93" t="s">
        <v>2062</v>
      </c>
      <c r="E949" s="82" t="s">
        <v>4557</v>
      </c>
      <c r="F949" s="82" t="s">
        <v>186</v>
      </c>
      <c r="G949" s="82" t="s">
        <v>187</v>
      </c>
      <c r="H949" s="82" t="s">
        <v>187</v>
      </c>
      <c r="I949" s="94" t="s">
        <v>2097</v>
      </c>
      <c r="J949" s="82" t="s">
        <v>4558</v>
      </c>
      <c r="K949" s="91" t="s">
        <v>4559</v>
      </c>
      <c r="L949" s="82" t="s">
        <v>1643</v>
      </c>
    </row>
    <row r="950" spans="1:12">
      <c r="A950" s="92" t="str">
        <f t="shared" si="16"/>
        <v>技巧达人B</v>
      </c>
      <c r="B950" t="s">
        <v>1327</v>
      </c>
      <c r="C950" s="93" t="s">
        <v>67</v>
      </c>
      <c r="D950" s="93" t="s">
        <v>2062</v>
      </c>
      <c r="E950" s="82" t="s">
        <v>4560</v>
      </c>
      <c r="F950" s="82" t="s">
        <v>186</v>
      </c>
      <c r="G950" s="82" t="s">
        <v>2780</v>
      </c>
      <c r="H950" s="82" t="s">
        <v>2035</v>
      </c>
      <c r="I950" s="94" t="s">
        <v>3057</v>
      </c>
      <c r="J950" s="82" t="s">
        <v>4561</v>
      </c>
      <c r="K950" s="91" t="s">
        <v>4562</v>
      </c>
      <c r="L950" s="82" t="s">
        <v>1643</v>
      </c>
    </row>
    <row r="951" spans="1:12">
      <c r="A951" s="92" t="str">
        <f t="shared" si="16"/>
        <v>技巧达人B</v>
      </c>
      <c r="B951" t="s">
        <v>1328</v>
      </c>
      <c r="C951" s="93" t="s">
        <v>67</v>
      </c>
      <c r="D951" s="93" t="s">
        <v>2062</v>
      </c>
      <c r="E951" s="82" t="s">
        <v>4563</v>
      </c>
      <c r="F951" s="82" t="s">
        <v>744</v>
      </c>
      <c r="G951" s="82" t="s">
        <v>187</v>
      </c>
      <c r="H951" s="82" t="s">
        <v>187</v>
      </c>
      <c r="I951" s="94" t="s">
        <v>183</v>
      </c>
      <c r="J951" s="82" t="s">
        <v>4564</v>
      </c>
      <c r="K951" s="91" t="s">
        <v>4565</v>
      </c>
      <c r="L951" s="82" t="s">
        <v>1643</v>
      </c>
    </row>
    <row r="952" spans="1:12">
      <c r="A952" s="92" t="str">
        <f t="shared" si="16"/>
        <v>技巧达人B</v>
      </c>
      <c r="B952" t="s">
        <v>1329</v>
      </c>
      <c r="C952" s="93" t="s">
        <v>67</v>
      </c>
      <c r="D952" s="93" t="s">
        <v>2990</v>
      </c>
      <c r="E952" s="82" t="s">
        <v>4566</v>
      </c>
      <c r="F952" s="82" t="s">
        <v>2084</v>
      </c>
      <c r="G952" s="82" t="s">
        <v>187</v>
      </c>
      <c r="H952" s="82" t="s">
        <v>187</v>
      </c>
      <c r="I952" s="94" t="s">
        <v>183</v>
      </c>
      <c r="J952" s="82" t="s">
        <v>4567</v>
      </c>
      <c r="K952" s="91" t="s">
        <v>4568</v>
      </c>
      <c r="L952" s="82" t="s">
        <v>1643</v>
      </c>
    </row>
    <row r="953" spans="1:12">
      <c r="A953" s="92" t="str">
        <f t="shared" si="16"/>
        <v>技巧达人B</v>
      </c>
      <c r="B953" t="s">
        <v>1330</v>
      </c>
      <c r="C953" s="93" t="s">
        <v>67</v>
      </c>
      <c r="D953" s="93" t="s">
        <v>2990</v>
      </c>
      <c r="E953" s="82" t="s">
        <v>4569</v>
      </c>
      <c r="F953" s="82" t="s">
        <v>186</v>
      </c>
      <c r="G953" s="82" t="s">
        <v>182</v>
      </c>
      <c r="H953" s="82" t="s">
        <v>2035</v>
      </c>
      <c r="I953" s="94" t="s">
        <v>4570</v>
      </c>
      <c r="J953" s="82" t="s">
        <v>4571</v>
      </c>
      <c r="K953" s="91" t="s">
        <v>4572</v>
      </c>
      <c r="L953" s="82" t="s">
        <v>1643</v>
      </c>
    </row>
    <row r="954" spans="1:12">
      <c r="A954" s="92" t="str">
        <f t="shared" si="16"/>
        <v>技巧达人B</v>
      </c>
      <c r="B954" t="s">
        <v>1331</v>
      </c>
      <c r="C954" s="93" t="s">
        <v>67</v>
      </c>
      <c r="D954" s="93" t="s">
        <v>2990</v>
      </c>
      <c r="E954" s="82" t="s">
        <v>4573</v>
      </c>
      <c r="F954" s="82" t="s">
        <v>744</v>
      </c>
      <c r="G954" s="82" t="s">
        <v>187</v>
      </c>
      <c r="H954" s="82" t="s">
        <v>187</v>
      </c>
      <c r="I954" s="94" t="s">
        <v>183</v>
      </c>
      <c r="J954" s="82" t="s">
        <v>4574</v>
      </c>
      <c r="K954" s="91" t="s">
        <v>4575</v>
      </c>
      <c r="L954" s="82" t="s">
        <v>1643</v>
      </c>
    </row>
    <row r="955" spans="1:12">
      <c r="A955" s="92" t="str">
        <f t="shared" si="16"/>
        <v>技巧达人B</v>
      </c>
      <c r="B955" t="s">
        <v>1332</v>
      </c>
      <c r="C955" s="93" t="s">
        <v>67</v>
      </c>
      <c r="D955" s="93" t="s">
        <v>2990</v>
      </c>
      <c r="E955" s="82" t="s">
        <v>4576</v>
      </c>
      <c r="F955" s="82" t="s">
        <v>744</v>
      </c>
      <c r="G955" s="82" t="s">
        <v>187</v>
      </c>
      <c r="H955" s="82" t="s">
        <v>187</v>
      </c>
      <c r="I955" s="94" t="s">
        <v>183</v>
      </c>
      <c r="J955" s="82" t="s">
        <v>4577</v>
      </c>
      <c r="K955" s="91" t="s">
        <v>4578</v>
      </c>
      <c r="L955" s="82" t="s">
        <v>1643</v>
      </c>
    </row>
    <row r="956" spans="1:12">
      <c r="A956" s="92" t="str">
        <f t="shared" ref="A956:A997" si="17">"炼金魔术师"&amp;C956</f>
        <v>炼金魔术师A</v>
      </c>
      <c r="B956" t="s">
        <v>1334</v>
      </c>
      <c r="C956" s="93" t="s">
        <v>52</v>
      </c>
      <c r="D956" s="93"/>
      <c r="E956" s="82" t="s">
        <v>1334</v>
      </c>
      <c r="F956" s="82" t="s">
        <v>186</v>
      </c>
      <c r="G956" s="82" t="s">
        <v>187</v>
      </c>
      <c r="H956" s="82" t="s">
        <v>187</v>
      </c>
      <c r="I956" s="94" t="s">
        <v>3284</v>
      </c>
      <c r="J956" s="82" t="s">
        <v>4579</v>
      </c>
      <c r="K956" s="91" t="s">
        <v>4580</v>
      </c>
      <c r="L956" s="82" t="s">
        <v>1643</v>
      </c>
    </row>
    <row r="957" spans="1:12">
      <c r="A957" s="92" t="str">
        <f t="shared" si="17"/>
        <v>炼金魔术师A</v>
      </c>
      <c r="B957" t="s">
        <v>1335</v>
      </c>
      <c r="C957" s="93" t="s">
        <v>52</v>
      </c>
      <c r="D957" s="93"/>
      <c r="E957" s="82" t="s">
        <v>1335</v>
      </c>
      <c r="F957" s="82" t="s">
        <v>2592</v>
      </c>
      <c r="G957" s="82" t="s">
        <v>187</v>
      </c>
      <c r="H957" s="82" t="s">
        <v>187</v>
      </c>
      <c r="I957" s="94" t="s">
        <v>2044</v>
      </c>
      <c r="J957" s="82" t="s">
        <v>4581</v>
      </c>
      <c r="K957" s="91" t="s">
        <v>4582</v>
      </c>
      <c r="L957" s="82" t="s">
        <v>1643</v>
      </c>
    </row>
    <row r="958" spans="1:12">
      <c r="A958" s="92" t="str">
        <f t="shared" si="17"/>
        <v>炼金魔术师A</v>
      </c>
      <c r="B958" t="s">
        <v>1336</v>
      </c>
      <c r="C958" s="93" t="s">
        <v>52</v>
      </c>
      <c r="D958" s="93"/>
      <c r="E958" s="82" t="s">
        <v>1336</v>
      </c>
      <c r="F958" s="82" t="s">
        <v>2592</v>
      </c>
      <c r="G958" s="82" t="s">
        <v>187</v>
      </c>
      <c r="H958" s="82" t="s">
        <v>187</v>
      </c>
      <c r="I958" s="94" t="s">
        <v>3284</v>
      </c>
      <c r="J958" s="82" t="s">
        <v>4583</v>
      </c>
      <c r="K958" s="91" t="s">
        <v>4584</v>
      </c>
      <c r="L958" s="82" t="s">
        <v>1643</v>
      </c>
    </row>
    <row r="959" spans="1:12">
      <c r="A959" s="92" t="str">
        <f t="shared" si="17"/>
        <v>炼金魔术师A</v>
      </c>
      <c r="B959" t="s">
        <v>1337</v>
      </c>
      <c r="C959" s="93" t="s">
        <v>52</v>
      </c>
      <c r="D959" s="93"/>
      <c r="E959" s="82" t="s">
        <v>1337</v>
      </c>
      <c r="F959" s="82" t="s">
        <v>2033</v>
      </c>
      <c r="G959" s="82" t="s">
        <v>4585</v>
      </c>
      <c r="H959" s="82" t="s">
        <v>2035</v>
      </c>
      <c r="I959" s="94" t="s">
        <v>4586</v>
      </c>
      <c r="J959" s="82" t="s">
        <v>4587</v>
      </c>
      <c r="K959" s="91" t="s">
        <v>4588</v>
      </c>
      <c r="L959" s="82" t="s">
        <v>1643</v>
      </c>
    </row>
    <row r="960" spans="1:12">
      <c r="A960" s="92" t="str">
        <f t="shared" si="17"/>
        <v>炼金魔术师A</v>
      </c>
      <c r="B960" t="s">
        <v>1338</v>
      </c>
      <c r="C960" s="93" t="s">
        <v>52</v>
      </c>
      <c r="D960" s="93"/>
      <c r="E960" s="82" t="s">
        <v>1338</v>
      </c>
      <c r="F960" s="82" t="s">
        <v>2033</v>
      </c>
      <c r="G960" s="82" t="s">
        <v>4585</v>
      </c>
      <c r="H960" s="82" t="s">
        <v>2035</v>
      </c>
      <c r="I960" s="94" t="s">
        <v>3378</v>
      </c>
      <c r="J960" s="82" t="s">
        <v>4589</v>
      </c>
      <c r="K960" s="91" t="s">
        <v>4590</v>
      </c>
      <c r="L960" s="82" t="s">
        <v>1643</v>
      </c>
    </row>
    <row r="961" spans="1:12">
      <c r="A961" s="92" t="str">
        <f t="shared" si="17"/>
        <v>炼金魔术师A</v>
      </c>
      <c r="B961" t="s">
        <v>1339</v>
      </c>
      <c r="C961" s="93" t="s">
        <v>52</v>
      </c>
      <c r="D961" s="93"/>
      <c r="E961" s="82" t="s">
        <v>1339</v>
      </c>
      <c r="F961" s="82" t="s">
        <v>2084</v>
      </c>
      <c r="G961" s="82" t="s">
        <v>187</v>
      </c>
      <c r="H961" s="82" t="s">
        <v>187</v>
      </c>
      <c r="I961" s="94" t="s">
        <v>183</v>
      </c>
      <c r="J961" s="82" t="s">
        <v>4591</v>
      </c>
      <c r="K961" s="91" t="s">
        <v>4592</v>
      </c>
      <c r="L961" s="82" t="s">
        <v>1643</v>
      </c>
    </row>
    <row r="962" spans="1:12">
      <c r="A962" s="92" t="str">
        <f t="shared" si="17"/>
        <v>炼金魔术师A</v>
      </c>
      <c r="B962" t="s">
        <v>1340</v>
      </c>
      <c r="C962" s="93" t="s">
        <v>52</v>
      </c>
      <c r="D962" s="93"/>
      <c r="E962" s="82" t="s">
        <v>1340</v>
      </c>
      <c r="F962" s="82" t="s">
        <v>186</v>
      </c>
      <c r="G962" s="82" t="s">
        <v>187</v>
      </c>
      <c r="H962" s="82" t="s">
        <v>187</v>
      </c>
      <c r="I962" s="94">
        <v>3</v>
      </c>
      <c r="J962" s="82" t="s">
        <v>4593</v>
      </c>
      <c r="K962" s="91" t="s">
        <v>4594</v>
      </c>
      <c r="L962" s="82" t="s">
        <v>1643</v>
      </c>
    </row>
    <row r="963" spans="1:12">
      <c r="A963" s="92" t="str">
        <f t="shared" si="17"/>
        <v>炼金魔术师A</v>
      </c>
      <c r="B963" t="s">
        <v>1341</v>
      </c>
      <c r="C963" s="93" t="s">
        <v>52</v>
      </c>
      <c r="D963" s="93"/>
      <c r="E963" s="82" t="s">
        <v>1341</v>
      </c>
      <c r="F963" s="82" t="s">
        <v>186</v>
      </c>
      <c r="G963" s="82" t="s">
        <v>187</v>
      </c>
      <c r="H963" s="82" t="s">
        <v>187</v>
      </c>
      <c r="I963" s="94">
        <v>3</v>
      </c>
      <c r="J963" s="82" t="s">
        <v>4595</v>
      </c>
      <c r="K963" s="91" t="s">
        <v>4596</v>
      </c>
      <c r="L963" s="82" t="s">
        <v>1643</v>
      </c>
    </row>
    <row r="964" spans="1:12">
      <c r="A964" s="92" t="str">
        <f t="shared" si="17"/>
        <v>炼金魔术师A</v>
      </c>
      <c r="B964" t="s">
        <v>4597</v>
      </c>
      <c r="C964" s="93" t="s">
        <v>52</v>
      </c>
      <c r="D964" s="93"/>
      <c r="E964" s="82" t="s">
        <v>4597</v>
      </c>
      <c r="F964" s="82" t="s">
        <v>186</v>
      </c>
      <c r="G964" s="82" t="s">
        <v>187</v>
      </c>
      <c r="H964" s="82" t="s">
        <v>187</v>
      </c>
      <c r="I964" s="94">
        <v>3</v>
      </c>
      <c r="J964" s="82" t="s">
        <v>4598</v>
      </c>
      <c r="K964" s="91" t="s">
        <v>4599</v>
      </c>
      <c r="L964" s="82" t="s">
        <v>1643</v>
      </c>
    </row>
    <row r="965" ht="14.5" spans="1:12">
      <c r="A965" s="92" t="str">
        <f t="shared" si="17"/>
        <v>炼金魔术师A</v>
      </c>
      <c r="B965" t="s">
        <v>1343</v>
      </c>
      <c r="C965" s="93" t="s">
        <v>52</v>
      </c>
      <c r="D965" s="93" t="s">
        <v>2062</v>
      </c>
      <c r="E965" s="82" t="s">
        <v>4600</v>
      </c>
      <c r="F965" s="82" t="s">
        <v>744</v>
      </c>
      <c r="G965" s="82" t="s">
        <v>187</v>
      </c>
      <c r="H965" s="82" t="s">
        <v>187</v>
      </c>
      <c r="I965" s="94" t="s">
        <v>183</v>
      </c>
      <c r="J965" s="82" t="s">
        <v>4601</v>
      </c>
      <c r="K965" s="91" t="s">
        <v>4602</v>
      </c>
      <c r="L965" s="82" t="s">
        <v>1643</v>
      </c>
    </row>
    <row r="966" spans="1:12">
      <c r="A966" s="92" t="str">
        <f t="shared" si="17"/>
        <v>炼金魔术师A</v>
      </c>
      <c r="B966" t="s">
        <v>1344</v>
      </c>
      <c r="C966" s="93" t="s">
        <v>52</v>
      </c>
      <c r="D966" s="93" t="s">
        <v>2062</v>
      </c>
      <c r="E966" s="82" t="s">
        <v>4603</v>
      </c>
      <c r="F966" s="82" t="s">
        <v>744</v>
      </c>
      <c r="G966" s="82" t="s">
        <v>187</v>
      </c>
      <c r="H966" s="82" t="s">
        <v>187</v>
      </c>
      <c r="I966" s="94" t="s">
        <v>183</v>
      </c>
      <c r="J966" s="82" t="s">
        <v>4604</v>
      </c>
      <c r="K966" s="91" t="s">
        <v>4605</v>
      </c>
      <c r="L966" s="82" t="s">
        <v>1643</v>
      </c>
    </row>
    <row r="967" spans="1:12">
      <c r="A967" s="92" t="str">
        <f t="shared" si="17"/>
        <v>炼金魔术师A</v>
      </c>
      <c r="B967" t="s">
        <v>1345</v>
      </c>
      <c r="C967" s="93" t="s">
        <v>52</v>
      </c>
      <c r="D967" s="93" t="s">
        <v>2062</v>
      </c>
      <c r="E967" s="82" t="s">
        <v>4606</v>
      </c>
      <c r="F967" s="82" t="s">
        <v>744</v>
      </c>
      <c r="G967" s="82" t="s">
        <v>187</v>
      </c>
      <c r="H967" s="82" t="s">
        <v>187</v>
      </c>
      <c r="I967" s="94" t="s">
        <v>183</v>
      </c>
      <c r="J967" s="82" t="s">
        <v>4607</v>
      </c>
      <c r="K967" s="91" t="s">
        <v>4608</v>
      </c>
      <c r="L967" s="82" t="s">
        <v>1643</v>
      </c>
    </row>
    <row r="968" ht="14.5" spans="1:12">
      <c r="A968" s="92" t="str">
        <f t="shared" si="17"/>
        <v>炼金魔术师A</v>
      </c>
      <c r="B968" t="s">
        <v>1346</v>
      </c>
      <c r="C968" s="93" t="s">
        <v>52</v>
      </c>
      <c r="D968" s="93" t="s">
        <v>2062</v>
      </c>
      <c r="E968" s="82" t="s">
        <v>4609</v>
      </c>
      <c r="F968" s="82" t="s">
        <v>744</v>
      </c>
      <c r="G968" s="82" t="s">
        <v>187</v>
      </c>
      <c r="H968" s="82" t="s">
        <v>187</v>
      </c>
      <c r="I968" s="94" t="s">
        <v>183</v>
      </c>
      <c r="J968" s="82" t="s">
        <v>4610</v>
      </c>
      <c r="K968" s="91" t="s">
        <v>4611</v>
      </c>
      <c r="L968" s="82" t="s">
        <v>1643</v>
      </c>
    </row>
    <row r="969" spans="1:12">
      <c r="A969" s="92" t="str">
        <f t="shared" si="17"/>
        <v>炼金魔术师A</v>
      </c>
      <c r="B969" t="s">
        <v>1347</v>
      </c>
      <c r="C969" s="93" t="s">
        <v>52</v>
      </c>
      <c r="D969" s="93" t="s">
        <v>2062</v>
      </c>
      <c r="E969" s="82" t="s">
        <v>4612</v>
      </c>
      <c r="F969" s="82" t="s">
        <v>2033</v>
      </c>
      <c r="G969" s="82" t="s">
        <v>2104</v>
      </c>
      <c r="H969" s="82" t="s">
        <v>2035</v>
      </c>
      <c r="I969" s="94" t="s">
        <v>3942</v>
      </c>
      <c r="J969" s="82" t="s">
        <v>4613</v>
      </c>
      <c r="K969" s="91" t="s">
        <v>4614</v>
      </c>
      <c r="L969" s="82" t="s">
        <v>1643</v>
      </c>
    </row>
    <row r="970" spans="1:12">
      <c r="A970" s="92" t="str">
        <f t="shared" si="17"/>
        <v>炼金魔术师A</v>
      </c>
      <c r="B970" t="s">
        <v>1348</v>
      </c>
      <c r="C970" s="93" t="s">
        <v>52</v>
      </c>
      <c r="D970" s="93" t="s">
        <v>2062</v>
      </c>
      <c r="E970" s="82" t="s">
        <v>4615</v>
      </c>
      <c r="F970" s="82" t="s">
        <v>744</v>
      </c>
      <c r="G970" s="82" t="s">
        <v>187</v>
      </c>
      <c r="H970" s="82" t="s">
        <v>187</v>
      </c>
      <c r="I970" s="94" t="s">
        <v>183</v>
      </c>
      <c r="J970" s="82" t="s">
        <v>4616</v>
      </c>
      <c r="K970" s="91" t="s">
        <v>4617</v>
      </c>
      <c r="L970" s="82" t="s">
        <v>1643</v>
      </c>
    </row>
    <row r="971" spans="1:12">
      <c r="A971" s="92" t="str">
        <f t="shared" si="17"/>
        <v>炼金魔术师A</v>
      </c>
      <c r="B971" t="s">
        <v>1349</v>
      </c>
      <c r="C971" s="93" t="s">
        <v>52</v>
      </c>
      <c r="D971" s="93" t="s">
        <v>2062</v>
      </c>
      <c r="E971" s="82" t="s">
        <v>4618</v>
      </c>
      <c r="F971" s="82" t="s">
        <v>744</v>
      </c>
      <c r="G971" s="82" t="s">
        <v>187</v>
      </c>
      <c r="H971" s="82" t="s">
        <v>187</v>
      </c>
      <c r="I971" s="94" t="s">
        <v>183</v>
      </c>
      <c r="J971" s="82" t="s">
        <v>4619</v>
      </c>
      <c r="K971" s="91" t="s">
        <v>4620</v>
      </c>
      <c r="L971" s="82" t="s">
        <v>1643</v>
      </c>
    </row>
    <row r="972" spans="1:12">
      <c r="A972" s="92" t="str">
        <f t="shared" si="17"/>
        <v>炼金魔术师A</v>
      </c>
      <c r="B972" t="s">
        <v>1350</v>
      </c>
      <c r="C972" s="93" t="s">
        <v>52</v>
      </c>
      <c r="D972" s="93" t="s">
        <v>2062</v>
      </c>
      <c r="E972" s="82" t="s">
        <v>4621</v>
      </c>
      <c r="F972" s="82" t="s">
        <v>744</v>
      </c>
      <c r="G972" s="82" t="s">
        <v>187</v>
      </c>
      <c r="H972" s="82" t="s">
        <v>187</v>
      </c>
      <c r="I972" s="94" t="s">
        <v>183</v>
      </c>
      <c r="J972" s="82" t="s">
        <v>4622</v>
      </c>
      <c r="K972" s="91" t="s">
        <v>4623</v>
      </c>
      <c r="L972" s="82" t="s">
        <v>1643</v>
      </c>
    </row>
    <row r="973" spans="1:12">
      <c r="A973" s="92" t="str">
        <f t="shared" si="17"/>
        <v>炼金魔术师A</v>
      </c>
      <c r="B973" t="s">
        <v>1351</v>
      </c>
      <c r="C973" s="93" t="s">
        <v>52</v>
      </c>
      <c r="D973" s="93" t="s">
        <v>2990</v>
      </c>
      <c r="E973" s="82" t="s">
        <v>4624</v>
      </c>
      <c r="F973" s="82" t="s">
        <v>181</v>
      </c>
      <c r="G973" s="82" t="s">
        <v>187</v>
      </c>
      <c r="H973" s="82" t="s">
        <v>187</v>
      </c>
      <c r="I973" s="94" t="s">
        <v>4625</v>
      </c>
      <c r="J973" s="82" t="s">
        <v>4626</v>
      </c>
      <c r="K973" s="91" t="s">
        <v>4627</v>
      </c>
      <c r="L973" s="82" t="s">
        <v>1643</v>
      </c>
    </row>
    <row r="974" spans="1:12">
      <c r="A974" s="92" t="str">
        <f t="shared" si="17"/>
        <v>炼金魔术师A</v>
      </c>
      <c r="B974" t="s">
        <v>1352</v>
      </c>
      <c r="C974" s="93" t="s">
        <v>52</v>
      </c>
      <c r="D974" s="93" t="s">
        <v>2990</v>
      </c>
      <c r="E974" s="82" t="s">
        <v>4628</v>
      </c>
      <c r="F974" s="82" t="s">
        <v>744</v>
      </c>
      <c r="G974" s="82" t="s">
        <v>187</v>
      </c>
      <c r="H974" s="82" t="s">
        <v>187</v>
      </c>
      <c r="I974" s="94" t="s">
        <v>183</v>
      </c>
      <c r="J974" s="82" t="s">
        <v>4629</v>
      </c>
      <c r="K974" s="91" t="s">
        <v>4630</v>
      </c>
      <c r="L974" s="82" t="s">
        <v>1643</v>
      </c>
    </row>
    <row r="975" spans="1:12">
      <c r="A975" s="92" t="str">
        <f t="shared" si="17"/>
        <v>炼金魔术师A</v>
      </c>
      <c r="B975" t="s">
        <v>1353</v>
      </c>
      <c r="C975" s="93" t="s">
        <v>52</v>
      </c>
      <c r="D975" s="93" t="s">
        <v>2990</v>
      </c>
      <c r="E975" s="82" t="s">
        <v>4631</v>
      </c>
      <c r="F975" s="82" t="s">
        <v>2084</v>
      </c>
      <c r="G975" s="82" t="s">
        <v>187</v>
      </c>
      <c r="H975" s="82" t="s">
        <v>187</v>
      </c>
      <c r="I975" s="94" t="s">
        <v>183</v>
      </c>
      <c r="J975" s="82" t="s">
        <v>4632</v>
      </c>
      <c r="K975" s="91" t="s">
        <v>4633</v>
      </c>
      <c r="L975" s="82" t="s">
        <v>1643</v>
      </c>
    </row>
    <row r="976" spans="1:12">
      <c r="A976" s="92" t="str">
        <f t="shared" si="17"/>
        <v>炼金魔术师A</v>
      </c>
      <c r="B976" t="s">
        <v>1354</v>
      </c>
      <c r="C976" s="93" t="s">
        <v>52</v>
      </c>
      <c r="D976" s="93" t="s">
        <v>2990</v>
      </c>
      <c r="E976" s="82" t="s">
        <v>4634</v>
      </c>
      <c r="F976" s="82" t="s">
        <v>186</v>
      </c>
      <c r="G976" s="82" t="s">
        <v>187</v>
      </c>
      <c r="H976" s="82" t="s">
        <v>187</v>
      </c>
      <c r="I976" s="94" t="s">
        <v>3295</v>
      </c>
      <c r="J976" s="82" t="s">
        <v>4635</v>
      </c>
      <c r="K976" s="91" t="s">
        <v>4636</v>
      </c>
      <c r="L976" s="82" t="s">
        <v>1643</v>
      </c>
    </row>
    <row r="977" spans="1:12">
      <c r="A977" s="92" t="str">
        <f t="shared" si="17"/>
        <v>炼金魔术师B</v>
      </c>
      <c r="B977" t="s">
        <v>1356</v>
      </c>
      <c r="C977" s="93" t="s">
        <v>67</v>
      </c>
      <c r="D977" s="93"/>
      <c r="E977" s="82" t="s">
        <v>1356</v>
      </c>
      <c r="F977" s="82" t="s">
        <v>181</v>
      </c>
      <c r="G977" s="82" t="s">
        <v>187</v>
      </c>
      <c r="H977" s="82" t="s">
        <v>187</v>
      </c>
      <c r="I977" s="94" t="s">
        <v>2085</v>
      </c>
      <c r="J977" s="82" t="s">
        <v>4637</v>
      </c>
      <c r="K977" s="91" t="s">
        <v>4638</v>
      </c>
      <c r="L977" s="82" t="s">
        <v>1643</v>
      </c>
    </row>
    <row r="978" spans="1:12">
      <c r="A978" s="92" t="str">
        <f t="shared" si="17"/>
        <v>炼金魔术师B</v>
      </c>
      <c r="B978" t="s">
        <v>1357</v>
      </c>
      <c r="C978" s="93" t="s">
        <v>67</v>
      </c>
      <c r="D978" s="93"/>
      <c r="E978" s="82" t="s">
        <v>1357</v>
      </c>
      <c r="F978" s="82" t="s">
        <v>2592</v>
      </c>
      <c r="G978" s="82" t="s">
        <v>2194</v>
      </c>
      <c r="H978" s="82" t="s">
        <v>2035</v>
      </c>
      <c r="I978" s="94" t="s">
        <v>3284</v>
      </c>
      <c r="J978" s="82" t="s">
        <v>4639</v>
      </c>
      <c r="K978" s="91" t="s">
        <v>4640</v>
      </c>
      <c r="L978" s="82" t="s">
        <v>1643</v>
      </c>
    </row>
    <row r="979" spans="1:12">
      <c r="A979" s="92" t="str">
        <f t="shared" si="17"/>
        <v>炼金魔术师B</v>
      </c>
      <c r="B979" t="s">
        <v>1358</v>
      </c>
      <c r="C979" s="93" t="s">
        <v>67</v>
      </c>
      <c r="D979" s="93"/>
      <c r="E979" s="82" t="s">
        <v>1358</v>
      </c>
      <c r="F979" s="82" t="s">
        <v>2033</v>
      </c>
      <c r="G979" s="82" t="s">
        <v>3235</v>
      </c>
      <c r="H979" s="82" t="s">
        <v>2035</v>
      </c>
      <c r="I979" s="94" t="s">
        <v>2044</v>
      </c>
      <c r="J979" s="82" t="s">
        <v>4641</v>
      </c>
      <c r="K979" s="91" t="s">
        <v>4642</v>
      </c>
      <c r="L979" s="82" t="s">
        <v>1643</v>
      </c>
    </row>
    <row r="980" spans="1:12">
      <c r="A980" s="92" t="str">
        <f t="shared" si="17"/>
        <v>炼金魔术师B</v>
      </c>
      <c r="B980" t="s">
        <v>1359</v>
      </c>
      <c r="C980" s="93" t="s">
        <v>67</v>
      </c>
      <c r="D980" s="93"/>
      <c r="E980" s="82" t="s">
        <v>1359</v>
      </c>
      <c r="F980" s="82" t="s">
        <v>2033</v>
      </c>
      <c r="G980" s="82" t="s">
        <v>3235</v>
      </c>
      <c r="H980" s="82" t="s">
        <v>2035</v>
      </c>
      <c r="I980" s="94" t="s">
        <v>4586</v>
      </c>
      <c r="J980" s="82" t="s">
        <v>4643</v>
      </c>
      <c r="K980" s="91" t="s">
        <v>4644</v>
      </c>
      <c r="L980" s="82" t="s">
        <v>1643</v>
      </c>
    </row>
    <row r="981" spans="1:12">
      <c r="A981" s="92" t="str">
        <f t="shared" si="17"/>
        <v>炼金魔术师B</v>
      </c>
      <c r="B981" t="s">
        <v>1360</v>
      </c>
      <c r="C981" s="93" t="s">
        <v>67</v>
      </c>
      <c r="D981" s="93"/>
      <c r="E981" s="82" t="s">
        <v>1360</v>
      </c>
      <c r="F981" s="82" t="s">
        <v>186</v>
      </c>
      <c r="G981" s="82" t="s">
        <v>187</v>
      </c>
      <c r="H981" s="82" t="s">
        <v>187</v>
      </c>
      <c r="I981" s="94" t="s">
        <v>2044</v>
      </c>
      <c r="J981" s="82" t="s">
        <v>4645</v>
      </c>
      <c r="K981" s="91" t="s">
        <v>4646</v>
      </c>
      <c r="L981" s="82" t="s">
        <v>1643</v>
      </c>
    </row>
    <row r="982" spans="1:12">
      <c r="A982" s="92" t="str">
        <f t="shared" si="17"/>
        <v>炼金魔术师B</v>
      </c>
      <c r="B982" t="s">
        <v>1361</v>
      </c>
      <c r="C982" s="93" t="s">
        <v>67</v>
      </c>
      <c r="D982" s="93"/>
      <c r="E982" s="82" t="s">
        <v>1361</v>
      </c>
      <c r="F982" s="82" t="s">
        <v>186</v>
      </c>
      <c r="G982" s="82" t="s">
        <v>187</v>
      </c>
      <c r="H982" s="82" t="s">
        <v>187</v>
      </c>
      <c r="I982" s="94" t="s">
        <v>2044</v>
      </c>
      <c r="J982" s="82" t="s">
        <v>4647</v>
      </c>
      <c r="K982" s="91" t="s">
        <v>4648</v>
      </c>
      <c r="L982" s="82" t="s">
        <v>1643</v>
      </c>
    </row>
    <row r="983" spans="1:12">
      <c r="A983" s="92" t="str">
        <f t="shared" si="17"/>
        <v>炼金魔术师B</v>
      </c>
      <c r="B983" t="s">
        <v>1362</v>
      </c>
      <c r="C983" s="93" t="s">
        <v>67</v>
      </c>
      <c r="E983" s="82" t="s">
        <v>1362</v>
      </c>
      <c r="F983" s="82" t="s">
        <v>186</v>
      </c>
      <c r="G983" s="82" t="s">
        <v>187</v>
      </c>
      <c r="H983" s="82" t="s">
        <v>187</v>
      </c>
      <c r="I983" s="94" t="s">
        <v>2044</v>
      </c>
      <c r="J983" s="82" t="s">
        <v>4649</v>
      </c>
      <c r="K983" s="91" t="s">
        <v>4650</v>
      </c>
      <c r="L983" s="82" t="s">
        <v>1643</v>
      </c>
    </row>
    <row r="984" spans="1:12">
      <c r="A984" s="92" t="str">
        <f t="shared" si="17"/>
        <v>炼金魔术师B</v>
      </c>
      <c r="B984" t="s">
        <v>1363</v>
      </c>
      <c r="C984" s="93" t="s">
        <v>67</v>
      </c>
      <c r="E984" s="82" t="s">
        <v>1363</v>
      </c>
      <c r="F984" s="82" t="s">
        <v>186</v>
      </c>
      <c r="G984" s="82" t="s">
        <v>187</v>
      </c>
      <c r="H984" s="82" t="s">
        <v>187</v>
      </c>
      <c r="I984" s="94" t="s">
        <v>3284</v>
      </c>
      <c r="J984" s="82" t="s">
        <v>4651</v>
      </c>
      <c r="K984" s="91" t="s">
        <v>4652</v>
      </c>
      <c r="L984" s="82" t="s">
        <v>1643</v>
      </c>
    </row>
    <row r="985" spans="1:12">
      <c r="A985" s="92" t="str">
        <f t="shared" si="17"/>
        <v>炼金魔术师B</v>
      </c>
      <c r="B985" t="s">
        <v>4653</v>
      </c>
      <c r="C985" s="93" t="s">
        <v>67</v>
      </c>
      <c r="D985" s="93"/>
      <c r="E985" s="82" t="s">
        <v>4653</v>
      </c>
      <c r="F985" s="82" t="s">
        <v>186</v>
      </c>
      <c r="G985" s="82" t="s">
        <v>187</v>
      </c>
      <c r="H985" s="82" t="s">
        <v>187</v>
      </c>
      <c r="I985" s="94" t="s">
        <v>183</v>
      </c>
      <c r="J985" s="82" t="s">
        <v>4654</v>
      </c>
      <c r="K985" s="91" t="s">
        <v>4655</v>
      </c>
      <c r="L985" s="82" t="s">
        <v>1643</v>
      </c>
    </row>
    <row r="986" spans="1:12">
      <c r="A986" s="92" t="str">
        <f t="shared" si="17"/>
        <v>炼金魔术师B</v>
      </c>
      <c r="B986" t="s">
        <v>1365</v>
      </c>
      <c r="C986" s="93" t="s">
        <v>67</v>
      </c>
      <c r="D986" s="93" t="s">
        <v>2062</v>
      </c>
      <c r="E986" s="82" t="s">
        <v>4656</v>
      </c>
      <c r="F986" s="82" t="s">
        <v>186</v>
      </c>
      <c r="G986" s="82" t="s">
        <v>187</v>
      </c>
      <c r="H986" s="82" t="s">
        <v>187</v>
      </c>
      <c r="I986" s="94" t="s">
        <v>2044</v>
      </c>
      <c r="J986" s="82" t="s">
        <v>4657</v>
      </c>
      <c r="K986" s="91" t="s">
        <v>4658</v>
      </c>
      <c r="L986" s="82" t="s">
        <v>1643</v>
      </c>
    </row>
    <row r="987" spans="1:12">
      <c r="A987" s="92" t="str">
        <f t="shared" si="17"/>
        <v>炼金魔术师B</v>
      </c>
      <c r="B987" t="s">
        <v>1366</v>
      </c>
      <c r="C987" s="93" t="s">
        <v>67</v>
      </c>
      <c r="D987" s="93" t="s">
        <v>2062</v>
      </c>
      <c r="E987" s="82" t="s">
        <v>4659</v>
      </c>
      <c r="F987" s="82" t="s">
        <v>744</v>
      </c>
      <c r="G987" s="82" t="s">
        <v>187</v>
      </c>
      <c r="H987" s="82" t="s">
        <v>187</v>
      </c>
      <c r="I987" s="94" t="s">
        <v>183</v>
      </c>
      <c r="J987" s="82" t="s">
        <v>4660</v>
      </c>
      <c r="K987" s="91" t="s">
        <v>4661</v>
      </c>
      <c r="L987" s="82" t="s">
        <v>1643</v>
      </c>
    </row>
    <row r="988" spans="1:12">
      <c r="A988" s="92" t="str">
        <f t="shared" si="17"/>
        <v>炼金魔术师B</v>
      </c>
      <c r="B988" t="s">
        <v>1367</v>
      </c>
      <c r="C988" s="93" t="s">
        <v>67</v>
      </c>
      <c r="D988" s="93" t="s">
        <v>2062</v>
      </c>
      <c r="E988" s="82" t="s">
        <v>4662</v>
      </c>
      <c r="F988" s="82" t="s">
        <v>744</v>
      </c>
      <c r="G988" s="82" t="s">
        <v>187</v>
      </c>
      <c r="H988" s="82" t="s">
        <v>187</v>
      </c>
      <c r="I988" s="94" t="s">
        <v>183</v>
      </c>
      <c r="J988" s="82" t="s">
        <v>4663</v>
      </c>
      <c r="K988" s="91" t="s">
        <v>4664</v>
      </c>
      <c r="L988" s="82" t="s">
        <v>1643</v>
      </c>
    </row>
    <row r="989" spans="1:12">
      <c r="A989" s="92" t="str">
        <f t="shared" si="17"/>
        <v>炼金魔术师B</v>
      </c>
      <c r="B989" t="s">
        <v>1368</v>
      </c>
      <c r="C989" s="93" t="s">
        <v>67</v>
      </c>
      <c r="D989" s="93" t="s">
        <v>2062</v>
      </c>
      <c r="E989" s="82" t="s">
        <v>4665</v>
      </c>
      <c r="F989" s="82" t="s">
        <v>744</v>
      </c>
      <c r="G989" s="82" t="s">
        <v>187</v>
      </c>
      <c r="H989" s="82" t="s">
        <v>187</v>
      </c>
      <c r="I989" s="94" t="s">
        <v>183</v>
      </c>
      <c r="J989" s="82" t="s">
        <v>4666</v>
      </c>
      <c r="K989" s="91" t="s">
        <v>4667</v>
      </c>
      <c r="L989" s="82" t="s">
        <v>1643</v>
      </c>
    </row>
    <row r="990" spans="1:12">
      <c r="A990" s="92" t="str">
        <f t="shared" si="17"/>
        <v>炼金魔术师B</v>
      </c>
      <c r="B990" t="s">
        <v>1369</v>
      </c>
      <c r="C990" s="93" t="s">
        <v>67</v>
      </c>
      <c r="D990" s="93" t="s">
        <v>2062</v>
      </c>
      <c r="E990" s="82" t="s">
        <v>4668</v>
      </c>
      <c r="F990" s="82" t="s">
        <v>744</v>
      </c>
      <c r="G990" s="82" t="s">
        <v>187</v>
      </c>
      <c r="H990" s="82" t="s">
        <v>187</v>
      </c>
      <c r="I990" s="94" t="s">
        <v>183</v>
      </c>
      <c r="J990" s="82" t="s">
        <v>4669</v>
      </c>
      <c r="K990" s="91" t="s">
        <v>4670</v>
      </c>
      <c r="L990" s="82" t="s">
        <v>1643</v>
      </c>
    </row>
    <row r="991" spans="1:12">
      <c r="A991" s="92" t="str">
        <f t="shared" si="17"/>
        <v>炼金魔术师B</v>
      </c>
      <c r="B991" t="s">
        <v>1370</v>
      </c>
      <c r="C991" s="93" t="s">
        <v>67</v>
      </c>
      <c r="D991" s="93" t="s">
        <v>2062</v>
      </c>
      <c r="E991" s="82" t="s">
        <v>4671</v>
      </c>
      <c r="F991" s="82" t="s">
        <v>186</v>
      </c>
      <c r="G991" s="82" t="s">
        <v>187</v>
      </c>
      <c r="H991" s="82" t="s">
        <v>187</v>
      </c>
      <c r="I991" s="94" t="s">
        <v>183</v>
      </c>
      <c r="J991" s="82" t="s">
        <v>4672</v>
      </c>
      <c r="K991" s="91" t="s">
        <v>4673</v>
      </c>
      <c r="L991" s="82" t="s">
        <v>1643</v>
      </c>
    </row>
    <row r="992" spans="1:12">
      <c r="A992" s="92" t="str">
        <f t="shared" si="17"/>
        <v>炼金魔术师B</v>
      </c>
      <c r="B992" t="s">
        <v>1371</v>
      </c>
      <c r="C992" s="93" t="s">
        <v>67</v>
      </c>
      <c r="D992" s="93" t="s">
        <v>2062</v>
      </c>
      <c r="E992" s="82" t="s">
        <v>4674</v>
      </c>
      <c r="F992" s="82" t="s">
        <v>186</v>
      </c>
      <c r="G992" s="82" t="s">
        <v>187</v>
      </c>
      <c r="H992" s="82" t="s">
        <v>187</v>
      </c>
      <c r="I992" s="94" t="s">
        <v>3284</v>
      </c>
      <c r="J992" s="82" t="s">
        <v>4675</v>
      </c>
      <c r="K992" s="91" t="s">
        <v>4676</v>
      </c>
      <c r="L992" s="82" t="s">
        <v>1643</v>
      </c>
    </row>
    <row r="993" spans="1:12">
      <c r="A993" s="92" t="str">
        <f t="shared" si="17"/>
        <v>炼金魔术师B</v>
      </c>
      <c r="B993" t="s">
        <v>1372</v>
      </c>
      <c r="C993" s="93" t="s">
        <v>67</v>
      </c>
      <c r="D993" s="93" t="s">
        <v>2062</v>
      </c>
      <c r="E993" s="82" t="s">
        <v>4677</v>
      </c>
      <c r="F993" s="82" t="s">
        <v>744</v>
      </c>
      <c r="G993" s="82" t="s">
        <v>187</v>
      </c>
      <c r="H993" s="82" t="s">
        <v>187</v>
      </c>
      <c r="I993" s="94" t="s">
        <v>183</v>
      </c>
      <c r="J993" s="82" t="s">
        <v>4678</v>
      </c>
      <c r="K993" s="91" t="s">
        <v>4679</v>
      </c>
      <c r="L993" s="82" t="s">
        <v>1643</v>
      </c>
    </row>
    <row r="994" spans="1:12">
      <c r="A994" s="92" t="str">
        <f t="shared" si="17"/>
        <v>炼金魔术师B</v>
      </c>
      <c r="B994" t="s">
        <v>1373</v>
      </c>
      <c r="C994" s="93" t="s">
        <v>67</v>
      </c>
      <c r="D994" s="93" t="s">
        <v>2990</v>
      </c>
      <c r="E994" s="82" t="s">
        <v>4680</v>
      </c>
      <c r="F994" s="82" t="s">
        <v>744</v>
      </c>
      <c r="G994" s="82" t="s">
        <v>187</v>
      </c>
      <c r="H994" s="82" t="s">
        <v>187</v>
      </c>
      <c r="I994" s="94" t="s">
        <v>183</v>
      </c>
      <c r="J994" s="82" t="s">
        <v>4681</v>
      </c>
      <c r="K994" s="91" t="s">
        <v>4682</v>
      </c>
      <c r="L994" s="82" t="s">
        <v>1643</v>
      </c>
    </row>
    <row r="995" spans="1:12">
      <c r="A995" s="92" t="str">
        <f t="shared" si="17"/>
        <v>炼金魔术师B</v>
      </c>
      <c r="B995" s="43" t="s">
        <v>1374</v>
      </c>
      <c r="C995" s="93" t="s">
        <v>67</v>
      </c>
      <c r="D995" s="93" t="s">
        <v>2990</v>
      </c>
      <c r="E995" s="43" t="s">
        <v>4683</v>
      </c>
      <c r="F995" s="43" t="s">
        <v>186</v>
      </c>
      <c r="G995" s="43" t="s">
        <v>182</v>
      </c>
      <c r="H995" s="43" t="s">
        <v>2035</v>
      </c>
      <c r="I995" s="113" t="s">
        <v>4684</v>
      </c>
      <c r="J995" s="43" t="s">
        <v>4685</v>
      </c>
      <c r="K995" s="115" t="s">
        <v>4686</v>
      </c>
      <c r="L995" s="82" t="s">
        <v>1643</v>
      </c>
    </row>
    <row r="996" spans="1:12">
      <c r="A996" s="92" t="str">
        <f t="shared" si="17"/>
        <v>炼金魔术师B</v>
      </c>
      <c r="B996" s="43" t="s">
        <v>1375</v>
      </c>
      <c r="C996" s="93" t="s">
        <v>67</v>
      </c>
      <c r="D996" s="93" t="s">
        <v>2990</v>
      </c>
      <c r="E996" s="43" t="s">
        <v>4687</v>
      </c>
      <c r="F996" s="43" t="s">
        <v>2033</v>
      </c>
      <c r="G996" s="43" t="s">
        <v>187</v>
      </c>
      <c r="H996" s="43" t="s">
        <v>187</v>
      </c>
      <c r="I996" s="113" t="s">
        <v>4688</v>
      </c>
      <c r="J996" s="43" t="s">
        <v>4689</v>
      </c>
      <c r="K996" s="115" t="s">
        <v>4690</v>
      </c>
      <c r="L996" s="82" t="s">
        <v>1643</v>
      </c>
    </row>
    <row r="997" spans="1:12">
      <c r="A997" s="92" t="str">
        <f t="shared" si="17"/>
        <v>炼金魔术师B</v>
      </c>
      <c r="B997" s="43" t="s">
        <v>4691</v>
      </c>
      <c r="C997" s="93" t="s">
        <v>67</v>
      </c>
      <c r="D997" s="93" t="s">
        <v>2990</v>
      </c>
      <c r="E997" s="43" t="s">
        <v>4692</v>
      </c>
      <c r="F997" s="43" t="s">
        <v>186</v>
      </c>
      <c r="G997" s="43" t="s">
        <v>182</v>
      </c>
      <c r="H997" s="43" t="s">
        <v>2035</v>
      </c>
      <c r="I997" s="113" t="s">
        <v>4684</v>
      </c>
      <c r="J997" s="43" t="s">
        <v>4693</v>
      </c>
      <c r="K997" s="115" t="s">
        <v>4694</v>
      </c>
      <c r="L997" s="82" t="s">
        <v>1643</v>
      </c>
    </row>
    <row r="998" spans="1:12">
      <c r="A998" s="92" t="str">
        <f t="shared" ref="A998:A1012" si="18">"灵气增幅者"&amp;C998</f>
        <v>灵气增幅者A</v>
      </c>
      <c r="B998" s="43" t="s">
        <v>1378</v>
      </c>
      <c r="C998" s="93" t="s">
        <v>52</v>
      </c>
      <c r="D998" s="93"/>
      <c r="E998" s="43" t="s">
        <v>1378</v>
      </c>
      <c r="F998" s="43" t="s">
        <v>186</v>
      </c>
      <c r="G998" s="43" t="s">
        <v>187</v>
      </c>
      <c r="H998" s="43" t="s">
        <v>187</v>
      </c>
      <c r="I998" s="113" t="s">
        <v>4695</v>
      </c>
      <c r="J998" s="43" t="s">
        <v>4696</v>
      </c>
      <c r="K998" s="115" t="s">
        <v>4697</v>
      </c>
      <c r="L998" s="82" t="s">
        <v>1667</v>
      </c>
    </row>
    <row r="999" spans="1:12">
      <c r="A999" s="92" t="str">
        <f t="shared" si="18"/>
        <v>灵气增幅者A</v>
      </c>
      <c r="B999" s="43" t="s">
        <v>1379</v>
      </c>
      <c r="C999" s="93" t="s">
        <v>52</v>
      </c>
      <c r="D999" s="93"/>
      <c r="E999" s="43" t="s">
        <v>1379</v>
      </c>
      <c r="F999" s="43" t="s">
        <v>2592</v>
      </c>
      <c r="G999" s="43" t="s">
        <v>187</v>
      </c>
      <c r="H999" s="43" t="s">
        <v>187</v>
      </c>
      <c r="I999" s="113" t="s">
        <v>4698</v>
      </c>
      <c r="J999" s="43" t="s">
        <v>4699</v>
      </c>
      <c r="K999" s="115" t="s">
        <v>4700</v>
      </c>
      <c r="L999" s="82" t="s">
        <v>1667</v>
      </c>
    </row>
    <row r="1000" spans="1:12">
      <c r="A1000" s="92" t="str">
        <f t="shared" si="18"/>
        <v>灵气增幅者A</v>
      </c>
      <c r="B1000" s="43" t="s">
        <v>1380</v>
      </c>
      <c r="C1000" s="93" t="s">
        <v>52</v>
      </c>
      <c r="D1000" s="93"/>
      <c r="E1000" s="43" t="s">
        <v>1380</v>
      </c>
      <c r="F1000" s="43" t="s">
        <v>2033</v>
      </c>
      <c r="G1000" s="43" t="s">
        <v>2194</v>
      </c>
      <c r="H1000" s="43" t="s">
        <v>2035</v>
      </c>
      <c r="I1000" s="113" t="s">
        <v>2763</v>
      </c>
      <c r="J1000" s="43" t="s">
        <v>4701</v>
      </c>
      <c r="K1000" s="115" t="s">
        <v>4702</v>
      </c>
      <c r="L1000" s="82" t="s">
        <v>1667</v>
      </c>
    </row>
    <row r="1001" spans="1:12">
      <c r="A1001" s="92" t="str">
        <f t="shared" si="18"/>
        <v>灵气增幅者A</v>
      </c>
      <c r="B1001" s="43" t="s">
        <v>1381</v>
      </c>
      <c r="C1001" s="93" t="s">
        <v>52</v>
      </c>
      <c r="D1001" s="93"/>
      <c r="E1001" s="43" t="s">
        <v>1381</v>
      </c>
      <c r="F1001" s="43" t="s">
        <v>2033</v>
      </c>
      <c r="G1001" s="43" t="s">
        <v>2034</v>
      </c>
      <c r="H1001" s="43" t="s">
        <v>2035</v>
      </c>
      <c r="I1001" s="113" t="s">
        <v>4695</v>
      </c>
      <c r="J1001" s="43" t="s">
        <v>4703</v>
      </c>
      <c r="K1001" s="115" t="s">
        <v>4704</v>
      </c>
      <c r="L1001" s="82" t="s">
        <v>1667</v>
      </c>
    </row>
    <row r="1002" spans="1:12">
      <c r="A1002" s="92" t="str">
        <f t="shared" si="18"/>
        <v>灵气增幅者A</v>
      </c>
      <c r="B1002" s="43" t="s">
        <v>1382</v>
      </c>
      <c r="C1002" s="93" t="s">
        <v>52</v>
      </c>
      <c r="D1002" s="93"/>
      <c r="E1002" s="43" t="s">
        <v>1382</v>
      </c>
      <c r="F1002" s="43" t="s">
        <v>2084</v>
      </c>
      <c r="G1002" s="43" t="s">
        <v>187</v>
      </c>
      <c r="H1002" s="43" t="s">
        <v>187</v>
      </c>
      <c r="I1002" s="113" t="s">
        <v>2763</v>
      </c>
      <c r="J1002" s="43" t="s">
        <v>4705</v>
      </c>
      <c r="K1002" s="115" t="s">
        <v>4706</v>
      </c>
      <c r="L1002" s="82" t="s">
        <v>1667</v>
      </c>
    </row>
    <row r="1003" spans="1:12">
      <c r="A1003" s="92" t="str">
        <f t="shared" si="18"/>
        <v>灵气增幅者A</v>
      </c>
      <c r="B1003" s="43" t="s">
        <v>1383</v>
      </c>
      <c r="C1003" s="93" t="s">
        <v>52</v>
      </c>
      <c r="D1003" s="93"/>
      <c r="E1003" s="43" t="s">
        <v>1383</v>
      </c>
      <c r="F1003" s="43" t="s">
        <v>186</v>
      </c>
      <c r="G1003" s="43" t="s">
        <v>182</v>
      </c>
      <c r="H1003" s="43" t="s">
        <v>2035</v>
      </c>
      <c r="I1003" s="113" t="s">
        <v>2760</v>
      </c>
      <c r="J1003" s="43" t="s">
        <v>4707</v>
      </c>
      <c r="K1003" s="115" t="s">
        <v>4708</v>
      </c>
      <c r="L1003" s="82" t="s">
        <v>1667</v>
      </c>
    </row>
    <row r="1004" spans="1:12">
      <c r="A1004" s="92" t="str">
        <f t="shared" si="18"/>
        <v>灵气增幅者A</v>
      </c>
      <c r="B1004" s="43" t="s">
        <v>1384</v>
      </c>
      <c r="C1004" s="93" t="s">
        <v>52</v>
      </c>
      <c r="D1004" s="93"/>
      <c r="E1004" s="43" t="s">
        <v>1384</v>
      </c>
      <c r="F1004" s="43" t="s">
        <v>744</v>
      </c>
      <c r="G1004" s="43" t="s">
        <v>187</v>
      </c>
      <c r="H1004" s="43" t="s">
        <v>187</v>
      </c>
      <c r="I1004" s="113" t="s">
        <v>183</v>
      </c>
      <c r="J1004" s="43" t="s">
        <v>4709</v>
      </c>
      <c r="K1004" s="115" t="s">
        <v>4710</v>
      </c>
      <c r="L1004" s="82" t="s">
        <v>1667</v>
      </c>
    </row>
    <row r="1005" spans="1:12">
      <c r="A1005" s="92" t="str">
        <f t="shared" si="18"/>
        <v>灵气增幅者A</v>
      </c>
      <c r="B1005" s="43" t="s">
        <v>1385</v>
      </c>
      <c r="C1005" s="93" t="s">
        <v>52</v>
      </c>
      <c r="D1005" s="93"/>
      <c r="E1005" s="43" t="s">
        <v>1385</v>
      </c>
      <c r="F1005" s="43" t="s">
        <v>744</v>
      </c>
      <c r="G1005" s="43" t="s">
        <v>187</v>
      </c>
      <c r="H1005" s="43" t="s">
        <v>187</v>
      </c>
      <c r="I1005" s="113" t="s">
        <v>183</v>
      </c>
      <c r="J1005" s="43" t="s">
        <v>4711</v>
      </c>
      <c r="K1005" s="115" t="s">
        <v>4712</v>
      </c>
      <c r="L1005" s="82" t="s">
        <v>1667</v>
      </c>
    </row>
    <row r="1006" spans="1:12">
      <c r="A1006" s="92" t="str">
        <f t="shared" si="18"/>
        <v>灵气增幅者A</v>
      </c>
      <c r="B1006" s="43" t="s">
        <v>1392</v>
      </c>
      <c r="C1006" s="93" t="s">
        <v>52</v>
      </c>
      <c r="D1006" s="93"/>
      <c r="E1006" s="43" t="s">
        <v>1392</v>
      </c>
      <c r="F1006" s="43" t="s">
        <v>186</v>
      </c>
      <c r="G1006" s="43" t="s">
        <v>187</v>
      </c>
      <c r="H1006" s="43" t="s">
        <v>187</v>
      </c>
      <c r="I1006" s="113" t="s">
        <v>4698</v>
      </c>
      <c r="J1006" s="43" t="s">
        <v>4713</v>
      </c>
      <c r="K1006" s="115" t="s">
        <v>4714</v>
      </c>
      <c r="L1006" s="82" t="s">
        <v>1667</v>
      </c>
    </row>
    <row r="1007" spans="1:12">
      <c r="A1007" s="92" t="str">
        <f t="shared" si="18"/>
        <v>灵气增幅者A</v>
      </c>
      <c r="B1007" s="43" t="s">
        <v>1386</v>
      </c>
      <c r="C1007" s="93" t="s">
        <v>52</v>
      </c>
      <c r="D1007" s="93" t="s">
        <v>2062</v>
      </c>
      <c r="E1007" s="43" t="s">
        <v>4715</v>
      </c>
      <c r="F1007" s="43" t="s">
        <v>186</v>
      </c>
      <c r="G1007" s="43" t="s">
        <v>2194</v>
      </c>
      <c r="H1007" s="43" t="s">
        <v>2035</v>
      </c>
      <c r="I1007" s="113" t="s">
        <v>4698</v>
      </c>
      <c r="J1007" s="43" t="s">
        <v>4716</v>
      </c>
      <c r="K1007" s="115" t="s">
        <v>4717</v>
      </c>
      <c r="L1007" s="82" t="s">
        <v>1667</v>
      </c>
    </row>
    <row r="1008" spans="1:12">
      <c r="A1008" s="92" t="str">
        <f t="shared" si="18"/>
        <v>灵气增幅者A</v>
      </c>
      <c r="B1008" s="43" t="s">
        <v>1387</v>
      </c>
      <c r="C1008" s="93" t="s">
        <v>52</v>
      </c>
      <c r="D1008" s="93" t="s">
        <v>2062</v>
      </c>
      <c r="E1008" s="43" t="s">
        <v>4718</v>
      </c>
      <c r="F1008" s="43" t="s">
        <v>744</v>
      </c>
      <c r="G1008" s="43" t="s">
        <v>187</v>
      </c>
      <c r="H1008" s="43" t="s">
        <v>187</v>
      </c>
      <c r="I1008" s="113" t="s">
        <v>183</v>
      </c>
      <c r="J1008" s="43" t="s">
        <v>4719</v>
      </c>
      <c r="K1008" s="115" t="s">
        <v>4720</v>
      </c>
      <c r="L1008" s="82" t="s">
        <v>1667</v>
      </c>
    </row>
    <row r="1009" spans="1:12">
      <c r="A1009" s="92" t="str">
        <f t="shared" si="18"/>
        <v>灵气增幅者A</v>
      </c>
      <c r="B1009" s="43" t="s">
        <v>1388</v>
      </c>
      <c r="C1009" s="93" t="s">
        <v>52</v>
      </c>
      <c r="D1009" s="93" t="s">
        <v>2062</v>
      </c>
      <c r="E1009" s="43" t="s">
        <v>4721</v>
      </c>
      <c r="F1009" s="43" t="s">
        <v>744</v>
      </c>
      <c r="G1009" s="43" t="s">
        <v>187</v>
      </c>
      <c r="H1009" s="43" t="s">
        <v>187</v>
      </c>
      <c r="I1009" s="113" t="s">
        <v>183</v>
      </c>
      <c r="J1009" s="43" t="s">
        <v>4722</v>
      </c>
      <c r="K1009" s="115" t="s">
        <v>4723</v>
      </c>
      <c r="L1009" s="82" t="s">
        <v>1667</v>
      </c>
    </row>
    <row r="1010" spans="1:12">
      <c r="A1010" s="92" t="str">
        <f t="shared" si="18"/>
        <v>灵气增幅者A</v>
      </c>
      <c r="B1010" s="43" t="s">
        <v>1389</v>
      </c>
      <c r="C1010" s="93" t="s">
        <v>52</v>
      </c>
      <c r="D1010" s="93" t="s">
        <v>2062</v>
      </c>
      <c r="E1010" s="43" t="s">
        <v>4724</v>
      </c>
      <c r="F1010" s="43" t="s">
        <v>744</v>
      </c>
      <c r="G1010" s="43" t="s">
        <v>187</v>
      </c>
      <c r="H1010" s="43" t="s">
        <v>187</v>
      </c>
      <c r="I1010" s="113" t="s">
        <v>183</v>
      </c>
      <c r="J1010" s="43" t="s">
        <v>4725</v>
      </c>
      <c r="K1010" s="115" t="s">
        <v>4726</v>
      </c>
      <c r="L1010" s="82" t="s">
        <v>1667</v>
      </c>
    </row>
    <row r="1011" spans="1:12">
      <c r="A1011" s="92" t="str">
        <f t="shared" si="18"/>
        <v>灵气增幅者A</v>
      </c>
      <c r="B1011" s="43" t="s">
        <v>1390</v>
      </c>
      <c r="C1011" s="93" t="s">
        <v>52</v>
      </c>
      <c r="D1011" s="93" t="s">
        <v>2990</v>
      </c>
      <c r="E1011" s="43" t="s">
        <v>4727</v>
      </c>
      <c r="F1011" s="43" t="s">
        <v>186</v>
      </c>
      <c r="G1011" s="43" t="s">
        <v>187</v>
      </c>
      <c r="H1011" s="43" t="s">
        <v>187</v>
      </c>
      <c r="I1011" s="113" t="s">
        <v>183</v>
      </c>
      <c r="J1011" s="43" t="s">
        <v>4728</v>
      </c>
      <c r="K1011" s="115" t="s">
        <v>4729</v>
      </c>
      <c r="L1011" s="82" t="s">
        <v>1667</v>
      </c>
    </row>
    <row r="1012" spans="1:12">
      <c r="A1012" s="92" t="str">
        <f t="shared" si="18"/>
        <v>灵气增幅者A</v>
      </c>
      <c r="B1012" s="43" t="s">
        <v>1391</v>
      </c>
      <c r="C1012" s="93" t="s">
        <v>52</v>
      </c>
      <c r="D1012" s="93" t="s">
        <v>2990</v>
      </c>
      <c r="E1012" s="43" t="s">
        <v>4730</v>
      </c>
      <c r="F1012" s="43" t="s">
        <v>186</v>
      </c>
      <c r="G1012" s="43" t="s">
        <v>187</v>
      </c>
      <c r="H1012" s="43" t="s">
        <v>187</v>
      </c>
      <c r="I1012" s="113" t="s">
        <v>183</v>
      </c>
      <c r="J1012" s="43" t="s">
        <v>4731</v>
      </c>
      <c r="K1012" s="115" t="s">
        <v>4732</v>
      </c>
      <c r="L1012" s="82" t="s">
        <v>1667</v>
      </c>
    </row>
    <row r="1013" spans="1:12">
      <c r="A1013" s="92" t="str">
        <f t="shared" ref="A1013:A1039" si="19">"灵气增幅者"&amp;C1013</f>
        <v>灵气增幅者A</v>
      </c>
      <c r="B1013" s="43" t="s">
        <v>1393</v>
      </c>
      <c r="C1013" s="93" t="s">
        <v>52</v>
      </c>
      <c r="D1013" s="93" t="s">
        <v>2062</v>
      </c>
      <c r="E1013" s="43" t="s">
        <v>4733</v>
      </c>
      <c r="F1013" s="43" t="s">
        <v>186</v>
      </c>
      <c r="G1013" s="43" t="s">
        <v>182</v>
      </c>
      <c r="H1013" s="43" t="s">
        <v>2035</v>
      </c>
      <c r="I1013" s="113" t="s">
        <v>183</v>
      </c>
      <c r="J1013" s="43" t="s">
        <v>4734</v>
      </c>
      <c r="K1013" s="115" t="s">
        <v>4735</v>
      </c>
      <c r="L1013" s="82" t="s">
        <v>1667</v>
      </c>
    </row>
    <row r="1014" spans="1:12">
      <c r="A1014" s="92" t="str">
        <f t="shared" si="19"/>
        <v>灵气增幅者A</v>
      </c>
      <c r="B1014" s="43" t="s">
        <v>1394</v>
      </c>
      <c r="C1014" s="93" t="s">
        <v>52</v>
      </c>
      <c r="D1014" s="93" t="s">
        <v>2062</v>
      </c>
      <c r="E1014" s="43" t="s">
        <v>4736</v>
      </c>
      <c r="F1014" s="43" t="s">
        <v>186</v>
      </c>
      <c r="G1014" s="43" t="s">
        <v>187</v>
      </c>
      <c r="H1014" s="43" t="s">
        <v>187</v>
      </c>
      <c r="I1014" s="113" t="s">
        <v>183</v>
      </c>
      <c r="J1014" s="43" t="s">
        <v>4737</v>
      </c>
      <c r="K1014" s="115" t="s">
        <v>4738</v>
      </c>
      <c r="L1014" s="82" t="s">
        <v>1667</v>
      </c>
    </row>
    <row r="1015" spans="1:12">
      <c r="A1015" s="92" t="str">
        <f t="shared" si="19"/>
        <v>灵气增幅者A</v>
      </c>
      <c r="B1015" s="43" t="s">
        <v>1395</v>
      </c>
      <c r="C1015" s="93" t="s">
        <v>52</v>
      </c>
      <c r="D1015" s="93" t="s">
        <v>2062</v>
      </c>
      <c r="E1015" s="43" t="s">
        <v>4739</v>
      </c>
      <c r="F1015" s="43" t="s">
        <v>744</v>
      </c>
      <c r="G1015" s="43" t="s">
        <v>187</v>
      </c>
      <c r="H1015" s="43" t="s">
        <v>187</v>
      </c>
      <c r="I1015" s="113" t="s">
        <v>183</v>
      </c>
      <c r="J1015" s="43" t="s">
        <v>4740</v>
      </c>
      <c r="K1015" s="115" t="s">
        <v>4741</v>
      </c>
      <c r="L1015" s="82" t="s">
        <v>1667</v>
      </c>
    </row>
    <row r="1016" spans="1:12">
      <c r="A1016" s="92" t="str">
        <f t="shared" si="19"/>
        <v>灵气增幅者A</v>
      </c>
      <c r="B1016" s="43" t="s">
        <v>1396</v>
      </c>
      <c r="C1016" s="93" t="s">
        <v>52</v>
      </c>
      <c r="D1016" s="93" t="s">
        <v>2062</v>
      </c>
      <c r="E1016" s="43" t="s">
        <v>4742</v>
      </c>
      <c r="F1016" s="43" t="s">
        <v>744</v>
      </c>
      <c r="G1016" s="43" t="s">
        <v>187</v>
      </c>
      <c r="H1016" s="43" t="s">
        <v>187</v>
      </c>
      <c r="I1016" s="113" t="s">
        <v>183</v>
      </c>
      <c r="J1016" s="43" t="s">
        <v>4743</v>
      </c>
      <c r="K1016" s="115" t="s">
        <v>4744</v>
      </c>
      <c r="L1016" s="82" t="s">
        <v>1667</v>
      </c>
    </row>
    <row r="1017" spans="1:12">
      <c r="A1017" s="92" t="str">
        <f t="shared" si="19"/>
        <v>灵气增幅者A</v>
      </c>
      <c r="B1017" s="43" t="s">
        <v>1397</v>
      </c>
      <c r="C1017" s="93" t="s">
        <v>52</v>
      </c>
      <c r="D1017" s="93" t="s">
        <v>2990</v>
      </c>
      <c r="E1017" s="43" t="s">
        <v>4745</v>
      </c>
      <c r="F1017" s="43" t="s">
        <v>744</v>
      </c>
      <c r="G1017" s="43" t="s">
        <v>187</v>
      </c>
      <c r="H1017" s="43" t="s">
        <v>187</v>
      </c>
      <c r="I1017" s="113" t="s">
        <v>183</v>
      </c>
      <c r="J1017" s="43" t="s">
        <v>4746</v>
      </c>
      <c r="K1017" s="115" t="s">
        <v>4747</v>
      </c>
      <c r="L1017" s="82" t="s">
        <v>1667</v>
      </c>
    </row>
    <row r="1018" spans="1:12">
      <c r="A1018" s="92" t="str">
        <f t="shared" si="19"/>
        <v>灵气增幅者A</v>
      </c>
      <c r="B1018" s="43" t="s">
        <v>1398</v>
      </c>
      <c r="C1018" s="93" t="s">
        <v>52</v>
      </c>
      <c r="D1018" s="93" t="s">
        <v>2990</v>
      </c>
      <c r="E1018" s="43" t="s">
        <v>4748</v>
      </c>
      <c r="F1018" s="43" t="s">
        <v>744</v>
      </c>
      <c r="G1018" s="43" t="s">
        <v>187</v>
      </c>
      <c r="H1018" s="43" t="s">
        <v>187</v>
      </c>
      <c r="I1018" s="113" t="s">
        <v>183</v>
      </c>
      <c r="J1018" s="43" t="s">
        <v>4749</v>
      </c>
      <c r="K1018" s="115" t="s">
        <v>4750</v>
      </c>
      <c r="L1018" s="82" t="s">
        <v>1667</v>
      </c>
    </row>
    <row r="1019" spans="1:12">
      <c r="A1019" s="92" t="str">
        <f t="shared" si="19"/>
        <v>灵气增幅者B</v>
      </c>
      <c r="B1019" s="43" t="s">
        <v>1400</v>
      </c>
      <c r="C1019" s="93" t="s">
        <v>67</v>
      </c>
      <c r="D1019" s="93"/>
      <c r="E1019" s="43" t="s">
        <v>1400</v>
      </c>
      <c r="F1019" s="43" t="s">
        <v>186</v>
      </c>
      <c r="G1019" s="43" t="s">
        <v>187</v>
      </c>
      <c r="H1019" s="43" t="s">
        <v>187</v>
      </c>
      <c r="I1019" s="113" t="s">
        <v>4695</v>
      </c>
      <c r="J1019" s="82" t="s">
        <v>4751</v>
      </c>
      <c r="K1019" s="115" t="s">
        <v>4752</v>
      </c>
      <c r="L1019" s="82" t="s">
        <v>1667</v>
      </c>
    </row>
    <row r="1020" spans="1:12">
      <c r="A1020" s="92" t="str">
        <f t="shared" si="19"/>
        <v>灵气增幅者B</v>
      </c>
      <c r="B1020" s="43" t="s">
        <v>1401</v>
      </c>
      <c r="C1020" s="93" t="s">
        <v>67</v>
      </c>
      <c r="D1020" s="93"/>
      <c r="E1020" s="43" t="s">
        <v>1401</v>
      </c>
      <c r="F1020" s="43" t="s">
        <v>2033</v>
      </c>
      <c r="G1020" s="43" t="s">
        <v>2194</v>
      </c>
      <c r="H1020" s="43" t="s">
        <v>2035</v>
      </c>
      <c r="I1020" s="113" t="s">
        <v>2766</v>
      </c>
      <c r="J1020" s="82" t="s">
        <v>4753</v>
      </c>
      <c r="K1020" s="115" t="s">
        <v>4754</v>
      </c>
      <c r="L1020" s="82" t="s">
        <v>1667</v>
      </c>
    </row>
    <row r="1021" spans="1:12">
      <c r="A1021" s="92" t="str">
        <f t="shared" si="19"/>
        <v>灵气增幅者B</v>
      </c>
      <c r="B1021" s="43" t="s">
        <v>1402</v>
      </c>
      <c r="C1021" s="93" t="s">
        <v>67</v>
      </c>
      <c r="D1021" s="93"/>
      <c r="E1021" s="43" t="s">
        <v>1402</v>
      </c>
      <c r="F1021" s="43" t="s">
        <v>186</v>
      </c>
      <c r="G1021" s="43" t="s">
        <v>2194</v>
      </c>
      <c r="H1021" s="43" t="s">
        <v>2035</v>
      </c>
      <c r="I1021" s="113" t="s">
        <v>2760</v>
      </c>
      <c r="J1021" s="82" t="s">
        <v>4755</v>
      </c>
      <c r="K1021" s="115" t="s">
        <v>4756</v>
      </c>
      <c r="L1021" s="82" t="s">
        <v>1667</v>
      </c>
    </row>
    <row r="1022" spans="1:12">
      <c r="A1022" s="92" t="str">
        <f t="shared" si="19"/>
        <v>灵气增幅者B</v>
      </c>
      <c r="B1022" s="43" t="s">
        <v>1403</v>
      </c>
      <c r="C1022" s="93" t="s">
        <v>67</v>
      </c>
      <c r="D1022" s="93"/>
      <c r="E1022" s="43" t="s">
        <v>1403</v>
      </c>
      <c r="F1022" s="43" t="s">
        <v>186</v>
      </c>
      <c r="G1022" s="43" t="s">
        <v>187</v>
      </c>
      <c r="H1022" s="43" t="s">
        <v>187</v>
      </c>
      <c r="I1022" s="113" t="s">
        <v>4698</v>
      </c>
      <c r="J1022" s="82" t="s">
        <v>4757</v>
      </c>
      <c r="K1022" s="115" t="s">
        <v>4758</v>
      </c>
      <c r="L1022" s="82" t="s">
        <v>1667</v>
      </c>
    </row>
    <row r="1023" spans="1:12">
      <c r="A1023" s="92" t="str">
        <f t="shared" si="19"/>
        <v>灵气增幅者B</v>
      </c>
      <c r="B1023" s="43" t="s">
        <v>1404</v>
      </c>
      <c r="C1023" s="93" t="s">
        <v>67</v>
      </c>
      <c r="D1023" s="93"/>
      <c r="E1023" s="43" t="s">
        <v>1404</v>
      </c>
      <c r="F1023" s="43" t="s">
        <v>186</v>
      </c>
      <c r="G1023" s="43" t="s">
        <v>187</v>
      </c>
      <c r="H1023" s="43" t="s">
        <v>187</v>
      </c>
      <c r="I1023" s="113" t="s">
        <v>4698</v>
      </c>
      <c r="J1023" s="82" t="s">
        <v>4759</v>
      </c>
      <c r="K1023" s="115" t="s">
        <v>4760</v>
      </c>
      <c r="L1023" s="82" t="s">
        <v>1667</v>
      </c>
    </row>
    <row r="1024" spans="1:12">
      <c r="A1024" s="92" t="str">
        <f t="shared" si="19"/>
        <v>灵气增幅者B</v>
      </c>
      <c r="B1024" s="43" t="s">
        <v>1405</v>
      </c>
      <c r="C1024" s="93" t="s">
        <v>67</v>
      </c>
      <c r="D1024" s="93"/>
      <c r="E1024" s="43" t="s">
        <v>1405</v>
      </c>
      <c r="F1024" s="43" t="s">
        <v>186</v>
      </c>
      <c r="G1024" s="43" t="s">
        <v>182</v>
      </c>
      <c r="H1024" s="43" t="s">
        <v>2035</v>
      </c>
      <c r="I1024" s="113" t="s">
        <v>2763</v>
      </c>
      <c r="J1024" s="82" t="s">
        <v>4761</v>
      </c>
      <c r="K1024" s="115" t="s">
        <v>4762</v>
      </c>
      <c r="L1024" s="82" t="s">
        <v>1667</v>
      </c>
    </row>
    <row r="1025" spans="1:12">
      <c r="A1025" s="92" t="str">
        <f t="shared" si="19"/>
        <v>灵气增幅者B</v>
      </c>
      <c r="B1025" s="43" t="s">
        <v>1406</v>
      </c>
      <c r="C1025" s="93" t="s">
        <v>67</v>
      </c>
      <c r="D1025" s="93"/>
      <c r="E1025" s="43" t="s">
        <v>1406</v>
      </c>
      <c r="F1025" s="43" t="s">
        <v>744</v>
      </c>
      <c r="G1025" s="43" t="s">
        <v>187</v>
      </c>
      <c r="H1025" s="43" t="s">
        <v>187</v>
      </c>
      <c r="I1025" s="113" t="s">
        <v>183</v>
      </c>
      <c r="J1025" s="82" t="s">
        <v>4763</v>
      </c>
      <c r="K1025" s="115" t="s">
        <v>4764</v>
      </c>
      <c r="L1025" s="82" t="s">
        <v>1667</v>
      </c>
    </row>
    <row r="1026" spans="1:12">
      <c r="A1026" s="92" t="str">
        <f t="shared" si="19"/>
        <v>灵气增幅者B</v>
      </c>
      <c r="B1026" s="43" t="s">
        <v>1407</v>
      </c>
      <c r="C1026" s="93" t="s">
        <v>67</v>
      </c>
      <c r="D1026" s="93"/>
      <c r="E1026" s="43" t="s">
        <v>1407</v>
      </c>
      <c r="F1026" s="43" t="s">
        <v>744</v>
      </c>
      <c r="G1026" s="43" t="s">
        <v>187</v>
      </c>
      <c r="H1026" s="43" t="s">
        <v>187</v>
      </c>
      <c r="I1026" s="113" t="s">
        <v>183</v>
      </c>
      <c r="J1026" s="82" t="s">
        <v>4765</v>
      </c>
      <c r="K1026" s="115" t="s">
        <v>4766</v>
      </c>
      <c r="L1026" s="82" t="s">
        <v>1667</v>
      </c>
    </row>
    <row r="1027" spans="1:12">
      <c r="A1027" s="92" t="str">
        <f t="shared" si="19"/>
        <v>灵气增幅者B</v>
      </c>
      <c r="B1027" s="43" t="s">
        <v>1414</v>
      </c>
      <c r="C1027" s="93" t="s">
        <v>67</v>
      </c>
      <c r="D1027" s="93"/>
      <c r="E1027" s="43" t="s">
        <v>1414</v>
      </c>
      <c r="F1027" s="43" t="s">
        <v>2033</v>
      </c>
      <c r="G1027" s="43" t="s">
        <v>2194</v>
      </c>
      <c r="H1027" s="43" t="s">
        <v>2035</v>
      </c>
      <c r="I1027" s="113" t="s">
        <v>2763</v>
      </c>
      <c r="J1027" s="82" t="s">
        <v>4767</v>
      </c>
      <c r="K1027" s="115" t="s">
        <v>4768</v>
      </c>
      <c r="L1027" s="82" t="s">
        <v>1667</v>
      </c>
    </row>
    <row r="1028" spans="1:12">
      <c r="A1028" s="92" t="str">
        <f t="shared" si="19"/>
        <v>灵气增幅者B</v>
      </c>
      <c r="B1028" s="43" t="s">
        <v>1408</v>
      </c>
      <c r="C1028" s="93" t="s">
        <v>67</v>
      </c>
      <c r="D1028" s="93" t="s">
        <v>2062</v>
      </c>
      <c r="E1028" s="43" t="s">
        <v>4769</v>
      </c>
      <c r="F1028" s="43" t="s">
        <v>186</v>
      </c>
      <c r="G1028" s="43" t="s">
        <v>187</v>
      </c>
      <c r="H1028" s="43" t="s">
        <v>187</v>
      </c>
      <c r="I1028" s="113" t="s">
        <v>4698</v>
      </c>
      <c r="J1028" s="82" t="s">
        <v>4770</v>
      </c>
      <c r="K1028" s="115" t="s">
        <v>4771</v>
      </c>
      <c r="L1028" s="82" t="s">
        <v>1667</v>
      </c>
    </row>
    <row r="1029" spans="1:12">
      <c r="A1029" s="92" t="str">
        <f t="shared" si="19"/>
        <v>灵气增幅者B</v>
      </c>
      <c r="B1029" s="43" t="s">
        <v>1409</v>
      </c>
      <c r="C1029" s="93" t="s">
        <v>67</v>
      </c>
      <c r="D1029" s="93" t="s">
        <v>2062</v>
      </c>
      <c r="E1029" s="43" t="s">
        <v>4772</v>
      </c>
      <c r="F1029" s="43" t="s">
        <v>744</v>
      </c>
      <c r="G1029" s="43" t="s">
        <v>187</v>
      </c>
      <c r="H1029" s="43" t="s">
        <v>187</v>
      </c>
      <c r="I1029" s="113" t="s">
        <v>183</v>
      </c>
      <c r="J1029" s="82" t="s">
        <v>4773</v>
      </c>
      <c r="K1029" s="115" t="s">
        <v>4774</v>
      </c>
      <c r="L1029" s="82" t="s">
        <v>1667</v>
      </c>
    </row>
    <row r="1030" spans="1:12">
      <c r="A1030" s="92" t="str">
        <f t="shared" si="19"/>
        <v>灵气增幅者B</v>
      </c>
      <c r="B1030" s="43" t="s">
        <v>1410</v>
      </c>
      <c r="C1030" s="93" t="s">
        <v>67</v>
      </c>
      <c r="D1030" s="93" t="s">
        <v>2062</v>
      </c>
      <c r="E1030" s="43" t="s">
        <v>4775</v>
      </c>
      <c r="F1030" s="43" t="s">
        <v>744</v>
      </c>
      <c r="G1030" s="43" t="s">
        <v>187</v>
      </c>
      <c r="H1030" s="43" t="s">
        <v>187</v>
      </c>
      <c r="I1030" s="113" t="s">
        <v>183</v>
      </c>
      <c r="J1030" s="82" t="s">
        <v>4776</v>
      </c>
      <c r="K1030" s="115" t="s">
        <v>4777</v>
      </c>
      <c r="L1030" s="82" t="s">
        <v>1667</v>
      </c>
    </row>
    <row r="1031" spans="1:12">
      <c r="A1031" s="92" t="str">
        <f t="shared" si="19"/>
        <v>灵气增幅者B</v>
      </c>
      <c r="B1031" s="43" t="s">
        <v>1411</v>
      </c>
      <c r="C1031" s="93" t="s">
        <v>67</v>
      </c>
      <c r="D1031" s="93" t="s">
        <v>2062</v>
      </c>
      <c r="E1031" s="43" t="s">
        <v>4778</v>
      </c>
      <c r="F1031" s="43" t="s">
        <v>744</v>
      </c>
      <c r="G1031" s="43" t="s">
        <v>187</v>
      </c>
      <c r="H1031" s="43" t="s">
        <v>187</v>
      </c>
      <c r="I1031" s="113" t="s">
        <v>183</v>
      </c>
      <c r="J1031" s="82" t="s">
        <v>4779</v>
      </c>
      <c r="K1031" s="115" t="s">
        <v>4780</v>
      </c>
      <c r="L1031" s="82" t="s">
        <v>1667</v>
      </c>
    </row>
    <row r="1032" spans="1:12">
      <c r="A1032" s="92" t="str">
        <f t="shared" si="19"/>
        <v>灵气增幅者B</v>
      </c>
      <c r="B1032" s="43" t="s">
        <v>1412</v>
      </c>
      <c r="C1032" s="93" t="s">
        <v>67</v>
      </c>
      <c r="D1032" s="93" t="s">
        <v>2990</v>
      </c>
      <c r="E1032" s="43" t="s">
        <v>4781</v>
      </c>
      <c r="F1032" s="43" t="s">
        <v>186</v>
      </c>
      <c r="G1032" s="43" t="s">
        <v>187</v>
      </c>
      <c r="H1032" s="43" t="s">
        <v>187</v>
      </c>
      <c r="I1032" s="113" t="s">
        <v>183</v>
      </c>
      <c r="J1032" s="82" t="s">
        <v>4782</v>
      </c>
      <c r="K1032" s="115" t="s">
        <v>4783</v>
      </c>
      <c r="L1032" s="82" t="s">
        <v>1667</v>
      </c>
    </row>
    <row r="1033" spans="1:12">
      <c r="A1033" s="92" t="str">
        <f t="shared" si="19"/>
        <v>灵气增幅者B</v>
      </c>
      <c r="B1033" s="43" t="s">
        <v>1413</v>
      </c>
      <c r="C1033" s="93" t="s">
        <v>67</v>
      </c>
      <c r="D1033" s="93" t="s">
        <v>2990</v>
      </c>
      <c r="E1033" s="43" t="s">
        <v>4784</v>
      </c>
      <c r="F1033" s="43" t="s">
        <v>744</v>
      </c>
      <c r="G1033" s="43" t="s">
        <v>187</v>
      </c>
      <c r="H1033" s="43" t="s">
        <v>187</v>
      </c>
      <c r="I1033" s="113" t="s">
        <v>183</v>
      </c>
      <c r="J1033" s="82" t="s">
        <v>4785</v>
      </c>
      <c r="K1033" s="115" t="s">
        <v>4786</v>
      </c>
      <c r="L1033" s="82" t="s">
        <v>1667</v>
      </c>
    </row>
    <row r="1034" spans="1:12">
      <c r="A1034" s="92" t="str">
        <f t="shared" si="19"/>
        <v>灵气增幅者B</v>
      </c>
      <c r="B1034" s="43" t="s">
        <v>1415</v>
      </c>
      <c r="C1034" s="93" t="s">
        <v>67</v>
      </c>
      <c r="D1034" s="93" t="s">
        <v>2062</v>
      </c>
      <c r="E1034" s="43" t="s">
        <v>4787</v>
      </c>
      <c r="F1034" s="43" t="s">
        <v>186</v>
      </c>
      <c r="G1034" s="43" t="s">
        <v>187</v>
      </c>
      <c r="H1034" s="43" t="s">
        <v>187</v>
      </c>
      <c r="I1034" s="113" t="s">
        <v>183</v>
      </c>
      <c r="J1034" s="82" t="s">
        <v>4788</v>
      </c>
      <c r="K1034" s="115" t="s">
        <v>4789</v>
      </c>
      <c r="L1034" s="82" t="s">
        <v>1667</v>
      </c>
    </row>
    <row r="1035" spans="1:12">
      <c r="A1035" s="92" t="str">
        <f t="shared" si="19"/>
        <v>灵气增幅者B</v>
      </c>
      <c r="B1035" s="43" t="s">
        <v>1416</v>
      </c>
      <c r="C1035" s="93" t="s">
        <v>67</v>
      </c>
      <c r="D1035" s="93" t="s">
        <v>2062</v>
      </c>
      <c r="E1035" s="43" t="s">
        <v>4790</v>
      </c>
      <c r="F1035" s="43" t="s">
        <v>186</v>
      </c>
      <c r="G1035" s="43" t="s">
        <v>182</v>
      </c>
      <c r="H1035" s="43" t="s">
        <v>2035</v>
      </c>
      <c r="I1035" s="113" t="s">
        <v>4698</v>
      </c>
      <c r="J1035" s="82" t="s">
        <v>4791</v>
      </c>
      <c r="K1035" s="115" t="s">
        <v>4792</v>
      </c>
      <c r="L1035" s="82" t="s">
        <v>1667</v>
      </c>
    </row>
    <row r="1036" spans="1:12">
      <c r="A1036" s="92" t="str">
        <f t="shared" si="19"/>
        <v>灵气增幅者B</v>
      </c>
      <c r="B1036" s="43" t="s">
        <v>1417</v>
      </c>
      <c r="C1036" s="93" t="s">
        <v>67</v>
      </c>
      <c r="D1036" s="93" t="s">
        <v>2062</v>
      </c>
      <c r="E1036" s="43" t="s">
        <v>4793</v>
      </c>
      <c r="F1036" s="43" t="s">
        <v>186</v>
      </c>
      <c r="G1036" s="43" t="s">
        <v>187</v>
      </c>
      <c r="H1036" s="43" t="s">
        <v>187</v>
      </c>
      <c r="I1036" s="113" t="s">
        <v>2763</v>
      </c>
      <c r="J1036" s="82" t="s">
        <v>4794</v>
      </c>
      <c r="K1036" s="115" t="s">
        <v>4795</v>
      </c>
      <c r="L1036" s="82" t="s">
        <v>1667</v>
      </c>
    </row>
    <row r="1037" spans="1:12">
      <c r="A1037" s="92" t="str">
        <f t="shared" si="19"/>
        <v>灵气增幅者B</v>
      </c>
      <c r="B1037" s="43" t="s">
        <v>1418</v>
      </c>
      <c r="C1037" s="93" t="s">
        <v>67</v>
      </c>
      <c r="D1037" s="93" t="s">
        <v>2062</v>
      </c>
      <c r="E1037" s="43" t="s">
        <v>4796</v>
      </c>
      <c r="F1037" s="43" t="s">
        <v>186</v>
      </c>
      <c r="G1037" s="43" t="s">
        <v>187</v>
      </c>
      <c r="H1037" s="43" t="s">
        <v>187</v>
      </c>
      <c r="I1037" s="113" t="s">
        <v>4698</v>
      </c>
      <c r="J1037" s="82" t="s">
        <v>4797</v>
      </c>
      <c r="K1037" s="115" t="s">
        <v>4798</v>
      </c>
      <c r="L1037" s="82" t="s">
        <v>1667</v>
      </c>
    </row>
    <row r="1038" spans="1:12">
      <c r="A1038" s="92" t="str">
        <f t="shared" si="19"/>
        <v>灵气增幅者B</v>
      </c>
      <c r="B1038" s="43" t="s">
        <v>1419</v>
      </c>
      <c r="C1038" s="93" t="s">
        <v>67</v>
      </c>
      <c r="D1038" s="93" t="s">
        <v>2990</v>
      </c>
      <c r="E1038" s="43" t="s">
        <v>4799</v>
      </c>
      <c r="F1038" s="43" t="s">
        <v>744</v>
      </c>
      <c r="G1038" s="43" t="s">
        <v>187</v>
      </c>
      <c r="H1038" s="43" t="s">
        <v>187</v>
      </c>
      <c r="I1038" s="113" t="s">
        <v>183</v>
      </c>
      <c r="J1038" s="82" t="s">
        <v>4800</v>
      </c>
      <c r="K1038" s="115" t="s">
        <v>4801</v>
      </c>
      <c r="L1038" s="82" t="s">
        <v>1667</v>
      </c>
    </row>
    <row r="1039" spans="1:12">
      <c r="A1039" s="92" t="str">
        <f t="shared" si="19"/>
        <v>灵气增幅者B</v>
      </c>
      <c r="B1039" s="43" t="s">
        <v>1420</v>
      </c>
      <c r="C1039" s="93" t="s">
        <v>67</v>
      </c>
      <c r="D1039" s="93" t="s">
        <v>2990</v>
      </c>
      <c r="E1039" s="43" t="s">
        <v>4802</v>
      </c>
      <c r="F1039" s="43" t="s">
        <v>186</v>
      </c>
      <c r="G1039" s="43" t="s">
        <v>182</v>
      </c>
      <c r="H1039" s="43" t="s">
        <v>2035</v>
      </c>
      <c r="I1039" s="113" t="s">
        <v>4698</v>
      </c>
      <c r="J1039" s="82" t="s">
        <v>4803</v>
      </c>
      <c r="K1039" s="115" t="s">
        <v>4804</v>
      </c>
      <c r="L1039" s="82" t="s">
        <v>1667</v>
      </c>
    </row>
    <row r="1040" spans="1:12">
      <c r="A1040" s="92" t="str">
        <f t="shared" ref="A1040:A1048" si="20">"遗迹探索者"&amp;C1040</f>
        <v>遗迹探索者A</v>
      </c>
      <c r="B1040" s="43" t="s">
        <v>1422</v>
      </c>
      <c r="C1040" s="93" t="s">
        <v>52</v>
      </c>
      <c r="D1040" s="93"/>
      <c r="E1040" s="43" t="s">
        <v>1422</v>
      </c>
      <c r="F1040" s="43" t="s">
        <v>186</v>
      </c>
      <c r="G1040" s="43" t="s">
        <v>187</v>
      </c>
      <c r="H1040" s="43" t="s">
        <v>187</v>
      </c>
      <c r="I1040" s="113" t="s">
        <v>2781</v>
      </c>
      <c r="J1040" s="43" t="s">
        <v>4805</v>
      </c>
      <c r="K1040" s="115" t="s">
        <v>4806</v>
      </c>
      <c r="L1040" s="82" t="s">
        <v>1667</v>
      </c>
    </row>
    <row r="1041" spans="1:12">
      <c r="A1041" s="92" t="str">
        <f t="shared" si="20"/>
        <v>遗迹探索者A</v>
      </c>
      <c r="B1041" s="43" t="s">
        <v>1423</v>
      </c>
      <c r="C1041" s="93" t="s">
        <v>52</v>
      </c>
      <c r="D1041" s="93"/>
      <c r="E1041" s="43" t="s">
        <v>1423</v>
      </c>
      <c r="F1041" s="43" t="s">
        <v>2033</v>
      </c>
      <c r="G1041" s="43" t="s">
        <v>4807</v>
      </c>
      <c r="H1041" s="43" t="s">
        <v>2035</v>
      </c>
      <c r="I1041" s="113" t="s">
        <v>2760</v>
      </c>
      <c r="J1041" s="43" t="s">
        <v>4808</v>
      </c>
      <c r="K1041" s="115" t="s">
        <v>4809</v>
      </c>
      <c r="L1041" s="82" t="s">
        <v>1667</v>
      </c>
    </row>
    <row r="1042" spans="1:12">
      <c r="A1042" s="92" t="str">
        <f t="shared" si="20"/>
        <v>遗迹探索者A</v>
      </c>
      <c r="B1042" s="43" t="s">
        <v>1424</v>
      </c>
      <c r="C1042" s="93" t="s">
        <v>52</v>
      </c>
      <c r="D1042" s="93"/>
      <c r="E1042" s="43" t="s">
        <v>1424</v>
      </c>
      <c r="F1042" s="43" t="s">
        <v>2033</v>
      </c>
      <c r="G1042" s="43" t="s">
        <v>4807</v>
      </c>
      <c r="H1042" s="43" t="s">
        <v>2035</v>
      </c>
      <c r="I1042" s="113" t="s">
        <v>4810</v>
      </c>
      <c r="J1042" s="43" t="s">
        <v>4811</v>
      </c>
      <c r="K1042" s="115" t="s">
        <v>4812</v>
      </c>
      <c r="L1042" s="82" t="s">
        <v>1667</v>
      </c>
    </row>
    <row r="1043" spans="1:12">
      <c r="A1043" s="92" t="str">
        <f t="shared" si="20"/>
        <v>遗迹探索者A</v>
      </c>
      <c r="B1043" s="43" t="s">
        <v>1425</v>
      </c>
      <c r="C1043" s="93" t="s">
        <v>52</v>
      </c>
      <c r="D1043" s="93"/>
      <c r="E1043" s="43" t="s">
        <v>1425</v>
      </c>
      <c r="F1043" s="43" t="s">
        <v>186</v>
      </c>
      <c r="G1043" s="43" t="s">
        <v>187</v>
      </c>
      <c r="H1043" s="43" t="s">
        <v>187</v>
      </c>
      <c r="I1043" s="113" t="s">
        <v>2760</v>
      </c>
      <c r="J1043" s="43" t="s">
        <v>4813</v>
      </c>
      <c r="K1043" s="115" t="s">
        <v>4814</v>
      </c>
      <c r="L1043" s="82" t="s">
        <v>1667</v>
      </c>
    </row>
    <row r="1044" spans="1:12">
      <c r="A1044" s="92" t="str">
        <f t="shared" si="20"/>
        <v>遗迹探索者A</v>
      </c>
      <c r="B1044" s="43" t="s">
        <v>1426</v>
      </c>
      <c r="C1044" s="93" t="s">
        <v>52</v>
      </c>
      <c r="D1044" s="93"/>
      <c r="E1044" s="43" t="s">
        <v>1426</v>
      </c>
      <c r="F1044" s="43" t="s">
        <v>186</v>
      </c>
      <c r="G1044" s="43" t="s">
        <v>182</v>
      </c>
      <c r="H1044" s="43" t="s">
        <v>2035</v>
      </c>
      <c r="I1044" s="113" t="s">
        <v>4815</v>
      </c>
      <c r="J1044" s="43" t="s">
        <v>4816</v>
      </c>
      <c r="K1044" s="115" t="s">
        <v>4817</v>
      </c>
      <c r="L1044" s="82" t="s">
        <v>1667</v>
      </c>
    </row>
    <row r="1045" spans="1:12">
      <c r="A1045" s="92" t="str">
        <f t="shared" si="20"/>
        <v>遗迹探索者A</v>
      </c>
      <c r="B1045" s="43" t="s">
        <v>1427</v>
      </c>
      <c r="C1045" s="93" t="s">
        <v>52</v>
      </c>
      <c r="D1045" s="93"/>
      <c r="E1045" s="43" t="s">
        <v>1427</v>
      </c>
      <c r="F1045" s="43" t="s">
        <v>2592</v>
      </c>
      <c r="G1045" s="43" t="s">
        <v>182</v>
      </c>
      <c r="H1045" s="43" t="s">
        <v>2314</v>
      </c>
      <c r="I1045" s="113" t="s">
        <v>2766</v>
      </c>
      <c r="J1045" s="43" t="s">
        <v>4818</v>
      </c>
      <c r="K1045" s="115" t="s">
        <v>4819</v>
      </c>
      <c r="L1045" s="82" t="s">
        <v>1667</v>
      </c>
    </row>
    <row r="1046" spans="1:12">
      <c r="A1046" s="92" t="str">
        <f t="shared" si="20"/>
        <v>遗迹探索者A</v>
      </c>
      <c r="B1046" s="43" t="s">
        <v>1428</v>
      </c>
      <c r="C1046" s="93" t="s">
        <v>52</v>
      </c>
      <c r="D1046" s="93"/>
      <c r="E1046" s="43" t="s">
        <v>1428</v>
      </c>
      <c r="F1046" s="43" t="s">
        <v>2592</v>
      </c>
      <c r="G1046" s="43" t="s">
        <v>187</v>
      </c>
      <c r="H1046" s="43" t="s">
        <v>187</v>
      </c>
      <c r="I1046" s="113" t="s">
        <v>4815</v>
      </c>
      <c r="J1046" s="43" t="s">
        <v>4820</v>
      </c>
      <c r="K1046" s="115" t="s">
        <v>4821</v>
      </c>
      <c r="L1046" s="82" t="s">
        <v>1667</v>
      </c>
    </row>
    <row r="1047" spans="1:12">
      <c r="A1047" s="92" t="str">
        <f t="shared" si="20"/>
        <v>遗迹探索者A</v>
      </c>
      <c r="B1047" s="43" t="s">
        <v>1429</v>
      </c>
      <c r="C1047" s="93" t="s">
        <v>52</v>
      </c>
      <c r="D1047" s="93"/>
      <c r="E1047" s="43" t="s">
        <v>1429</v>
      </c>
      <c r="F1047" s="43" t="s">
        <v>744</v>
      </c>
      <c r="G1047" s="43" t="s">
        <v>187</v>
      </c>
      <c r="H1047" s="43" t="s">
        <v>187</v>
      </c>
      <c r="I1047" s="113" t="s">
        <v>183</v>
      </c>
      <c r="J1047" s="43" t="s">
        <v>4822</v>
      </c>
      <c r="K1047" s="115" t="s">
        <v>4823</v>
      </c>
      <c r="L1047" s="82" t="s">
        <v>1667</v>
      </c>
    </row>
    <row r="1048" spans="1:12">
      <c r="A1048" s="92" t="str">
        <f t="shared" si="20"/>
        <v>遗迹探索者A</v>
      </c>
      <c r="B1048" s="43" t="s">
        <v>1436</v>
      </c>
      <c r="C1048" s="93" t="s">
        <v>52</v>
      </c>
      <c r="D1048" s="93"/>
      <c r="E1048" s="43" t="s">
        <v>1436</v>
      </c>
      <c r="F1048" s="43" t="s">
        <v>744</v>
      </c>
      <c r="G1048" s="43" t="s">
        <v>187</v>
      </c>
      <c r="H1048" s="43" t="s">
        <v>187</v>
      </c>
      <c r="I1048" s="113" t="s">
        <v>183</v>
      </c>
      <c r="J1048" s="43" t="s">
        <v>4824</v>
      </c>
      <c r="K1048" s="115" t="s">
        <v>4825</v>
      </c>
      <c r="L1048" s="82" t="s">
        <v>1667</v>
      </c>
    </row>
    <row r="1049" spans="1:12">
      <c r="A1049" s="92" t="str">
        <f t="shared" ref="A1049:A1082" si="21">"遗迹探索者"&amp;C1049</f>
        <v>遗迹探索者A</v>
      </c>
      <c r="B1049" s="43" t="s">
        <v>1430</v>
      </c>
      <c r="C1049" s="93" t="s">
        <v>52</v>
      </c>
      <c r="D1049" s="93" t="s">
        <v>2062</v>
      </c>
      <c r="E1049" s="43" t="s">
        <v>4826</v>
      </c>
      <c r="F1049" s="43" t="s">
        <v>2033</v>
      </c>
      <c r="G1049" s="43" t="s">
        <v>2121</v>
      </c>
      <c r="H1049" s="43" t="s">
        <v>2035</v>
      </c>
      <c r="I1049" s="113" t="s">
        <v>2781</v>
      </c>
      <c r="J1049" s="43" t="s">
        <v>4827</v>
      </c>
      <c r="K1049" s="115" t="s">
        <v>4828</v>
      </c>
      <c r="L1049" s="82" t="s">
        <v>1667</v>
      </c>
    </row>
    <row r="1050" spans="1:12">
      <c r="A1050" s="92" t="str">
        <f t="shared" si="21"/>
        <v>遗迹探索者A</v>
      </c>
      <c r="B1050" s="43" t="s">
        <v>1431</v>
      </c>
      <c r="C1050" s="93" t="s">
        <v>52</v>
      </c>
      <c r="D1050" s="93" t="s">
        <v>2062</v>
      </c>
      <c r="E1050" s="43" t="s">
        <v>4829</v>
      </c>
      <c r="F1050" s="43" t="s">
        <v>186</v>
      </c>
      <c r="G1050" s="43" t="s">
        <v>182</v>
      </c>
      <c r="H1050" s="43" t="s">
        <v>2035</v>
      </c>
      <c r="I1050" s="113" t="s">
        <v>183</v>
      </c>
      <c r="J1050" s="43" t="s">
        <v>4830</v>
      </c>
      <c r="K1050" s="115" t="s">
        <v>4831</v>
      </c>
      <c r="L1050" s="82" t="s">
        <v>1667</v>
      </c>
    </row>
    <row r="1051" spans="1:12">
      <c r="A1051" s="92" t="str">
        <f t="shared" si="21"/>
        <v>遗迹探索者A</v>
      </c>
      <c r="B1051" s="43" t="s">
        <v>1432</v>
      </c>
      <c r="C1051" s="93" t="s">
        <v>52</v>
      </c>
      <c r="D1051" s="93" t="s">
        <v>2062</v>
      </c>
      <c r="E1051" s="43" t="s">
        <v>4832</v>
      </c>
      <c r="F1051" s="43" t="s">
        <v>186</v>
      </c>
      <c r="G1051" s="43" t="s">
        <v>182</v>
      </c>
      <c r="H1051" s="43" t="s">
        <v>2035</v>
      </c>
      <c r="I1051" s="113" t="s">
        <v>4815</v>
      </c>
      <c r="J1051" s="43" t="s">
        <v>4833</v>
      </c>
      <c r="K1051" s="115" t="s">
        <v>4834</v>
      </c>
      <c r="L1051" s="82" t="s">
        <v>1667</v>
      </c>
    </row>
    <row r="1052" spans="1:12">
      <c r="A1052" s="92" t="str">
        <f t="shared" si="21"/>
        <v>遗迹探索者A</v>
      </c>
      <c r="B1052" s="43" t="s">
        <v>1433</v>
      </c>
      <c r="C1052" s="93" t="s">
        <v>52</v>
      </c>
      <c r="D1052" s="93" t="s">
        <v>2062</v>
      </c>
      <c r="E1052" s="43" t="s">
        <v>4835</v>
      </c>
      <c r="F1052" s="43" t="s">
        <v>186</v>
      </c>
      <c r="G1052" s="43" t="s">
        <v>182</v>
      </c>
      <c r="H1052" s="43" t="s">
        <v>2035</v>
      </c>
      <c r="I1052" s="113" t="s">
        <v>4815</v>
      </c>
      <c r="J1052" s="43" t="s">
        <v>4836</v>
      </c>
      <c r="K1052" s="115" t="s">
        <v>4837</v>
      </c>
      <c r="L1052" s="82" t="s">
        <v>1667</v>
      </c>
    </row>
    <row r="1053" spans="1:12">
      <c r="A1053" s="92" t="str">
        <f t="shared" si="21"/>
        <v>遗迹探索者A</v>
      </c>
      <c r="B1053" s="43" t="s">
        <v>1434</v>
      </c>
      <c r="C1053" s="93" t="s">
        <v>52</v>
      </c>
      <c r="D1053" s="93" t="s">
        <v>2990</v>
      </c>
      <c r="E1053" s="43" t="s">
        <v>4838</v>
      </c>
      <c r="F1053" s="43" t="s">
        <v>744</v>
      </c>
      <c r="G1053" s="43" t="s">
        <v>187</v>
      </c>
      <c r="H1053" s="43" t="s">
        <v>187</v>
      </c>
      <c r="I1053" s="113" t="s">
        <v>183</v>
      </c>
      <c r="J1053" s="43" t="s">
        <v>4839</v>
      </c>
      <c r="K1053" s="115" t="s">
        <v>4840</v>
      </c>
      <c r="L1053" s="82" t="s">
        <v>1667</v>
      </c>
    </row>
    <row r="1054" spans="1:12">
      <c r="A1054" s="92" t="str">
        <f t="shared" si="21"/>
        <v>遗迹探索者A</v>
      </c>
      <c r="B1054" s="43" t="s">
        <v>1435</v>
      </c>
      <c r="C1054" s="93" t="s">
        <v>52</v>
      </c>
      <c r="D1054" s="93" t="s">
        <v>2990</v>
      </c>
      <c r="E1054" s="43" t="s">
        <v>4841</v>
      </c>
      <c r="F1054" s="43" t="s">
        <v>744</v>
      </c>
      <c r="G1054" s="43" t="s">
        <v>187</v>
      </c>
      <c r="H1054" s="43" t="s">
        <v>187</v>
      </c>
      <c r="I1054" s="113" t="s">
        <v>183</v>
      </c>
      <c r="J1054" s="43" t="s">
        <v>4842</v>
      </c>
      <c r="K1054" s="115" t="s">
        <v>4843</v>
      </c>
      <c r="L1054" s="82" t="s">
        <v>1667</v>
      </c>
    </row>
    <row r="1055" spans="1:12">
      <c r="A1055" s="92" t="str">
        <f t="shared" si="21"/>
        <v>遗迹探索者A</v>
      </c>
      <c r="B1055" s="43" t="s">
        <v>1437</v>
      </c>
      <c r="C1055" s="93" t="s">
        <v>52</v>
      </c>
      <c r="D1055" s="93" t="s">
        <v>2062</v>
      </c>
      <c r="E1055" s="43" t="s">
        <v>4844</v>
      </c>
      <c r="F1055" s="43" t="s">
        <v>2592</v>
      </c>
      <c r="G1055" s="43" t="s">
        <v>187</v>
      </c>
      <c r="H1055" s="43" t="s">
        <v>187</v>
      </c>
      <c r="I1055" s="113" t="s">
        <v>2760</v>
      </c>
      <c r="J1055" s="43" t="s">
        <v>4845</v>
      </c>
      <c r="K1055" s="115" t="s">
        <v>4846</v>
      </c>
      <c r="L1055" s="82" t="s">
        <v>1667</v>
      </c>
    </row>
    <row r="1056" spans="1:12">
      <c r="A1056" s="92" t="str">
        <f t="shared" si="21"/>
        <v>遗迹探索者A</v>
      </c>
      <c r="B1056" s="43" t="s">
        <v>1438</v>
      </c>
      <c r="C1056" s="93" t="s">
        <v>52</v>
      </c>
      <c r="D1056" s="93" t="s">
        <v>2062</v>
      </c>
      <c r="E1056" s="43" t="s">
        <v>4847</v>
      </c>
      <c r="F1056" s="43" t="s">
        <v>186</v>
      </c>
      <c r="G1056" s="43" t="s">
        <v>187</v>
      </c>
      <c r="H1056" s="43" t="s">
        <v>187</v>
      </c>
      <c r="I1056" s="113" t="s">
        <v>183</v>
      </c>
      <c r="J1056" s="43" t="s">
        <v>4848</v>
      </c>
      <c r="K1056" s="115" t="s">
        <v>4849</v>
      </c>
      <c r="L1056" s="82" t="s">
        <v>1667</v>
      </c>
    </row>
    <row r="1057" spans="1:12">
      <c r="A1057" s="92" t="str">
        <f t="shared" si="21"/>
        <v>遗迹探索者A</v>
      </c>
      <c r="B1057" s="43" t="s">
        <v>1439</v>
      </c>
      <c r="C1057" s="93" t="s">
        <v>52</v>
      </c>
      <c r="D1057" s="93" t="s">
        <v>2062</v>
      </c>
      <c r="E1057" s="43" t="s">
        <v>4850</v>
      </c>
      <c r="F1057" s="43" t="s">
        <v>186</v>
      </c>
      <c r="G1057" s="43" t="s">
        <v>187</v>
      </c>
      <c r="H1057" s="43" t="s">
        <v>187</v>
      </c>
      <c r="I1057" s="113" t="s">
        <v>183</v>
      </c>
      <c r="J1057" s="43" t="s">
        <v>4851</v>
      </c>
      <c r="K1057" s="115" t="s">
        <v>4852</v>
      </c>
      <c r="L1057" s="82" t="s">
        <v>1667</v>
      </c>
    </row>
    <row r="1058" spans="1:12">
      <c r="A1058" s="92" t="str">
        <f t="shared" si="21"/>
        <v>遗迹探索者A</v>
      </c>
      <c r="B1058" s="43" t="s">
        <v>1440</v>
      </c>
      <c r="C1058" s="93" t="s">
        <v>52</v>
      </c>
      <c r="D1058" s="93" t="s">
        <v>2062</v>
      </c>
      <c r="E1058" s="43" t="s">
        <v>4853</v>
      </c>
      <c r="F1058" s="43" t="s">
        <v>186</v>
      </c>
      <c r="G1058" s="43" t="s">
        <v>187</v>
      </c>
      <c r="H1058" s="43" t="s">
        <v>187</v>
      </c>
      <c r="I1058" s="113" t="s">
        <v>4815</v>
      </c>
      <c r="J1058" s="43" t="s">
        <v>4854</v>
      </c>
      <c r="K1058" s="115" t="s">
        <v>4855</v>
      </c>
      <c r="L1058" s="82" t="s">
        <v>1667</v>
      </c>
    </row>
    <row r="1059" spans="1:12">
      <c r="A1059" s="92" t="str">
        <f t="shared" si="21"/>
        <v>遗迹探索者A</v>
      </c>
      <c r="B1059" s="43" t="s">
        <v>1441</v>
      </c>
      <c r="C1059" s="93" t="s">
        <v>52</v>
      </c>
      <c r="D1059" s="93" t="s">
        <v>2990</v>
      </c>
      <c r="E1059" s="43" t="s">
        <v>4856</v>
      </c>
      <c r="F1059" s="43" t="s">
        <v>744</v>
      </c>
      <c r="G1059" s="43" t="s">
        <v>187</v>
      </c>
      <c r="H1059" s="43" t="s">
        <v>187</v>
      </c>
      <c r="I1059" s="113" t="s">
        <v>183</v>
      </c>
      <c r="J1059" s="43" t="s">
        <v>4857</v>
      </c>
      <c r="K1059" s="115" t="s">
        <v>4858</v>
      </c>
      <c r="L1059" s="82" t="s">
        <v>1667</v>
      </c>
    </row>
    <row r="1060" spans="1:12">
      <c r="A1060" s="92" t="str">
        <f t="shared" si="21"/>
        <v>遗迹探索者A</v>
      </c>
      <c r="B1060" s="43" t="s">
        <v>1442</v>
      </c>
      <c r="C1060" s="93" t="s">
        <v>52</v>
      </c>
      <c r="D1060" s="93" t="s">
        <v>2990</v>
      </c>
      <c r="E1060" s="43" t="s">
        <v>4859</v>
      </c>
      <c r="F1060" s="43" t="s">
        <v>744</v>
      </c>
      <c r="G1060" s="43" t="s">
        <v>187</v>
      </c>
      <c r="H1060" s="43" t="s">
        <v>187</v>
      </c>
      <c r="I1060" s="113" t="s">
        <v>183</v>
      </c>
      <c r="J1060" s="43" t="s">
        <v>4860</v>
      </c>
      <c r="K1060" s="115" t="s">
        <v>4861</v>
      </c>
      <c r="L1060" s="82" t="s">
        <v>1667</v>
      </c>
    </row>
    <row r="1061" spans="1:12">
      <c r="A1061" s="92" t="str">
        <f t="shared" si="21"/>
        <v>遗迹探索者B</v>
      </c>
      <c r="B1061" s="43" t="s">
        <v>1444</v>
      </c>
      <c r="C1061" s="93" t="s">
        <v>67</v>
      </c>
      <c r="D1061" s="93"/>
      <c r="E1061" s="43" t="s">
        <v>4862</v>
      </c>
      <c r="F1061" s="43" t="s">
        <v>186</v>
      </c>
      <c r="G1061" s="43" t="s">
        <v>187</v>
      </c>
      <c r="H1061" s="43" t="s">
        <v>187</v>
      </c>
      <c r="I1061" s="113" t="s">
        <v>2763</v>
      </c>
      <c r="J1061" s="43" t="s">
        <v>4863</v>
      </c>
      <c r="K1061" s="115" t="s">
        <v>4864</v>
      </c>
      <c r="L1061" s="82" t="s">
        <v>1667</v>
      </c>
    </row>
    <row r="1062" spans="1:12">
      <c r="A1062" s="92" t="str">
        <f t="shared" si="21"/>
        <v>遗迹探索者B</v>
      </c>
      <c r="B1062" s="43" t="s">
        <v>1445</v>
      </c>
      <c r="C1062" s="93" t="s">
        <v>67</v>
      </c>
      <c r="D1062" s="93"/>
      <c r="E1062" s="43" t="s">
        <v>1445</v>
      </c>
      <c r="F1062" s="43" t="s">
        <v>2033</v>
      </c>
      <c r="G1062" s="43" t="s">
        <v>4585</v>
      </c>
      <c r="H1062" s="43" t="s">
        <v>2035</v>
      </c>
      <c r="I1062" s="113" t="s">
        <v>2760</v>
      </c>
      <c r="J1062" s="43" t="s">
        <v>4865</v>
      </c>
      <c r="K1062" s="115" t="s">
        <v>4866</v>
      </c>
      <c r="L1062" s="82" t="s">
        <v>1667</v>
      </c>
    </row>
    <row r="1063" spans="1:12">
      <c r="A1063" s="92" t="str">
        <f t="shared" si="21"/>
        <v>遗迹探索者B</v>
      </c>
      <c r="B1063" s="43" t="s">
        <v>1446</v>
      </c>
      <c r="C1063" s="93" t="s">
        <v>67</v>
      </c>
      <c r="D1063" s="93"/>
      <c r="E1063" s="43" t="s">
        <v>1446</v>
      </c>
      <c r="F1063" s="43" t="s">
        <v>2033</v>
      </c>
      <c r="G1063" s="43" t="s">
        <v>4585</v>
      </c>
      <c r="H1063" s="43" t="s">
        <v>2035</v>
      </c>
      <c r="I1063" s="113" t="s">
        <v>4867</v>
      </c>
      <c r="J1063" s="43" t="s">
        <v>4868</v>
      </c>
      <c r="K1063" s="115" t="s">
        <v>4869</v>
      </c>
      <c r="L1063" s="82" t="s">
        <v>1667</v>
      </c>
    </row>
    <row r="1064" spans="1:12">
      <c r="A1064" s="92" t="str">
        <f t="shared" si="21"/>
        <v>遗迹探索者B</v>
      </c>
      <c r="B1064" s="43" t="s">
        <v>1447</v>
      </c>
      <c r="C1064" s="93" t="s">
        <v>67</v>
      </c>
      <c r="D1064" s="93"/>
      <c r="E1064" s="43" t="s">
        <v>1447</v>
      </c>
      <c r="F1064" s="43" t="s">
        <v>186</v>
      </c>
      <c r="G1064" s="43" t="s">
        <v>182</v>
      </c>
      <c r="H1064" s="43" t="s">
        <v>2035</v>
      </c>
      <c r="I1064" s="113" t="s">
        <v>2760</v>
      </c>
      <c r="J1064" s="43" t="s">
        <v>4870</v>
      </c>
      <c r="K1064" s="115" t="s">
        <v>4871</v>
      </c>
      <c r="L1064" s="82" t="s">
        <v>1667</v>
      </c>
    </row>
    <row r="1065" spans="1:12">
      <c r="A1065" s="92" t="str">
        <f t="shared" si="21"/>
        <v>遗迹探索者B</v>
      </c>
      <c r="B1065" s="43" t="s">
        <v>1448</v>
      </c>
      <c r="C1065" s="93" t="s">
        <v>67</v>
      </c>
      <c r="D1065" s="93"/>
      <c r="E1065" s="43" t="s">
        <v>1448</v>
      </c>
      <c r="F1065" s="43" t="s">
        <v>186</v>
      </c>
      <c r="G1065" s="43" t="s">
        <v>182</v>
      </c>
      <c r="H1065" s="43" t="s">
        <v>2035</v>
      </c>
      <c r="I1065" s="113" t="s">
        <v>4815</v>
      </c>
      <c r="J1065" s="43" t="s">
        <v>4872</v>
      </c>
      <c r="K1065" s="115" t="s">
        <v>4873</v>
      </c>
      <c r="L1065" s="82" t="s">
        <v>1667</v>
      </c>
    </row>
    <row r="1066" spans="1:12">
      <c r="A1066" s="92" t="str">
        <f t="shared" si="21"/>
        <v>遗迹探索者B</v>
      </c>
      <c r="B1066" s="43" t="s">
        <v>1449</v>
      </c>
      <c r="C1066" s="93" t="s">
        <v>67</v>
      </c>
      <c r="D1066" s="93"/>
      <c r="E1066" s="43" t="s">
        <v>1449</v>
      </c>
      <c r="F1066" s="43" t="s">
        <v>186</v>
      </c>
      <c r="G1066" s="43" t="s">
        <v>182</v>
      </c>
      <c r="H1066" s="43" t="s">
        <v>2035</v>
      </c>
      <c r="I1066" s="113" t="s">
        <v>4815</v>
      </c>
      <c r="J1066" s="43" t="s">
        <v>4874</v>
      </c>
      <c r="K1066" s="115" t="s">
        <v>4875</v>
      </c>
      <c r="L1066" s="82" t="s">
        <v>1667</v>
      </c>
    </row>
    <row r="1067" spans="1:12">
      <c r="A1067" s="92" t="str">
        <f t="shared" si="21"/>
        <v>遗迹探索者B</v>
      </c>
      <c r="B1067" s="43" t="s">
        <v>1450</v>
      </c>
      <c r="C1067" s="93" t="s">
        <v>67</v>
      </c>
      <c r="D1067" s="93"/>
      <c r="E1067" s="43" t="s">
        <v>1450</v>
      </c>
      <c r="F1067" s="43" t="s">
        <v>744</v>
      </c>
      <c r="G1067" s="43" t="s">
        <v>187</v>
      </c>
      <c r="H1067" s="43" t="s">
        <v>187</v>
      </c>
      <c r="I1067" s="113" t="s">
        <v>183</v>
      </c>
      <c r="J1067" s="43" t="s">
        <v>4876</v>
      </c>
      <c r="K1067" s="115" t="s">
        <v>4877</v>
      </c>
      <c r="L1067" s="82" t="s">
        <v>1667</v>
      </c>
    </row>
    <row r="1068" spans="1:12">
      <c r="A1068" s="92" t="str">
        <f t="shared" si="21"/>
        <v>遗迹探索者B</v>
      </c>
      <c r="B1068" s="43" t="s">
        <v>1451</v>
      </c>
      <c r="C1068" s="93" t="s">
        <v>67</v>
      </c>
      <c r="D1068" s="93"/>
      <c r="E1068" s="43" t="s">
        <v>1451</v>
      </c>
      <c r="F1068" s="43" t="s">
        <v>744</v>
      </c>
      <c r="G1068" s="43" t="s">
        <v>187</v>
      </c>
      <c r="H1068" s="43" t="s">
        <v>187</v>
      </c>
      <c r="I1068" s="113" t="s">
        <v>183</v>
      </c>
      <c r="J1068" s="43" t="s">
        <v>4878</v>
      </c>
      <c r="K1068" s="115" t="s">
        <v>4879</v>
      </c>
      <c r="L1068" s="82" t="s">
        <v>1667</v>
      </c>
    </row>
    <row r="1069" spans="1:12">
      <c r="A1069" s="92" t="str">
        <f t="shared" si="21"/>
        <v>遗迹探索者B</v>
      </c>
      <c r="B1069" s="43" t="s">
        <v>1458</v>
      </c>
      <c r="C1069" s="93" t="s">
        <v>67</v>
      </c>
      <c r="D1069" s="93"/>
      <c r="E1069" s="43" t="s">
        <v>1458</v>
      </c>
      <c r="F1069" s="43" t="s">
        <v>186</v>
      </c>
      <c r="G1069" s="43" t="s">
        <v>187</v>
      </c>
      <c r="H1069" s="43" t="s">
        <v>187</v>
      </c>
      <c r="I1069" s="113" t="s">
        <v>4815</v>
      </c>
      <c r="J1069" s="43" t="s">
        <v>4880</v>
      </c>
      <c r="K1069" s="115" t="s">
        <v>4881</v>
      </c>
      <c r="L1069" s="82" t="s">
        <v>1667</v>
      </c>
    </row>
    <row r="1070" spans="1:12">
      <c r="A1070" s="92" t="str">
        <f t="shared" si="21"/>
        <v>遗迹探索者B</v>
      </c>
      <c r="B1070" s="43" t="s">
        <v>1452</v>
      </c>
      <c r="C1070" s="93" t="s">
        <v>67</v>
      </c>
      <c r="D1070" s="93" t="s">
        <v>2062</v>
      </c>
      <c r="E1070" s="43" t="s">
        <v>4882</v>
      </c>
      <c r="F1070" s="43" t="s">
        <v>2033</v>
      </c>
      <c r="G1070" s="43" t="s">
        <v>2313</v>
      </c>
      <c r="H1070" s="43" t="s">
        <v>2035</v>
      </c>
      <c r="I1070" s="113" t="s">
        <v>2763</v>
      </c>
      <c r="J1070" s="43" t="s">
        <v>4883</v>
      </c>
      <c r="K1070" s="115" t="s">
        <v>4884</v>
      </c>
      <c r="L1070" s="82" t="s">
        <v>1667</v>
      </c>
    </row>
    <row r="1071" spans="1:12">
      <c r="A1071" s="92" t="str">
        <f t="shared" si="21"/>
        <v>遗迹探索者B</v>
      </c>
      <c r="B1071" s="43" t="s">
        <v>1453</v>
      </c>
      <c r="C1071" s="93" t="s">
        <v>67</v>
      </c>
      <c r="D1071" s="93" t="s">
        <v>2062</v>
      </c>
      <c r="E1071" s="43" t="s">
        <v>4885</v>
      </c>
      <c r="F1071" s="43" t="s">
        <v>186</v>
      </c>
      <c r="G1071" s="43" t="s">
        <v>187</v>
      </c>
      <c r="H1071" s="43" t="s">
        <v>187</v>
      </c>
      <c r="I1071" s="113" t="s">
        <v>183</v>
      </c>
      <c r="J1071" s="43" t="s">
        <v>4886</v>
      </c>
      <c r="K1071" s="115" t="s">
        <v>4887</v>
      </c>
      <c r="L1071" s="82" t="s">
        <v>1667</v>
      </c>
    </row>
    <row r="1072" spans="1:12">
      <c r="A1072" s="92" t="str">
        <f t="shared" si="21"/>
        <v>遗迹探索者B</v>
      </c>
      <c r="B1072" s="43" t="s">
        <v>1454</v>
      </c>
      <c r="C1072" s="93" t="s">
        <v>67</v>
      </c>
      <c r="D1072" s="93" t="s">
        <v>2062</v>
      </c>
      <c r="E1072" s="43" t="s">
        <v>4888</v>
      </c>
      <c r="F1072" s="43" t="s">
        <v>186</v>
      </c>
      <c r="G1072" s="43" t="s">
        <v>182</v>
      </c>
      <c r="H1072" s="43" t="s">
        <v>2035</v>
      </c>
      <c r="I1072" s="113" t="s">
        <v>4815</v>
      </c>
      <c r="J1072" s="43" t="s">
        <v>4889</v>
      </c>
      <c r="K1072" s="115" t="s">
        <v>4890</v>
      </c>
      <c r="L1072" s="82" t="s">
        <v>1667</v>
      </c>
    </row>
    <row r="1073" spans="1:12">
      <c r="A1073" s="92" t="str">
        <f t="shared" si="21"/>
        <v>遗迹探索者B</v>
      </c>
      <c r="B1073" s="43" t="s">
        <v>1455</v>
      </c>
      <c r="C1073" s="93" t="s">
        <v>67</v>
      </c>
      <c r="D1073" s="93" t="s">
        <v>2062</v>
      </c>
      <c r="E1073" s="43" t="s">
        <v>4891</v>
      </c>
      <c r="F1073" s="43" t="s">
        <v>186</v>
      </c>
      <c r="G1073" s="43" t="s">
        <v>182</v>
      </c>
      <c r="H1073" s="43" t="s">
        <v>2035</v>
      </c>
      <c r="I1073" s="113" t="s">
        <v>4815</v>
      </c>
      <c r="J1073" s="43" t="s">
        <v>4892</v>
      </c>
      <c r="K1073" s="115" t="s">
        <v>4893</v>
      </c>
      <c r="L1073" s="82" t="s">
        <v>1667</v>
      </c>
    </row>
    <row r="1074" spans="1:12">
      <c r="A1074" s="92" t="str">
        <f t="shared" si="21"/>
        <v>遗迹探索者B</v>
      </c>
      <c r="B1074" s="43" t="s">
        <v>1456</v>
      </c>
      <c r="C1074" s="93" t="s">
        <v>67</v>
      </c>
      <c r="D1074" s="93" t="s">
        <v>2990</v>
      </c>
      <c r="E1074" s="43" t="s">
        <v>4894</v>
      </c>
      <c r="F1074" s="43" t="s">
        <v>744</v>
      </c>
      <c r="G1074" s="43" t="s">
        <v>187</v>
      </c>
      <c r="H1074" s="43" t="s">
        <v>187</v>
      </c>
      <c r="I1074" s="113" t="s">
        <v>183</v>
      </c>
      <c r="J1074" s="43" t="s">
        <v>4895</v>
      </c>
      <c r="K1074" s="115" t="s">
        <v>4896</v>
      </c>
      <c r="L1074" s="82" t="s">
        <v>1667</v>
      </c>
    </row>
    <row r="1075" spans="1:12">
      <c r="A1075" s="92" t="str">
        <f t="shared" si="21"/>
        <v>遗迹探索者B</v>
      </c>
      <c r="B1075" s="43" t="s">
        <v>1457</v>
      </c>
      <c r="C1075" s="93" t="s">
        <v>67</v>
      </c>
      <c r="D1075" s="93" t="s">
        <v>2990</v>
      </c>
      <c r="E1075" s="43" t="s">
        <v>4897</v>
      </c>
      <c r="F1075" s="43" t="s">
        <v>744</v>
      </c>
      <c r="G1075" s="43" t="s">
        <v>187</v>
      </c>
      <c r="H1075" s="43" t="s">
        <v>187</v>
      </c>
      <c r="I1075" s="113" t="s">
        <v>183</v>
      </c>
      <c r="J1075" s="43" t="s">
        <v>4898</v>
      </c>
      <c r="K1075" s="115" t="s">
        <v>4899</v>
      </c>
      <c r="L1075" s="82" t="s">
        <v>1667</v>
      </c>
    </row>
    <row r="1076" spans="1:12">
      <c r="A1076" s="92" t="str">
        <f t="shared" si="21"/>
        <v>遗迹探索者B</v>
      </c>
      <c r="B1076" s="43" t="s">
        <v>1459</v>
      </c>
      <c r="C1076" s="93" t="s">
        <v>67</v>
      </c>
      <c r="D1076" s="93" t="s">
        <v>2062</v>
      </c>
      <c r="E1076" s="43" t="s">
        <v>4900</v>
      </c>
      <c r="F1076" s="43" t="s">
        <v>186</v>
      </c>
      <c r="G1076" s="43" t="s">
        <v>2194</v>
      </c>
      <c r="H1076" s="43" t="s">
        <v>2035</v>
      </c>
      <c r="I1076" s="113" t="s">
        <v>183</v>
      </c>
      <c r="J1076" s="43" t="s">
        <v>4901</v>
      </c>
      <c r="K1076" s="115" t="s">
        <v>4902</v>
      </c>
      <c r="L1076" s="82" t="s">
        <v>1667</v>
      </c>
    </row>
    <row r="1077" spans="1:12">
      <c r="A1077" s="92" t="str">
        <f t="shared" si="21"/>
        <v>遗迹探索者B</v>
      </c>
      <c r="B1077" s="43" t="s">
        <v>1460</v>
      </c>
      <c r="C1077" s="93" t="s">
        <v>67</v>
      </c>
      <c r="D1077" s="93" t="s">
        <v>2062</v>
      </c>
      <c r="E1077" s="43" t="s">
        <v>4903</v>
      </c>
      <c r="F1077" s="43" t="s">
        <v>186</v>
      </c>
      <c r="G1077" s="43" t="s">
        <v>85</v>
      </c>
      <c r="H1077" s="43" t="s">
        <v>85</v>
      </c>
      <c r="I1077" s="113" t="s">
        <v>4815</v>
      </c>
      <c r="J1077" s="43" t="s">
        <v>4904</v>
      </c>
      <c r="K1077" s="115" t="s">
        <v>4905</v>
      </c>
      <c r="L1077" s="82" t="s">
        <v>1667</v>
      </c>
    </row>
    <row r="1078" spans="1:12">
      <c r="A1078" s="92" t="str">
        <f t="shared" si="21"/>
        <v>遗迹探索者B</v>
      </c>
      <c r="B1078" s="43" t="s">
        <v>1461</v>
      </c>
      <c r="C1078" s="93" t="s">
        <v>67</v>
      </c>
      <c r="D1078" s="93" t="s">
        <v>2062</v>
      </c>
      <c r="E1078" s="43" t="s">
        <v>4906</v>
      </c>
      <c r="F1078" s="43" t="s">
        <v>744</v>
      </c>
      <c r="G1078" s="43" t="s">
        <v>187</v>
      </c>
      <c r="H1078" s="43" t="s">
        <v>187</v>
      </c>
      <c r="I1078" s="113" t="s">
        <v>183</v>
      </c>
      <c r="J1078" s="43" t="s">
        <v>4907</v>
      </c>
      <c r="K1078" s="115" t="s">
        <v>4908</v>
      </c>
      <c r="L1078" s="82" t="s">
        <v>1667</v>
      </c>
    </row>
    <row r="1079" spans="1:12">
      <c r="A1079" s="92" t="str">
        <f t="shared" si="21"/>
        <v>遗迹探索者B</v>
      </c>
      <c r="B1079" s="43" t="s">
        <v>1462</v>
      </c>
      <c r="C1079" s="93" t="s">
        <v>67</v>
      </c>
      <c r="D1079" s="93" t="s">
        <v>2062</v>
      </c>
      <c r="E1079" s="43" t="s">
        <v>4909</v>
      </c>
      <c r="F1079" s="43" t="s">
        <v>744</v>
      </c>
      <c r="G1079" s="43" t="s">
        <v>187</v>
      </c>
      <c r="H1079" s="43" t="s">
        <v>187</v>
      </c>
      <c r="I1079" s="113" t="s">
        <v>183</v>
      </c>
      <c r="J1079" s="43" t="s">
        <v>4910</v>
      </c>
      <c r="K1079" s="115" t="s">
        <v>4911</v>
      </c>
      <c r="L1079" s="82" t="s">
        <v>1667</v>
      </c>
    </row>
    <row r="1080" spans="1:12">
      <c r="A1080" s="92" t="str">
        <f t="shared" si="21"/>
        <v>遗迹探索者B</v>
      </c>
      <c r="B1080" s="43" t="s">
        <v>1463</v>
      </c>
      <c r="C1080" s="93" t="s">
        <v>67</v>
      </c>
      <c r="D1080" s="93" t="s">
        <v>2990</v>
      </c>
      <c r="E1080" s="43" t="s">
        <v>4912</v>
      </c>
      <c r="F1080" s="43" t="s">
        <v>186</v>
      </c>
      <c r="G1080" s="43" t="s">
        <v>182</v>
      </c>
      <c r="H1080" s="43" t="s">
        <v>2035</v>
      </c>
      <c r="I1080" s="113" t="s">
        <v>4815</v>
      </c>
      <c r="J1080" s="43" t="s">
        <v>4913</v>
      </c>
      <c r="K1080" s="115" t="s">
        <v>4914</v>
      </c>
      <c r="L1080" s="82" t="s">
        <v>1667</v>
      </c>
    </row>
    <row r="1081" spans="1:12">
      <c r="A1081" s="92" t="str">
        <f t="shared" si="21"/>
        <v>遗迹探索者B</v>
      </c>
      <c r="B1081" s="43" t="s">
        <v>1464</v>
      </c>
      <c r="C1081" s="93" t="s">
        <v>67</v>
      </c>
      <c r="D1081" s="93" t="s">
        <v>2990</v>
      </c>
      <c r="E1081" s="43" t="s">
        <v>4915</v>
      </c>
      <c r="F1081" s="43" t="s">
        <v>744</v>
      </c>
      <c r="G1081" s="43" t="s">
        <v>187</v>
      </c>
      <c r="H1081" s="43" t="s">
        <v>187</v>
      </c>
      <c r="I1081" s="113" t="s">
        <v>183</v>
      </c>
      <c r="J1081" s="43" t="s">
        <v>4916</v>
      </c>
      <c r="K1081" s="115" t="s">
        <v>4917</v>
      </c>
      <c r="L1081" s="82" t="s">
        <v>1667</v>
      </c>
    </row>
    <row r="1082" spans="1:12">
      <c r="A1082" s="92" t="str">
        <f t="shared" ref="A1082:A1090" si="22">"神働术师"&amp;C1082</f>
        <v>神働术师A</v>
      </c>
      <c r="B1082" s="43" t="s">
        <v>1466</v>
      </c>
      <c r="C1082" s="93" t="s">
        <v>52</v>
      </c>
      <c r="D1082" s="93"/>
      <c r="E1082" s="43" t="s">
        <v>1466</v>
      </c>
      <c r="F1082" s="43" t="s">
        <v>181</v>
      </c>
      <c r="G1082" s="43" t="s">
        <v>187</v>
      </c>
      <c r="H1082" s="43" t="s">
        <v>187</v>
      </c>
      <c r="I1082" s="113" t="s">
        <v>4918</v>
      </c>
      <c r="J1082" s="82" t="s">
        <v>4919</v>
      </c>
      <c r="K1082" s="115" t="s">
        <v>4920</v>
      </c>
      <c r="L1082" s="82" t="s">
        <v>1667</v>
      </c>
    </row>
    <row r="1083" spans="1:12">
      <c r="A1083" s="92" t="str">
        <f t="shared" si="22"/>
        <v>神働术师A</v>
      </c>
      <c r="B1083" s="43" t="s">
        <v>1467</v>
      </c>
      <c r="C1083" s="93" t="s">
        <v>52</v>
      </c>
      <c r="D1083" s="93"/>
      <c r="E1083" s="43" t="s">
        <v>1467</v>
      </c>
      <c r="F1083" s="43" t="s">
        <v>2033</v>
      </c>
      <c r="G1083" s="43" t="s">
        <v>2194</v>
      </c>
      <c r="H1083" s="43" t="s">
        <v>2035</v>
      </c>
      <c r="I1083" s="113" t="s">
        <v>2781</v>
      </c>
      <c r="J1083" s="82" t="s">
        <v>4921</v>
      </c>
      <c r="K1083" s="115" t="s">
        <v>4922</v>
      </c>
      <c r="L1083" s="82" t="s">
        <v>1667</v>
      </c>
    </row>
    <row r="1084" spans="1:12">
      <c r="A1084" s="92" t="str">
        <f t="shared" si="22"/>
        <v>神働术师A</v>
      </c>
      <c r="B1084" s="43" t="s">
        <v>1468</v>
      </c>
      <c r="C1084" s="93" t="s">
        <v>52</v>
      </c>
      <c r="D1084" s="93"/>
      <c r="E1084" s="43" t="s">
        <v>1468</v>
      </c>
      <c r="F1084" s="43" t="s">
        <v>181</v>
      </c>
      <c r="G1084" s="43" t="s">
        <v>187</v>
      </c>
      <c r="H1084" s="43" t="s">
        <v>187</v>
      </c>
      <c r="I1084" s="113" t="s">
        <v>4918</v>
      </c>
      <c r="J1084" s="82" t="s">
        <v>4923</v>
      </c>
      <c r="K1084" s="115" t="s">
        <v>4924</v>
      </c>
      <c r="L1084" s="82" t="s">
        <v>1667</v>
      </c>
    </row>
    <row r="1085" spans="1:12">
      <c r="A1085" s="92" t="str">
        <f t="shared" si="22"/>
        <v>神働术师A</v>
      </c>
      <c r="B1085" s="43" t="s">
        <v>1469</v>
      </c>
      <c r="C1085" s="93" t="s">
        <v>52</v>
      </c>
      <c r="D1085" s="93"/>
      <c r="E1085" s="43" t="s">
        <v>1469</v>
      </c>
      <c r="F1085" s="43" t="s">
        <v>2592</v>
      </c>
      <c r="G1085" s="43" t="s">
        <v>187</v>
      </c>
      <c r="H1085" s="43" t="s">
        <v>187</v>
      </c>
      <c r="I1085" s="113" t="s">
        <v>183</v>
      </c>
      <c r="J1085" s="82" t="s">
        <v>4925</v>
      </c>
      <c r="K1085" s="115" t="s">
        <v>4926</v>
      </c>
      <c r="L1085" s="82" t="s">
        <v>1667</v>
      </c>
    </row>
    <row r="1086" spans="1:12">
      <c r="A1086" s="92" t="str">
        <f t="shared" si="22"/>
        <v>神働术师A</v>
      </c>
      <c r="B1086" s="43" t="s">
        <v>1470</v>
      </c>
      <c r="C1086" s="93" t="s">
        <v>52</v>
      </c>
      <c r="D1086" s="93"/>
      <c r="E1086" s="43" t="s">
        <v>1470</v>
      </c>
      <c r="F1086" s="43" t="s">
        <v>186</v>
      </c>
      <c r="G1086" s="43" t="s">
        <v>187</v>
      </c>
      <c r="H1086" s="43" t="s">
        <v>187</v>
      </c>
      <c r="I1086" s="113" t="s">
        <v>2760</v>
      </c>
      <c r="J1086" s="82" t="s">
        <v>4927</v>
      </c>
      <c r="K1086" s="115" t="s">
        <v>4928</v>
      </c>
      <c r="L1086" s="82" t="s">
        <v>1667</v>
      </c>
    </row>
    <row r="1087" spans="1:12">
      <c r="A1087" s="92" t="str">
        <f t="shared" si="22"/>
        <v>神働术师A</v>
      </c>
      <c r="B1087" s="43" t="s">
        <v>1471</v>
      </c>
      <c r="C1087" s="93" t="s">
        <v>52</v>
      </c>
      <c r="D1087" s="93"/>
      <c r="E1087" s="43" t="s">
        <v>1471</v>
      </c>
      <c r="F1087" s="43" t="s">
        <v>186</v>
      </c>
      <c r="G1087" s="43" t="s">
        <v>187</v>
      </c>
      <c r="H1087" s="43" t="s">
        <v>187</v>
      </c>
      <c r="I1087" s="113" t="s">
        <v>2766</v>
      </c>
      <c r="J1087" s="82" t="s">
        <v>4929</v>
      </c>
      <c r="K1087" s="115" t="s">
        <v>4930</v>
      </c>
      <c r="L1087" s="82" t="s">
        <v>1667</v>
      </c>
    </row>
    <row r="1088" spans="1:12">
      <c r="A1088" s="92" t="str">
        <f t="shared" si="22"/>
        <v>神働术师A</v>
      </c>
      <c r="B1088" s="43" t="s">
        <v>1472</v>
      </c>
      <c r="C1088" s="93" t="s">
        <v>52</v>
      </c>
      <c r="D1088" s="93"/>
      <c r="E1088" s="43" t="s">
        <v>1472</v>
      </c>
      <c r="F1088" s="43" t="s">
        <v>186</v>
      </c>
      <c r="G1088" s="43" t="s">
        <v>2121</v>
      </c>
      <c r="H1088" s="43" t="s">
        <v>2314</v>
      </c>
      <c r="I1088" s="113" t="s">
        <v>2763</v>
      </c>
      <c r="J1088" s="82" t="s">
        <v>4931</v>
      </c>
      <c r="K1088" s="115" t="s">
        <v>4932</v>
      </c>
      <c r="L1088" s="82" t="s">
        <v>1667</v>
      </c>
    </row>
    <row r="1089" spans="1:12">
      <c r="A1089" s="92" t="str">
        <f t="shared" si="22"/>
        <v>神働术师A</v>
      </c>
      <c r="B1089" s="43" t="s">
        <v>1473</v>
      </c>
      <c r="C1089" s="93" t="s">
        <v>52</v>
      </c>
      <c r="D1089" s="93"/>
      <c r="E1089" s="43" t="s">
        <v>1473</v>
      </c>
      <c r="F1089" s="43" t="s">
        <v>744</v>
      </c>
      <c r="G1089" s="43" t="s">
        <v>187</v>
      </c>
      <c r="H1089" s="43" t="s">
        <v>187</v>
      </c>
      <c r="I1089" s="113" t="s">
        <v>183</v>
      </c>
      <c r="J1089" s="82" t="s">
        <v>4933</v>
      </c>
      <c r="K1089" s="115" t="s">
        <v>4934</v>
      </c>
      <c r="L1089" s="82" t="s">
        <v>1667</v>
      </c>
    </row>
    <row r="1090" spans="1:12">
      <c r="A1090" s="92" t="str">
        <f t="shared" si="22"/>
        <v>神働术师A</v>
      </c>
      <c r="B1090" s="43" t="s">
        <v>1480</v>
      </c>
      <c r="C1090" s="93" t="s">
        <v>52</v>
      </c>
      <c r="D1090" s="93"/>
      <c r="E1090" s="43" t="s">
        <v>1480</v>
      </c>
      <c r="F1090" s="43" t="s">
        <v>186</v>
      </c>
      <c r="G1090" s="43" t="s">
        <v>187</v>
      </c>
      <c r="H1090" s="43" t="s">
        <v>187</v>
      </c>
      <c r="I1090" s="113" t="s">
        <v>2760</v>
      </c>
      <c r="J1090" s="82" t="s">
        <v>4935</v>
      </c>
      <c r="K1090" s="115" t="s">
        <v>4936</v>
      </c>
      <c r="L1090" s="82" t="s">
        <v>1667</v>
      </c>
    </row>
    <row r="1091" spans="1:12">
      <c r="A1091" s="92" t="str">
        <f t="shared" ref="A1083:A1124" si="23">"神働术师"&amp;C1091</f>
        <v>神働术师A</v>
      </c>
      <c r="B1091" s="43" t="s">
        <v>1474</v>
      </c>
      <c r="C1091" s="93" t="s">
        <v>52</v>
      </c>
      <c r="D1091" s="93" t="s">
        <v>2062</v>
      </c>
      <c r="E1091" s="43" t="s">
        <v>4937</v>
      </c>
      <c r="F1091" s="43" t="s">
        <v>2033</v>
      </c>
      <c r="G1091" s="43" t="s">
        <v>2313</v>
      </c>
      <c r="H1091" s="43" t="s">
        <v>2314</v>
      </c>
      <c r="I1091" s="113" t="s">
        <v>4938</v>
      </c>
      <c r="J1091" s="82" t="s">
        <v>4939</v>
      </c>
      <c r="K1091" s="115" t="s">
        <v>4940</v>
      </c>
      <c r="L1091" s="82" t="s">
        <v>1667</v>
      </c>
    </row>
    <row r="1092" spans="1:12">
      <c r="A1092" s="92" t="str">
        <f t="shared" si="23"/>
        <v>神働术师A</v>
      </c>
      <c r="B1092" s="43" t="s">
        <v>1475</v>
      </c>
      <c r="C1092" s="93" t="s">
        <v>52</v>
      </c>
      <c r="D1092" s="93" t="s">
        <v>2062</v>
      </c>
      <c r="E1092" s="43" t="s">
        <v>4941</v>
      </c>
      <c r="F1092" s="43" t="s">
        <v>186</v>
      </c>
      <c r="G1092" s="43" t="s">
        <v>182</v>
      </c>
      <c r="H1092" s="43" t="s">
        <v>2035</v>
      </c>
      <c r="I1092" s="113" t="s">
        <v>4918</v>
      </c>
      <c r="J1092" s="82" t="s">
        <v>4942</v>
      </c>
      <c r="K1092" s="115" t="s">
        <v>4943</v>
      </c>
      <c r="L1092" s="82" t="s">
        <v>1667</v>
      </c>
    </row>
    <row r="1093" spans="1:12">
      <c r="A1093" s="92" t="str">
        <f t="shared" si="23"/>
        <v>神働术师A</v>
      </c>
      <c r="B1093" s="43" t="s">
        <v>1476</v>
      </c>
      <c r="C1093" s="93" t="s">
        <v>52</v>
      </c>
      <c r="D1093" s="93" t="s">
        <v>2062</v>
      </c>
      <c r="E1093" s="43" t="s">
        <v>4944</v>
      </c>
      <c r="F1093" s="43" t="s">
        <v>186</v>
      </c>
      <c r="G1093" s="43" t="s">
        <v>187</v>
      </c>
      <c r="H1093" s="43" t="s">
        <v>187</v>
      </c>
      <c r="I1093" s="113" t="s">
        <v>4918</v>
      </c>
      <c r="J1093" s="82" t="s">
        <v>4945</v>
      </c>
      <c r="K1093" s="115" t="s">
        <v>4946</v>
      </c>
      <c r="L1093" s="82" t="s">
        <v>1667</v>
      </c>
    </row>
    <row r="1094" spans="1:12">
      <c r="A1094" s="92" t="str">
        <f t="shared" si="23"/>
        <v>神働术师A</v>
      </c>
      <c r="B1094" s="43" t="s">
        <v>1477</v>
      </c>
      <c r="C1094" s="93" t="s">
        <v>52</v>
      </c>
      <c r="D1094" s="93" t="s">
        <v>2062</v>
      </c>
      <c r="E1094" s="43" t="s">
        <v>4947</v>
      </c>
      <c r="F1094" s="43" t="s">
        <v>186</v>
      </c>
      <c r="G1094" s="43" t="s">
        <v>187</v>
      </c>
      <c r="H1094" s="43" t="s">
        <v>187</v>
      </c>
      <c r="I1094" s="113" t="s">
        <v>183</v>
      </c>
      <c r="J1094" s="82" t="s">
        <v>4948</v>
      </c>
      <c r="K1094" s="115" t="s">
        <v>4949</v>
      </c>
      <c r="L1094" s="82" t="s">
        <v>1667</v>
      </c>
    </row>
    <row r="1095" spans="1:12">
      <c r="A1095" s="92" t="str">
        <f t="shared" si="23"/>
        <v>神働术师A</v>
      </c>
      <c r="B1095" s="43" t="s">
        <v>1478</v>
      </c>
      <c r="C1095" s="93" t="s">
        <v>52</v>
      </c>
      <c r="D1095" s="93" t="s">
        <v>2990</v>
      </c>
      <c r="E1095" s="43" t="s">
        <v>4950</v>
      </c>
      <c r="F1095" s="43" t="s">
        <v>744</v>
      </c>
      <c r="G1095" s="43" t="s">
        <v>187</v>
      </c>
      <c r="H1095" s="43" t="s">
        <v>187</v>
      </c>
      <c r="I1095" s="113" t="s">
        <v>183</v>
      </c>
      <c r="J1095" s="82" t="s">
        <v>4951</v>
      </c>
      <c r="K1095" s="115" t="s">
        <v>4952</v>
      </c>
      <c r="L1095" s="82" t="s">
        <v>1667</v>
      </c>
    </row>
    <row r="1096" spans="1:12">
      <c r="A1096" s="92" t="str">
        <f t="shared" si="23"/>
        <v>神働术师A</v>
      </c>
      <c r="B1096" s="43" t="s">
        <v>1479</v>
      </c>
      <c r="C1096" s="93" t="s">
        <v>52</v>
      </c>
      <c r="D1096" s="93" t="s">
        <v>2990</v>
      </c>
      <c r="E1096" s="43" t="s">
        <v>4953</v>
      </c>
      <c r="F1096" s="43" t="s">
        <v>744</v>
      </c>
      <c r="G1096" s="43" t="s">
        <v>187</v>
      </c>
      <c r="H1096" s="43" t="s">
        <v>187</v>
      </c>
      <c r="I1096" s="113" t="s">
        <v>183</v>
      </c>
      <c r="J1096" s="82" t="s">
        <v>4954</v>
      </c>
      <c r="K1096" s="115" t="s">
        <v>4955</v>
      </c>
      <c r="L1096" s="82" t="s">
        <v>1667</v>
      </c>
    </row>
    <row r="1097" spans="1:12">
      <c r="A1097" s="92" t="str">
        <f t="shared" si="23"/>
        <v>神働术师A</v>
      </c>
      <c r="B1097" s="43" t="s">
        <v>1481</v>
      </c>
      <c r="C1097" s="93" t="s">
        <v>52</v>
      </c>
      <c r="D1097" s="93" t="s">
        <v>2062</v>
      </c>
      <c r="E1097" s="43" t="s">
        <v>4956</v>
      </c>
      <c r="F1097" s="43" t="s">
        <v>744</v>
      </c>
      <c r="G1097" s="43" t="s">
        <v>187</v>
      </c>
      <c r="H1097" s="43" t="s">
        <v>187</v>
      </c>
      <c r="I1097" s="113" t="s">
        <v>183</v>
      </c>
      <c r="J1097" s="82" t="s">
        <v>4957</v>
      </c>
      <c r="K1097" s="115" t="s">
        <v>4958</v>
      </c>
      <c r="L1097" s="82" t="s">
        <v>1667</v>
      </c>
    </row>
    <row r="1098" spans="1:12">
      <c r="A1098" s="92" t="str">
        <f t="shared" si="23"/>
        <v>神働术师A</v>
      </c>
      <c r="B1098" s="43" t="s">
        <v>1482</v>
      </c>
      <c r="C1098" s="93" t="s">
        <v>52</v>
      </c>
      <c r="D1098" s="93" t="s">
        <v>2062</v>
      </c>
      <c r="E1098" s="43" t="s">
        <v>4959</v>
      </c>
      <c r="F1098" s="43" t="s">
        <v>744</v>
      </c>
      <c r="G1098" s="43" t="s">
        <v>187</v>
      </c>
      <c r="H1098" s="43" t="s">
        <v>187</v>
      </c>
      <c r="I1098" s="113" t="s">
        <v>183</v>
      </c>
      <c r="J1098" s="82" t="s">
        <v>4960</v>
      </c>
      <c r="K1098" s="115" t="s">
        <v>4961</v>
      </c>
      <c r="L1098" s="82" t="s">
        <v>1667</v>
      </c>
    </row>
    <row r="1099" spans="1:12">
      <c r="A1099" s="92" t="str">
        <f t="shared" si="23"/>
        <v>神働术师A</v>
      </c>
      <c r="B1099" s="43" t="s">
        <v>1483</v>
      </c>
      <c r="C1099" s="93" t="s">
        <v>52</v>
      </c>
      <c r="D1099" s="93" t="s">
        <v>2062</v>
      </c>
      <c r="E1099" s="43" t="s">
        <v>4962</v>
      </c>
      <c r="F1099" s="43" t="s">
        <v>744</v>
      </c>
      <c r="G1099" s="43" t="s">
        <v>187</v>
      </c>
      <c r="H1099" s="43" t="s">
        <v>187</v>
      </c>
      <c r="I1099" s="113" t="s">
        <v>183</v>
      </c>
      <c r="J1099" s="82" t="s">
        <v>4963</v>
      </c>
      <c r="K1099" s="115" t="s">
        <v>4964</v>
      </c>
      <c r="L1099" s="82" t="s">
        <v>1667</v>
      </c>
    </row>
    <row r="1100" spans="1:12">
      <c r="A1100" s="92" t="str">
        <f t="shared" si="23"/>
        <v>神働术师A</v>
      </c>
      <c r="B1100" s="43" t="s">
        <v>1484</v>
      </c>
      <c r="C1100" s="93" t="s">
        <v>52</v>
      </c>
      <c r="D1100" s="93" t="s">
        <v>2062</v>
      </c>
      <c r="E1100" s="43" t="s">
        <v>4965</v>
      </c>
      <c r="F1100" s="43" t="s">
        <v>744</v>
      </c>
      <c r="G1100" s="43" t="s">
        <v>187</v>
      </c>
      <c r="H1100" s="43" t="s">
        <v>187</v>
      </c>
      <c r="I1100" s="113" t="s">
        <v>183</v>
      </c>
      <c r="J1100" s="82" t="s">
        <v>4966</v>
      </c>
      <c r="K1100" s="115" t="s">
        <v>4967</v>
      </c>
      <c r="L1100" s="82" t="s">
        <v>1667</v>
      </c>
    </row>
    <row r="1101" spans="1:12">
      <c r="A1101" s="92" t="str">
        <f t="shared" si="23"/>
        <v>神働术师A</v>
      </c>
      <c r="B1101" s="43" t="s">
        <v>1485</v>
      </c>
      <c r="C1101" s="93" t="s">
        <v>52</v>
      </c>
      <c r="D1101" s="93" t="s">
        <v>2990</v>
      </c>
      <c r="E1101" s="43" t="s">
        <v>4968</v>
      </c>
      <c r="F1101" s="43" t="s">
        <v>744</v>
      </c>
      <c r="G1101" s="43" t="s">
        <v>187</v>
      </c>
      <c r="H1101" s="43" t="s">
        <v>187</v>
      </c>
      <c r="I1101" s="113" t="s">
        <v>183</v>
      </c>
      <c r="J1101" s="82" t="s">
        <v>4969</v>
      </c>
      <c r="K1101" s="115" t="s">
        <v>4970</v>
      </c>
      <c r="L1101" s="82" t="s">
        <v>1667</v>
      </c>
    </row>
    <row r="1102" spans="1:12">
      <c r="A1102" s="92" t="str">
        <f t="shared" si="23"/>
        <v>神働术师A</v>
      </c>
      <c r="B1102" s="43" t="s">
        <v>1486</v>
      </c>
      <c r="C1102" s="93" t="s">
        <v>52</v>
      </c>
      <c r="D1102" s="93" t="s">
        <v>2990</v>
      </c>
      <c r="E1102" s="43" t="s">
        <v>4971</v>
      </c>
      <c r="F1102" s="43" t="s">
        <v>744</v>
      </c>
      <c r="G1102" s="43" t="s">
        <v>187</v>
      </c>
      <c r="H1102" s="43" t="s">
        <v>187</v>
      </c>
      <c r="I1102" s="113" t="s">
        <v>183</v>
      </c>
      <c r="J1102" s="82" t="s">
        <v>4972</v>
      </c>
      <c r="K1102" s="115" t="s">
        <v>4973</v>
      </c>
      <c r="L1102" s="82" t="s">
        <v>1667</v>
      </c>
    </row>
    <row r="1103" spans="1:12">
      <c r="A1103" s="92" t="str">
        <f t="shared" si="23"/>
        <v>神働术师B</v>
      </c>
      <c r="B1103" s="43" t="s">
        <v>1488</v>
      </c>
      <c r="C1103" s="93" t="s">
        <v>67</v>
      </c>
      <c r="D1103" s="93"/>
      <c r="E1103" s="43" t="s">
        <v>1488</v>
      </c>
      <c r="F1103" s="43" t="s">
        <v>181</v>
      </c>
      <c r="G1103" s="43" t="s">
        <v>187</v>
      </c>
      <c r="H1103" s="43" t="s">
        <v>187</v>
      </c>
      <c r="I1103" s="113" t="s">
        <v>4918</v>
      </c>
      <c r="J1103" s="43" t="s">
        <v>4974</v>
      </c>
      <c r="K1103" s="115" t="s">
        <v>4975</v>
      </c>
      <c r="L1103" s="82" t="s">
        <v>1667</v>
      </c>
    </row>
    <row r="1104" spans="1:12">
      <c r="A1104" s="92" t="str">
        <f t="shared" si="23"/>
        <v>神働术师B</v>
      </c>
      <c r="B1104" s="43" t="s">
        <v>1489</v>
      </c>
      <c r="C1104" s="93" t="s">
        <v>67</v>
      </c>
      <c r="D1104" s="93"/>
      <c r="E1104" s="43" t="s">
        <v>1489</v>
      </c>
      <c r="F1104" s="43" t="s">
        <v>181</v>
      </c>
      <c r="G1104" s="43" t="s">
        <v>187</v>
      </c>
      <c r="H1104" s="43" t="s">
        <v>187</v>
      </c>
      <c r="I1104" s="113" t="s">
        <v>2763</v>
      </c>
      <c r="J1104" s="43" t="s">
        <v>4976</v>
      </c>
      <c r="K1104" s="115" t="s">
        <v>4977</v>
      </c>
      <c r="L1104" s="82" t="s">
        <v>1667</v>
      </c>
    </row>
    <row r="1105" spans="1:12">
      <c r="A1105" s="92" t="str">
        <f t="shared" si="23"/>
        <v>神働术师B</v>
      </c>
      <c r="B1105" s="43" t="s">
        <v>1490</v>
      </c>
      <c r="C1105" s="93" t="s">
        <v>67</v>
      </c>
      <c r="D1105" s="93"/>
      <c r="E1105" s="43" t="s">
        <v>1490</v>
      </c>
      <c r="F1105" s="43" t="s">
        <v>2592</v>
      </c>
      <c r="G1105" s="43" t="s">
        <v>187</v>
      </c>
      <c r="H1105" s="43" t="s">
        <v>187</v>
      </c>
      <c r="I1105" s="113" t="s">
        <v>2760</v>
      </c>
      <c r="J1105" s="43" t="s">
        <v>4978</v>
      </c>
      <c r="K1105" s="115" t="s">
        <v>4979</v>
      </c>
      <c r="L1105" s="82" t="s">
        <v>1667</v>
      </c>
    </row>
    <row r="1106" spans="1:12">
      <c r="A1106" s="92" t="str">
        <f t="shared" si="23"/>
        <v>神働术师B</v>
      </c>
      <c r="B1106" s="43" t="s">
        <v>1491</v>
      </c>
      <c r="C1106" s="93" t="s">
        <v>67</v>
      </c>
      <c r="D1106" s="93"/>
      <c r="E1106" s="43" t="s">
        <v>1491</v>
      </c>
      <c r="F1106" s="43" t="s">
        <v>2033</v>
      </c>
      <c r="G1106" s="43" t="s">
        <v>2194</v>
      </c>
      <c r="H1106" s="43" t="s">
        <v>2035</v>
      </c>
      <c r="I1106" s="113" t="s">
        <v>2763</v>
      </c>
      <c r="J1106" s="43" t="s">
        <v>4980</v>
      </c>
      <c r="K1106" s="115" t="s">
        <v>4981</v>
      </c>
      <c r="L1106" s="82" t="s">
        <v>1667</v>
      </c>
    </row>
    <row r="1107" spans="1:12">
      <c r="A1107" s="92" t="str">
        <f t="shared" si="23"/>
        <v>神働术师B</v>
      </c>
      <c r="B1107" s="43" t="s">
        <v>1492</v>
      </c>
      <c r="C1107" s="93" t="s">
        <v>67</v>
      </c>
      <c r="D1107" s="93"/>
      <c r="E1107" s="43" t="s">
        <v>1492</v>
      </c>
      <c r="F1107" s="43" t="s">
        <v>2033</v>
      </c>
      <c r="G1107" s="43" t="s">
        <v>182</v>
      </c>
      <c r="H1107" s="43" t="s">
        <v>2035</v>
      </c>
      <c r="I1107" s="113" t="s">
        <v>2781</v>
      </c>
      <c r="J1107" s="43" t="s">
        <v>4982</v>
      </c>
      <c r="K1107" s="115" t="s">
        <v>4983</v>
      </c>
      <c r="L1107" s="82" t="s">
        <v>1667</v>
      </c>
    </row>
    <row r="1108" spans="1:12">
      <c r="A1108" s="92" t="str">
        <f t="shared" si="23"/>
        <v>神働术师B</v>
      </c>
      <c r="B1108" s="43" t="s">
        <v>1493</v>
      </c>
      <c r="C1108" s="93" t="s">
        <v>67</v>
      </c>
      <c r="D1108" s="93"/>
      <c r="E1108" s="43" t="s">
        <v>1493</v>
      </c>
      <c r="F1108" s="43" t="s">
        <v>2084</v>
      </c>
      <c r="G1108" s="43" t="s">
        <v>2313</v>
      </c>
      <c r="H1108" s="43" t="s">
        <v>2035</v>
      </c>
      <c r="I1108" s="113" t="s">
        <v>4918</v>
      </c>
      <c r="J1108" s="43" t="s">
        <v>4984</v>
      </c>
      <c r="K1108" s="115" t="s">
        <v>4985</v>
      </c>
      <c r="L1108" s="82" t="s">
        <v>1667</v>
      </c>
    </row>
    <row r="1109" spans="1:12">
      <c r="A1109" s="92" t="str">
        <f t="shared" si="23"/>
        <v>神働术师B</v>
      </c>
      <c r="B1109" s="43" t="s">
        <v>1494</v>
      </c>
      <c r="C1109" s="93" t="s">
        <v>67</v>
      </c>
      <c r="D1109" s="93"/>
      <c r="E1109" s="43" t="s">
        <v>1494</v>
      </c>
      <c r="F1109" s="43" t="s">
        <v>186</v>
      </c>
      <c r="G1109" s="43" t="s">
        <v>182</v>
      </c>
      <c r="H1109" s="43" t="s">
        <v>2035</v>
      </c>
      <c r="I1109" s="113" t="s">
        <v>2781</v>
      </c>
      <c r="J1109" s="43" t="s">
        <v>4986</v>
      </c>
      <c r="K1109" s="115" t="s">
        <v>4987</v>
      </c>
      <c r="L1109" s="82" t="s">
        <v>1667</v>
      </c>
    </row>
    <row r="1110" spans="1:12">
      <c r="A1110" s="92" t="str">
        <f t="shared" si="23"/>
        <v>神働术师B</v>
      </c>
      <c r="B1110" s="43" t="s">
        <v>1495</v>
      </c>
      <c r="C1110" s="93" t="s">
        <v>67</v>
      </c>
      <c r="D1110" s="93"/>
      <c r="E1110" s="43" t="s">
        <v>1495</v>
      </c>
      <c r="F1110" s="43" t="s">
        <v>744</v>
      </c>
      <c r="G1110" s="43" t="s">
        <v>187</v>
      </c>
      <c r="H1110" s="43" t="s">
        <v>187</v>
      </c>
      <c r="I1110" s="113" t="s">
        <v>183</v>
      </c>
      <c r="J1110" s="43" t="s">
        <v>4988</v>
      </c>
      <c r="K1110" s="115" t="s">
        <v>4989</v>
      </c>
      <c r="L1110" s="82" t="s">
        <v>1667</v>
      </c>
    </row>
    <row r="1111" spans="1:12">
      <c r="A1111" s="92" t="str">
        <f t="shared" si="23"/>
        <v>神働术师B</v>
      </c>
      <c r="B1111" s="43" t="s">
        <v>1502</v>
      </c>
      <c r="C1111" s="93" t="s">
        <v>67</v>
      </c>
      <c r="D1111" s="93"/>
      <c r="E1111" s="43" t="s">
        <v>1502</v>
      </c>
      <c r="F1111" s="43" t="s">
        <v>744</v>
      </c>
      <c r="G1111" s="43" t="s">
        <v>187</v>
      </c>
      <c r="H1111" s="43" t="s">
        <v>187</v>
      </c>
      <c r="I1111" s="113" t="s">
        <v>183</v>
      </c>
      <c r="J1111" s="43" t="s">
        <v>4990</v>
      </c>
      <c r="K1111" s="115" t="s">
        <v>4991</v>
      </c>
      <c r="L1111" s="82" t="s">
        <v>1667</v>
      </c>
    </row>
    <row r="1112" spans="1:12">
      <c r="A1112" s="92" t="str">
        <f t="shared" si="23"/>
        <v>神働术师B</v>
      </c>
      <c r="B1112" s="43" t="s">
        <v>1496</v>
      </c>
      <c r="C1112" s="93" t="s">
        <v>67</v>
      </c>
      <c r="D1112" s="93" t="s">
        <v>2062</v>
      </c>
      <c r="E1112" s="43" t="s">
        <v>4992</v>
      </c>
      <c r="F1112" s="43" t="s">
        <v>186</v>
      </c>
      <c r="G1112" s="43" t="s">
        <v>182</v>
      </c>
      <c r="H1112" s="43" t="s">
        <v>2035</v>
      </c>
      <c r="I1112" s="113" t="s">
        <v>2763</v>
      </c>
      <c r="J1112" s="43" t="s">
        <v>4993</v>
      </c>
      <c r="K1112" s="115" t="s">
        <v>4994</v>
      </c>
      <c r="L1112" s="82" t="s">
        <v>1667</v>
      </c>
    </row>
    <row r="1113" spans="1:12">
      <c r="A1113" s="92" t="str">
        <f t="shared" si="23"/>
        <v>神働术师B</v>
      </c>
      <c r="B1113" s="43" t="s">
        <v>1497</v>
      </c>
      <c r="C1113" s="93" t="s">
        <v>67</v>
      </c>
      <c r="D1113" s="93" t="s">
        <v>2062</v>
      </c>
      <c r="E1113" s="43" t="s">
        <v>4995</v>
      </c>
      <c r="F1113" s="43" t="s">
        <v>186</v>
      </c>
      <c r="G1113" s="43" t="s">
        <v>187</v>
      </c>
      <c r="H1113" s="43" t="s">
        <v>187</v>
      </c>
      <c r="I1113" s="113" t="s">
        <v>4918</v>
      </c>
      <c r="J1113" s="43" t="s">
        <v>4996</v>
      </c>
      <c r="K1113" s="115" t="s">
        <v>4997</v>
      </c>
      <c r="L1113" s="82" t="s">
        <v>1667</v>
      </c>
    </row>
    <row r="1114" spans="1:12">
      <c r="A1114" s="92" t="str">
        <f t="shared" si="23"/>
        <v>神働术师B</v>
      </c>
      <c r="B1114" s="43" t="s">
        <v>1498</v>
      </c>
      <c r="C1114" s="93" t="s">
        <v>67</v>
      </c>
      <c r="D1114" s="93" t="s">
        <v>2062</v>
      </c>
      <c r="E1114" s="43" t="s">
        <v>4998</v>
      </c>
      <c r="F1114" s="43" t="s">
        <v>186</v>
      </c>
      <c r="G1114" s="43" t="s">
        <v>187</v>
      </c>
      <c r="H1114" s="43" t="s">
        <v>187</v>
      </c>
      <c r="I1114" s="113" t="s">
        <v>4918</v>
      </c>
      <c r="J1114" s="43" t="s">
        <v>4999</v>
      </c>
      <c r="K1114" s="115" t="s">
        <v>5000</v>
      </c>
      <c r="L1114" s="82" t="s">
        <v>1667</v>
      </c>
    </row>
    <row r="1115" spans="1:12">
      <c r="A1115" s="92" t="str">
        <f t="shared" si="23"/>
        <v>神働术师B</v>
      </c>
      <c r="B1115" s="43" t="s">
        <v>1499</v>
      </c>
      <c r="C1115" s="93" t="s">
        <v>67</v>
      </c>
      <c r="D1115" s="93" t="s">
        <v>2062</v>
      </c>
      <c r="E1115" s="43" t="s">
        <v>5001</v>
      </c>
      <c r="F1115" s="43" t="s">
        <v>186</v>
      </c>
      <c r="G1115" s="43" t="s">
        <v>187</v>
      </c>
      <c r="H1115" s="43" t="s">
        <v>187</v>
      </c>
      <c r="I1115" s="113" t="s">
        <v>4918</v>
      </c>
      <c r="J1115" s="43" t="s">
        <v>5002</v>
      </c>
      <c r="K1115" s="115" t="s">
        <v>5003</v>
      </c>
      <c r="L1115" s="82" t="s">
        <v>1667</v>
      </c>
    </row>
    <row r="1116" spans="1:12">
      <c r="A1116" s="92" t="str">
        <f t="shared" si="23"/>
        <v>神働术师B</v>
      </c>
      <c r="B1116" s="43" t="s">
        <v>1500</v>
      </c>
      <c r="C1116" s="93" t="s">
        <v>67</v>
      </c>
      <c r="D1116" s="93" t="s">
        <v>2990</v>
      </c>
      <c r="E1116" s="43" t="s">
        <v>5004</v>
      </c>
      <c r="F1116" s="43" t="s">
        <v>744</v>
      </c>
      <c r="G1116" s="43" t="s">
        <v>187</v>
      </c>
      <c r="H1116" s="43" t="s">
        <v>187</v>
      </c>
      <c r="I1116" s="113" t="s">
        <v>183</v>
      </c>
      <c r="J1116" s="43" t="s">
        <v>5005</v>
      </c>
      <c r="K1116" s="115" t="s">
        <v>5006</v>
      </c>
      <c r="L1116" s="82" t="s">
        <v>1667</v>
      </c>
    </row>
    <row r="1117" spans="1:12">
      <c r="A1117" s="92" t="str">
        <f t="shared" si="23"/>
        <v>神働术师B</v>
      </c>
      <c r="B1117" s="43" t="s">
        <v>1501</v>
      </c>
      <c r="C1117" s="93" t="s">
        <v>67</v>
      </c>
      <c r="D1117" s="93" t="s">
        <v>2990</v>
      </c>
      <c r="E1117" s="43" t="s">
        <v>5007</v>
      </c>
      <c r="F1117" s="43" t="s">
        <v>744</v>
      </c>
      <c r="G1117" s="43" t="s">
        <v>187</v>
      </c>
      <c r="H1117" s="43" t="s">
        <v>187</v>
      </c>
      <c r="I1117" s="113" t="s">
        <v>183</v>
      </c>
      <c r="J1117" s="43" t="s">
        <v>5008</v>
      </c>
      <c r="K1117" s="115" t="s">
        <v>5009</v>
      </c>
      <c r="L1117" s="82" t="s">
        <v>1667</v>
      </c>
    </row>
    <row r="1118" spans="1:12">
      <c r="A1118" s="92" t="str">
        <f t="shared" si="23"/>
        <v>神働术师B</v>
      </c>
      <c r="B1118" s="43" t="s">
        <v>1503</v>
      </c>
      <c r="C1118" s="93" t="s">
        <v>67</v>
      </c>
      <c r="D1118" s="93" t="s">
        <v>2062</v>
      </c>
      <c r="E1118" s="43" t="s">
        <v>5010</v>
      </c>
      <c r="F1118" s="43" t="s">
        <v>2033</v>
      </c>
      <c r="G1118" s="43" t="s">
        <v>182</v>
      </c>
      <c r="H1118" s="43" t="s">
        <v>182</v>
      </c>
      <c r="I1118" s="113" t="s">
        <v>5011</v>
      </c>
      <c r="J1118" s="43" t="s">
        <v>5012</v>
      </c>
      <c r="K1118" s="115" t="s">
        <v>5013</v>
      </c>
      <c r="L1118" s="82" t="s">
        <v>1667</v>
      </c>
    </row>
    <row r="1119" spans="1:12">
      <c r="A1119" s="92" t="str">
        <f t="shared" si="23"/>
        <v>神働术师B</v>
      </c>
      <c r="B1119" s="43" t="s">
        <v>1504</v>
      </c>
      <c r="C1119" s="93" t="s">
        <v>67</v>
      </c>
      <c r="D1119" s="93" t="s">
        <v>2062</v>
      </c>
      <c r="E1119" s="43" t="s">
        <v>5014</v>
      </c>
      <c r="F1119" s="43" t="s">
        <v>744</v>
      </c>
      <c r="G1119" s="43" t="s">
        <v>187</v>
      </c>
      <c r="H1119" s="43" t="s">
        <v>187</v>
      </c>
      <c r="I1119" s="113" t="s">
        <v>183</v>
      </c>
      <c r="J1119" s="43" t="s">
        <v>5015</v>
      </c>
      <c r="K1119" s="115" t="s">
        <v>5016</v>
      </c>
      <c r="L1119" s="82" t="s">
        <v>1667</v>
      </c>
    </row>
    <row r="1120" spans="1:12">
      <c r="A1120" s="92" t="str">
        <f t="shared" si="23"/>
        <v>神働术师B</v>
      </c>
      <c r="B1120" s="43" t="s">
        <v>1505</v>
      </c>
      <c r="C1120" s="93" t="s">
        <v>67</v>
      </c>
      <c r="D1120" s="93" t="s">
        <v>2062</v>
      </c>
      <c r="E1120" s="43" t="s">
        <v>5017</v>
      </c>
      <c r="F1120" s="43" t="s">
        <v>744</v>
      </c>
      <c r="G1120" s="43" t="s">
        <v>187</v>
      </c>
      <c r="H1120" s="43" t="s">
        <v>187</v>
      </c>
      <c r="I1120" s="113" t="s">
        <v>183</v>
      </c>
      <c r="J1120" s="43" t="s">
        <v>5018</v>
      </c>
      <c r="K1120" s="115" t="s">
        <v>5019</v>
      </c>
      <c r="L1120" s="82" t="s">
        <v>1667</v>
      </c>
    </row>
    <row r="1121" spans="1:12">
      <c r="A1121" s="92" t="str">
        <f t="shared" si="23"/>
        <v>神働术师B</v>
      </c>
      <c r="B1121" s="43" t="s">
        <v>1506</v>
      </c>
      <c r="C1121" s="93" t="s">
        <v>67</v>
      </c>
      <c r="D1121" s="93" t="s">
        <v>2062</v>
      </c>
      <c r="E1121" s="43" t="s">
        <v>5020</v>
      </c>
      <c r="F1121" s="43" t="s">
        <v>744</v>
      </c>
      <c r="G1121" s="43" t="s">
        <v>187</v>
      </c>
      <c r="H1121" s="43" t="s">
        <v>187</v>
      </c>
      <c r="I1121" s="113" t="s">
        <v>183</v>
      </c>
      <c r="J1121" s="43" t="s">
        <v>5021</v>
      </c>
      <c r="K1121" s="115" t="s">
        <v>5022</v>
      </c>
      <c r="L1121" s="82" t="s">
        <v>1667</v>
      </c>
    </row>
    <row r="1122" spans="1:12">
      <c r="A1122" s="92" t="str">
        <f t="shared" si="23"/>
        <v>神働术师B</v>
      </c>
      <c r="B1122" s="43" t="s">
        <v>1507</v>
      </c>
      <c r="C1122" s="93" t="s">
        <v>67</v>
      </c>
      <c r="D1122" s="93" t="s">
        <v>2990</v>
      </c>
      <c r="E1122" s="43" t="s">
        <v>5023</v>
      </c>
      <c r="F1122" s="43" t="s">
        <v>744</v>
      </c>
      <c r="G1122" s="43" t="s">
        <v>187</v>
      </c>
      <c r="H1122" s="43" t="s">
        <v>187</v>
      </c>
      <c r="I1122" s="113" t="s">
        <v>183</v>
      </c>
      <c r="J1122" s="43" t="s">
        <v>5024</v>
      </c>
      <c r="K1122" s="115" t="s">
        <v>5025</v>
      </c>
      <c r="L1122" s="82" t="s">
        <v>1667</v>
      </c>
    </row>
    <row r="1123" spans="1:12">
      <c r="A1123" s="92" t="str">
        <f t="shared" si="23"/>
        <v>神働术师B</v>
      </c>
      <c r="B1123" s="43" t="s">
        <v>1508</v>
      </c>
      <c r="C1123" s="93" t="s">
        <v>67</v>
      </c>
      <c r="D1123" s="93" t="s">
        <v>2990</v>
      </c>
      <c r="E1123" s="43" t="s">
        <v>5026</v>
      </c>
      <c r="F1123" s="43" t="s">
        <v>744</v>
      </c>
      <c r="G1123" s="43" t="s">
        <v>187</v>
      </c>
      <c r="H1123" s="43" t="s">
        <v>187</v>
      </c>
      <c r="I1123" s="113" t="s">
        <v>183</v>
      </c>
      <c r="J1123" s="43" t="s">
        <v>5027</v>
      </c>
      <c r="K1123" s="115" t="s">
        <v>5028</v>
      </c>
      <c r="L1123" s="82" t="s">
        <v>1667</v>
      </c>
    </row>
    <row r="1124" spans="1:12">
      <c r="A1124" s="92" t="s">
        <v>5029</v>
      </c>
      <c r="B1124" t="s">
        <v>5030</v>
      </c>
      <c r="C1124" s="93"/>
      <c r="D1124" s="93"/>
      <c r="E1124" s="82" t="s">
        <v>5030</v>
      </c>
      <c r="F1124" s="82" t="s">
        <v>744</v>
      </c>
      <c r="G1124" s="82" t="s">
        <v>187</v>
      </c>
      <c r="H1124" s="82" t="s">
        <v>187</v>
      </c>
      <c r="I1124" s="94" t="s">
        <v>183</v>
      </c>
      <c r="J1124" s="82" t="s">
        <v>5031</v>
      </c>
      <c r="K1124" s="31" t="s">
        <v>5032</v>
      </c>
      <c r="L1124" s="82" t="s">
        <v>747</v>
      </c>
    </row>
    <row r="1125" spans="1:12">
      <c r="A1125" s="92" t="s">
        <v>5029</v>
      </c>
      <c r="B1125" t="s">
        <v>5033</v>
      </c>
      <c r="C1125" s="93"/>
      <c r="D1125" s="93"/>
      <c r="E1125" s="82" t="s">
        <v>5033</v>
      </c>
      <c r="F1125" s="82" t="s">
        <v>181</v>
      </c>
      <c r="G1125" s="82" t="s">
        <v>187</v>
      </c>
      <c r="H1125" s="82" t="s">
        <v>187</v>
      </c>
      <c r="I1125" s="94" t="s">
        <v>183</v>
      </c>
      <c r="J1125" s="82" t="s">
        <v>5034</v>
      </c>
      <c r="K1125" s="31" t="s">
        <v>5035</v>
      </c>
      <c r="L1125" s="82" t="s">
        <v>747</v>
      </c>
    </row>
    <row r="1126" spans="1:12">
      <c r="A1126" s="92" t="s">
        <v>5029</v>
      </c>
      <c r="B1126" t="s">
        <v>5036</v>
      </c>
      <c r="C1126" s="93"/>
      <c r="D1126" s="93"/>
      <c r="E1126" s="82" t="s">
        <v>5036</v>
      </c>
      <c r="F1126" s="82" t="s">
        <v>2592</v>
      </c>
      <c r="G1126" s="82" t="s">
        <v>187</v>
      </c>
      <c r="H1126" s="82" t="s">
        <v>187</v>
      </c>
      <c r="I1126" s="94" t="s">
        <v>183</v>
      </c>
      <c r="J1126" s="82" t="s">
        <v>5037</v>
      </c>
      <c r="K1126" s="31" t="s">
        <v>5038</v>
      </c>
      <c r="L1126" s="82" t="s">
        <v>747</v>
      </c>
    </row>
    <row r="1127" spans="1:12">
      <c r="A1127" s="92" t="s">
        <v>5029</v>
      </c>
      <c r="B1127" t="s">
        <v>5039</v>
      </c>
      <c r="C1127" s="93"/>
      <c r="D1127" s="93"/>
      <c r="E1127" s="82" t="s">
        <v>5039</v>
      </c>
      <c r="F1127" s="82" t="s">
        <v>2033</v>
      </c>
      <c r="G1127" s="82" t="s">
        <v>85</v>
      </c>
      <c r="H1127" s="82" t="s">
        <v>85</v>
      </c>
      <c r="I1127" s="94" t="s">
        <v>183</v>
      </c>
      <c r="J1127" s="82" t="s">
        <v>5040</v>
      </c>
      <c r="K1127" s="31" t="s">
        <v>5041</v>
      </c>
      <c r="L1127" s="82" t="s">
        <v>747</v>
      </c>
    </row>
    <row r="1128" spans="1:12">
      <c r="A1128" s="92" t="s">
        <v>5029</v>
      </c>
      <c r="B1128" t="s">
        <v>5042</v>
      </c>
      <c r="C1128" s="93"/>
      <c r="D1128" s="93"/>
      <c r="E1128" s="82" t="s">
        <v>5042</v>
      </c>
      <c r="F1128" s="82" t="s">
        <v>2033</v>
      </c>
      <c r="G1128" s="82" t="s">
        <v>2194</v>
      </c>
      <c r="H1128" s="82" t="s">
        <v>5043</v>
      </c>
      <c r="I1128" s="94" t="s">
        <v>183</v>
      </c>
      <c r="J1128" s="82" t="s">
        <v>5044</v>
      </c>
      <c r="K1128" s="31" t="s">
        <v>5045</v>
      </c>
      <c r="L1128" s="82" t="s">
        <v>747</v>
      </c>
    </row>
    <row r="1129" spans="1:12">
      <c r="A1129" s="92" t="s">
        <v>5029</v>
      </c>
      <c r="B1129" t="s">
        <v>5046</v>
      </c>
      <c r="C1129" s="93"/>
      <c r="D1129" s="93"/>
      <c r="E1129" s="82" t="s">
        <v>5046</v>
      </c>
      <c r="F1129" s="82" t="s">
        <v>2084</v>
      </c>
      <c r="G1129" s="82" t="s">
        <v>187</v>
      </c>
      <c r="H1129" s="82" t="s">
        <v>187</v>
      </c>
      <c r="I1129" s="94" t="s">
        <v>183</v>
      </c>
      <c r="J1129" s="82" t="s">
        <v>5047</v>
      </c>
      <c r="K1129" s="31" t="s">
        <v>5048</v>
      </c>
      <c r="L1129" s="82" t="s">
        <v>747</v>
      </c>
    </row>
    <row r="1130" spans="1:12">
      <c r="A1130" s="92" t="s">
        <v>5029</v>
      </c>
      <c r="B1130" t="s">
        <v>5049</v>
      </c>
      <c r="C1130" s="93"/>
      <c r="D1130" s="93"/>
      <c r="E1130" s="82" t="s">
        <v>5049</v>
      </c>
      <c r="F1130" s="82" t="s">
        <v>186</v>
      </c>
      <c r="G1130" s="82" t="s">
        <v>187</v>
      </c>
      <c r="H1130" s="82" t="s">
        <v>187</v>
      </c>
      <c r="I1130" s="94" t="s">
        <v>183</v>
      </c>
      <c r="J1130" s="82" t="s">
        <v>5050</v>
      </c>
      <c r="K1130" s="31" t="s">
        <v>5051</v>
      </c>
      <c r="L1130" s="82" t="s">
        <v>747</v>
      </c>
    </row>
    <row r="1131" spans="1:12">
      <c r="A1131" s="92" t="s">
        <v>5029</v>
      </c>
      <c r="B1131" t="s">
        <v>5052</v>
      </c>
      <c r="C1131" s="93"/>
      <c r="D1131" s="93"/>
      <c r="E1131" s="82" t="s">
        <v>5052</v>
      </c>
      <c r="F1131" s="82" t="s">
        <v>186</v>
      </c>
      <c r="G1131" s="82" t="s">
        <v>182</v>
      </c>
      <c r="H1131" s="82" t="s">
        <v>2035</v>
      </c>
      <c r="I1131" s="94" t="s">
        <v>183</v>
      </c>
      <c r="J1131" s="82" t="s">
        <v>5053</v>
      </c>
      <c r="K1131" s="31" t="s">
        <v>5054</v>
      </c>
      <c r="L1131" s="82" t="s">
        <v>747</v>
      </c>
    </row>
    <row r="1132" spans="1:12">
      <c r="A1132" s="92" t="s">
        <v>5029</v>
      </c>
      <c r="B1132" t="s">
        <v>5055</v>
      </c>
      <c r="C1132" s="93"/>
      <c r="D1132" s="93"/>
      <c r="E1132" s="82" t="s">
        <v>5055</v>
      </c>
      <c r="F1132" s="82" t="s">
        <v>186</v>
      </c>
      <c r="G1132" s="82" t="s">
        <v>187</v>
      </c>
      <c r="H1132" s="82" t="s">
        <v>187</v>
      </c>
      <c r="I1132" s="94" t="s">
        <v>183</v>
      </c>
      <c r="J1132" s="82" t="s">
        <v>5056</v>
      </c>
      <c r="K1132" s="31" t="s">
        <v>5057</v>
      </c>
      <c r="L1132" s="82" t="s">
        <v>747</v>
      </c>
    </row>
    <row r="1133" spans="1:12">
      <c r="A1133" s="92" t="s">
        <v>5029</v>
      </c>
      <c r="B1133" t="s">
        <v>5058</v>
      </c>
      <c r="C1133" s="93"/>
      <c r="D1133" s="93"/>
      <c r="E1133" s="82" t="s">
        <v>5058</v>
      </c>
      <c r="F1133" s="82" t="s">
        <v>186</v>
      </c>
      <c r="G1133" s="82" t="s">
        <v>182</v>
      </c>
      <c r="H1133" s="82" t="s">
        <v>2035</v>
      </c>
      <c r="I1133" s="94" t="s">
        <v>183</v>
      </c>
      <c r="J1133" s="82" t="s">
        <v>5059</v>
      </c>
      <c r="K1133" s="31" t="s">
        <v>5060</v>
      </c>
      <c r="L1133" s="82" t="s">
        <v>747</v>
      </c>
    </row>
    <row r="1134" spans="1:12">
      <c r="A1134" s="92" t="s">
        <v>5029</v>
      </c>
      <c r="B1134" t="s">
        <v>5061</v>
      </c>
      <c r="C1134" s="93"/>
      <c r="D1134" s="93"/>
      <c r="E1134" s="82" t="s">
        <v>5061</v>
      </c>
      <c r="F1134" s="82" t="s">
        <v>2888</v>
      </c>
      <c r="G1134" s="82" t="s">
        <v>182</v>
      </c>
      <c r="H1134" s="82" t="s">
        <v>2035</v>
      </c>
      <c r="I1134" s="94" t="s">
        <v>183</v>
      </c>
      <c r="J1134" s="82" t="s">
        <v>5062</v>
      </c>
      <c r="K1134" s="31" t="s">
        <v>5063</v>
      </c>
      <c r="L1134" s="82" t="s">
        <v>747</v>
      </c>
    </row>
    <row r="1135" spans="1:12">
      <c r="A1135" s="92" t="s">
        <v>5029</v>
      </c>
      <c r="B1135" t="s">
        <v>5064</v>
      </c>
      <c r="C1135" s="93"/>
      <c r="D1135" s="93"/>
      <c r="E1135" s="82" t="s">
        <v>5064</v>
      </c>
      <c r="F1135" s="82" t="s">
        <v>744</v>
      </c>
      <c r="G1135" s="82" t="s">
        <v>187</v>
      </c>
      <c r="H1135" s="82" t="s">
        <v>187</v>
      </c>
      <c r="I1135" s="94" t="s">
        <v>183</v>
      </c>
      <c r="J1135" s="82" t="s">
        <v>5065</v>
      </c>
      <c r="K1135" s="31" t="s">
        <v>5066</v>
      </c>
      <c r="L1135" s="82" t="s">
        <v>747</v>
      </c>
    </row>
    <row r="1136" spans="1:12">
      <c r="A1136" s="92" t="s">
        <v>5029</v>
      </c>
      <c r="B1136" t="s">
        <v>5067</v>
      </c>
      <c r="C1136" s="93"/>
      <c r="D1136" s="93"/>
      <c r="E1136" s="82" t="s">
        <v>5067</v>
      </c>
      <c r="F1136" s="82" t="s">
        <v>744</v>
      </c>
      <c r="G1136" s="82" t="s">
        <v>187</v>
      </c>
      <c r="H1136" s="82" t="s">
        <v>187</v>
      </c>
      <c r="I1136" s="94" t="s">
        <v>183</v>
      </c>
      <c r="J1136" s="82" t="s">
        <v>5068</v>
      </c>
      <c r="K1136" s="31" t="s">
        <v>5069</v>
      </c>
      <c r="L1136" s="82" t="s">
        <v>747</v>
      </c>
    </row>
    <row r="1137" spans="1:12">
      <c r="A1137" s="92" t="s">
        <v>5029</v>
      </c>
      <c r="B1137" t="s">
        <v>5070</v>
      </c>
      <c r="C1137" s="93"/>
      <c r="D1137" s="93"/>
      <c r="E1137" s="82" t="s">
        <v>5070</v>
      </c>
      <c r="F1137" s="82" t="s">
        <v>744</v>
      </c>
      <c r="G1137" s="82" t="s">
        <v>187</v>
      </c>
      <c r="H1137" s="82" t="s">
        <v>187</v>
      </c>
      <c r="I1137" s="94" t="s">
        <v>183</v>
      </c>
      <c r="J1137" s="82" t="s">
        <v>5071</v>
      </c>
      <c r="K1137" s="31" t="s">
        <v>5072</v>
      </c>
      <c r="L1137" s="82" t="s">
        <v>747</v>
      </c>
    </row>
    <row r="1138" spans="1:12">
      <c r="A1138" s="92" t="s">
        <v>5029</v>
      </c>
      <c r="B1138" t="s">
        <v>5073</v>
      </c>
      <c r="C1138" s="93"/>
      <c r="D1138" s="93"/>
      <c r="E1138" s="82" t="s">
        <v>5073</v>
      </c>
      <c r="F1138" s="82" t="s">
        <v>744</v>
      </c>
      <c r="G1138" s="82" t="s">
        <v>187</v>
      </c>
      <c r="H1138" s="82" t="s">
        <v>187</v>
      </c>
      <c r="I1138" s="94" t="s">
        <v>183</v>
      </c>
      <c r="J1138" s="82" t="s">
        <v>5074</v>
      </c>
      <c r="K1138" s="31" t="s">
        <v>5075</v>
      </c>
      <c r="L1138" s="82" t="s">
        <v>747</v>
      </c>
    </row>
    <row r="1139" spans="1:12">
      <c r="A1139" s="92" t="s">
        <v>5029</v>
      </c>
      <c r="B1139" t="s">
        <v>5076</v>
      </c>
      <c r="C1139" s="93"/>
      <c r="D1139" s="93"/>
      <c r="E1139" s="82" t="s">
        <v>5076</v>
      </c>
      <c r="F1139" s="82" t="s">
        <v>744</v>
      </c>
      <c r="G1139" s="82" t="s">
        <v>187</v>
      </c>
      <c r="H1139" s="82" t="s">
        <v>187</v>
      </c>
      <c r="I1139" s="94" t="s">
        <v>183</v>
      </c>
      <c r="J1139" s="82" t="s">
        <v>5077</v>
      </c>
      <c r="K1139" s="31" t="s">
        <v>5078</v>
      </c>
      <c r="L1139" s="82" t="s">
        <v>747</v>
      </c>
    </row>
    <row r="1140" spans="1:12">
      <c r="A1140" s="92" t="s">
        <v>5029</v>
      </c>
      <c r="B1140" t="s">
        <v>5079</v>
      </c>
      <c r="C1140" s="93"/>
      <c r="D1140" s="93"/>
      <c r="E1140" s="82" t="s">
        <v>5079</v>
      </c>
      <c r="F1140" s="82" t="s">
        <v>2592</v>
      </c>
      <c r="G1140" s="82" t="s">
        <v>187</v>
      </c>
      <c r="H1140" s="82" t="s">
        <v>187</v>
      </c>
      <c r="I1140" s="94" t="s">
        <v>183</v>
      </c>
      <c r="J1140" s="82" t="s">
        <v>5080</v>
      </c>
      <c r="K1140" s="31"/>
      <c r="L1140" s="82" t="s">
        <v>1614</v>
      </c>
    </row>
    <row r="1141" spans="1:12">
      <c r="A1141" s="92" t="s">
        <v>5029</v>
      </c>
      <c r="B1141" t="s">
        <v>5081</v>
      </c>
      <c r="C1141" s="93"/>
      <c r="D1141" s="93"/>
      <c r="E1141" s="82" t="s">
        <v>5081</v>
      </c>
      <c r="F1141" s="82" t="s">
        <v>186</v>
      </c>
      <c r="G1141" s="82" t="s">
        <v>187</v>
      </c>
      <c r="H1141" s="82" t="s">
        <v>187</v>
      </c>
      <c r="I1141" s="94" t="s">
        <v>183</v>
      </c>
      <c r="J1141" s="82" t="s">
        <v>5082</v>
      </c>
      <c r="K1141" s="31"/>
      <c r="L1141" s="82" t="s">
        <v>1614</v>
      </c>
    </row>
    <row r="1142" spans="1:12">
      <c r="A1142" s="92" t="s">
        <v>5029</v>
      </c>
      <c r="B1142" t="s">
        <v>5083</v>
      </c>
      <c r="C1142" s="93"/>
      <c r="D1142" s="93"/>
      <c r="E1142" s="82" t="s">
        <v>5083</v>
      </c>
      <c r="F1142" s="82" t="s">
        <v>744</v>
      </c>
      <c r="G1142" s="82" t="s">
        <v>187</v>
      </c>
      <c r="H1142" s="82" t="s">
        <v>187</v>
      </c>
      <c r="I1142" s="94" t="s">
        <v>183</v>
      </c>
      <c r="J1142" s="82" t="s">
        <v>5084</v>
      </c>
      <c r="K1142" s="31"/>
      <c r="L1142" s="82" t="s">
        <v>1614</v>
      </c>
    </row>
    <row r="1143" spans="1:12">
      <c r="A1143" s="92" t="s">
        <v>5029</v>
      </c>
      <c r="B1143" t="s">
        <v>5085</v>
      </c>
      <c r="C1143" s="93"/>
      <c r="D1143" s="93"/>
      <c r="E1143" s="82" t="s">
        <v>5085</v>
      </c>
      <c r="F1143" s="82" t="s">
        <v>744</v>
      </c>
      <c r="G1143" s="82" t="s">
        <v>187</v>
      </c>
      <c r="H1143" s="82" t="s">
        <v>187</v>
      </c>
      <c r="I1143" s="94" t="s">
        <v>183</v>
      </c>
      <c r="J1143" s="82" t="s">
        <v>5086</v>
      </c>
      <c r="K1143" s="31"/>
      <c r="L1143" s="82" t="s">
        <v>1614</v>
      </c>
    </row>
    <row r="1144" spans="1:12">
      <c r="A1144" s="92" t="s">
        <v>5029</v>
      </c>
      <c r="B1144" t="s">
        <v>5087</v>
      </c>
      <c r="C1144" s="93"/>
      <c r="D1144" s="93"/>
      <c r="E1144" s="82" t="s">
        <v>5087</v>
      </c>
      <c r="F1144" s="82" t="s">
        <v>744</v>
      </c>
      <c r="G1144" s="82" t="s">
        <v>187</v>
      </c>
      <c r="H1144" s="82" t="s">
        <v>187</v>
      </c>
      <c r="I1144" s="94" t="s">
        <v>183</v>
      </c>
      <c r="J1144" s="82" t="s">
        <v>5088</v>
      </c>
      <c r="K1144" s="31"/>
      <c r="L1144" s="82" t="s">
        <v>1614</v>
      </c>
    </row>
    <row r="1145" spans="1:12">
      <c r="A1145" s="92" t="s">
        <v>5029</v>
      </c>
      <c r="B1145" t="s">
        <v>5089</v>
      </c>
      <c r="C1145" s="93"/>
      <c r="D1145" s="93"/>
      <c r="E1145" s="82" t="s">
        <v>5089</v>
      </c>
      <c r="F1145" s="82" t="s">
        <v>744</v>
      </c>
      <c r="G1145" s="82" t="s">
        <v>187</v>
      </c>
      <c r="H1145" s="82" t="s">
        <v>187</v>
      </c>
      <c r="I1145" s="94" t="s">
        <v>183</v>
      </c>
      <c r="J1145" s="82" t="s">
        <v>5090</v>
      </c>
      <c r="K1145" s="31"/>
      <c r="L1145" s="82" t="s">
        <v>1614</v>
      </c>
    </row>
    <row r="1146" spans="1:12">
      <c r="A1146" s="92" t="s">
        <v>5029</v>
      </c>
      <c r="B1146" t="s">
        <v>5091</v>
      </c>
      <c r="C1146" s="93"/>
      <c r="D1146" s="93"/>
      <c r="E1146" s="82" t="s">
        <v>5091</v>
      </c>
      <c r="F1146" s="82" t="s">
        <v>744</v>
      </c>
      <c r="G1146" s="82" t="s">
        <v>187</v>
      </c>
      <c r="H1146" s="82" t="s">
        <v>187</v>
      </c>
      <c r="I1146" s="94" t="s">
        <v>183</v>
      </c>
      <c r="J1146" s="82" t="s">
        <v>5092</v>
      </c>
      <c r="K1146" s="31"/>
      <c r="L1146" s="82" t="s">
        <v>1614</v>
      </c>
    </row>
    <row r="1147" spans="1:12">
      <c r="A1147" s="92" t="s">
        <v>5029</v>
      </c>
      <c r="B1147" t="s">
        <v>5093</v>
      </c>
      <c r="C1147" s="93"/>
      <c r="D1147" s="93"/>
      <c r="E1147" s="82" t="s">
        <v>5093</v>
      </c>
      <c r="F1147" s="82" t="s">
        <v>181</v>
      </c>
      <c r="G1147" s="82" t="s">
        <v>182</v>
      </c>
      <c r="H1147" s="82" t="s">
        <v>2035</v>
      </c>
      <c r="I1147" s="94" t="s">
        <v>183</v>
      </c>
      <c r="J1147" s="82" t="s">
        <v>5094</v>
      </c>
      <c r="K1147" s="31"/>
      <c r="L1147" s="82" t="s">
        <v>1623</v>
      </c>
    </row>
    <row r="1148" spans="1:12">
      <c r="A1148" s="92" t="s">
        <v>5029</v>
      </c>
      <c r="B1148" t="s">
        <v>5095</v>
      </c>
      <c r="C1148" s="93"/>
      <c r="D1148" s="93"/>
      <c r="E1148" s="82" t="s">
        <v>5095</v>
      </c>
      <c r="F1148" s="82" t="s">
        <v>181</v>
      </c>
      <c r="G1148" s="82" t="s">
        <v>182</v>
      </c>
      <c r="H1148" s="82" t="s">
        <v>2035</v>
      </c>
      <c r="I1148" s="94" t="s">
        <v>183</v>
      </c>
      <c r="J1148" s="82" t="s">
        <v>5096</v>
      </c>
      <c r="K1148" s="31"/>
      <c r="L1148" s="82" t="s">
        <v>1623</v>
      </c>
    </row>
    <row r="1149" spans="1:12">
      <c r="A1149" s="92" t="s">
        <v>5029</v>
      </c>
      <c r="B1149" t="s">
        <v>5097</v>
      </c>
      <c r="C1149" s="93"/>
      <c r="D1149" s="93"/>
      <c r="E1149" s="82" t="s">
        <v>5097</v>
      </c>
      <c r="F1149" s="82" t="s">
        <v>744</v>
      </c>
      <c r="G1149" s="82" t="s">
        <v>187</v>
      </c>
      <c r="H1149" s="82" t="s">
        <v>187</v>
      </c>
      <c r="I1149" s="94" t="s">
        <v>183</v>
      </c>
      <c r="J1149" s="82" t="s">
        <v>5098</v>
      </c>
      <c r="K1149" s="31"/>
      <c r="L1149" s="82" t="s">
        <v>1623</v>
      </c>
    </row>
    <row r="1150" spans="1:12">
      <c r="A1150" s="92" t="s">
        <v>5029</v>
      </c>
      <c r="B1150" t="s">
        <v>5099</v>
      </c>
      <c r="C1150" s="93"/>
      <c r="D1150" s="93"/>
      <c r="E1150" s="82" t="s">
        <v>5099</v>
      </c>
      <c r="F1150" s="82" t="s">
        <v>2592</v>
      </c>
      <c r="G1150" s="82" t="s">
        <v>187</v>
      </c>
      <c r="H1150" s="82" t="s">
        <v>187</v>
      </c>
      <c r="I1150" s="94" t="s">
        <v>183</v>
      </c>
      <c r="J1150" s="82" t="s">
        <v>5100</v>
      </c>
      <c r="K1150" s="31"/>
      <c r="L1150" s="82" t="s">
        <v>1623</v>
      </c>
    </row>
    <row r="1151" spans="1:12">
      <c r="A1151" s="92" t="s">
        <v>5029</v>
      </c>
      <c r="B1151" t="s">
        <v>5101</v>
      </c>
      <c r="C1151" s="93"/>
      <c r="D1151" s="93"/>
      <c r="E1151" s="82" t="s">
        <v>5101</v>
      </c>
      <c r="F1151" s="82" t="s">
        <v>2592</v>
      </c>
      <c r="G1151" s="82" t="s">
        <v>2194</v>
      </c>
      <c r="H1151" s="82" t="s">
        <v>2390</v>
      </c>
      <c r="I1151" s="94" t="s">
        <v>183</v>
      </c>
      <c r="J1151" s="82" t="s">
        <v>5102</v>
      </c>
      <c r="K1151" s="31"/>
      <c r="L1151" s="82" t="s">
        <v>1623</v>
      </c>
    </row>
    <row r="1152" spans="1:12">
      <c r="A1152" s="92" t="s">
        <v>5029</v>
      </c>
      <c r="B1152" t="s">
        <v>5103</v>
      </c>
      <c r="C1152" s="93"/>
      <c r="D1152" s="93"/>
      <c r="E1152" s="82" t="s">
        <v>5103</v>
      </c>
      <c r="F1152" s="82" t="s">
        <v>2033</v>
      </c>
      <c r="G1152" s="82" t="s">
        <v>2121</v>
      </c>
      <c r="H1152" s="82" t="s">
        <v>2314</v>
      </c>
      <c r="I1152" s="94" t="s">
        <v>183</v>
      </c>
      <c r="J1152" s="82" t="s">
        <v>5104</v>
      </c>
      <c r="K1152" s="31"/>
      <c r="L1152" s="82" t="s">
        <v>1623</v>
      </c>
    </row>
    <row r="1153" spans="1:12">
      <c r="A1153" s="92" t="s">
        <v>5029</v>
      </c>
      <c r="B1153" t="s">
        <v>5105</v>
      </c>
      <c r="C1153" s="93"/>
      <c r="D1153" s="93"/>
      <c r="E1153" s="82" t="s">
        <v>5105</v>
      </c>
      <c r="F1153" s="82" t="s">
        <v>2033</v>
      </c>
      <c r="G1153" s="82" t="s">
        <v>182</v>
      </c>
      <c r="H1153" s="82" t="s">
        <v>182</v>
      </c>
      <c r="I1153" s="94" t="s">
        <v>183</v>
      </c>
      <c r="J1153" s="82" t="s">
        <v>5106</v>
      </c>
      <c r="K1153" s="31"/>
      <c r="L1153" s="82" t="s">
        <v>1623</v>
      </c>
    </row>
    <row r="1154" spans="1:12">
      <c r="A1154" s="92" t="s">
        <v>5029</v>
      </c>
      <c r="B1154" t="s">
        <v>5107</v>
      </c>
      <c r="C1154" s="93"/>
      <c r="D1154" s="93"/>
      <c r="E1154" s="82" t="s">
        <v>5107</v>
      </c>
      <c r="F1154" s="82" t="s">
        <v>2033</v>
      </c>
      <c r="G1154" s="82" t="s">
        <v>2034</v>
      </c>
      <c r="H1154" s="82" t="s">
        <v>2035</v>
      </c>
      <c r="I1154" s="94" t="s">
        <v>183</v>
      </c>
      <c r="J1154" s="82" t="s">
        <v>5108</v>
      </c>
      <c r="K1154" s="31"/>
      <c r="L1154" s="82" t="s">
        <v>1623</v>
      </c>
    </row>
    <row r="1155" spans="1:12">
      <c r="A1155" s="92" t="s">
        <v>5029</v>
      </c>
      <c r="B1155" t="s">
        <v>5109</v>
      </c>
      <c r="C1155" s="93"/>
      <c r="D1155" s="93"/>
      <c r="E1155" s="82" t="s">
        <v>5109</v>
      </c>
      <c r="F1155" s="82" t="s">
        <v>2084</v>
      </c>
      <c r="G1155" s="82" t="s">
        <v>182</v>
      </c>
      <c r="H1155" s="82" t="s">
        <v>182</v>
      </c>
      <c r="I1155" s="94" t="s">
        <v>183</v>
      </c>
      <c r="J1155" s="82" t="s">
        <v>5110</v>
      </c>
      <c r="K1155" s="31"/>
      <c r="L1155" s="82" t="s">
        <v>1623</v>
      </c>
    </row>
    <row r="1156" spans="1:12">
      <c r="A1156" s="92" t="s">
        <v>5029</v>
      </c>
      <c r="B1156" t="s">
        <v>5111</v>
      </c>
      <c r="C1156" s="93"/>
      <c r="D1156" s="93"/>
      <c r="E1156" s="82" t="s">
        <v>5111</v>
      </c>
      <c r="F1156" s="82" t="s">
        <v>186</v>
      </c>
      <c r="G1156" s="82" t="s">
        <v>187</v>
      </c>
      <c r="H1156" s="82" t="s">
        <v>187</v>
      </c>
      <c r="I1156" s="94" t="s">
        <v>183</v>
      </c>
      <c r="J1156" s="82" t="s">
        <v>5112</v>
      </c>
      <c r="K1156" s="31"/>
      <c r="L1156" s="82" t="s">
        <v>1623</v>
      </c>
    </row>
    <row r="1157" spans="1:12">
      <c r="A1157" s="92" t="s">
        <v>5029</v>
      </c>
      <c r="B1157" t="s">
        <v>5113</v>
      </c>
      <c r="C1157" s="93"/>
      <c r="D1157" s="93"/>
      <c r="E1157" s="82" t="s">
        <v>5113</v>
      </c>
      <c r="F1157" s="82" t="s">
        <v>186</v>
      </c>
      <c r="G1157" s="82" t="s">
        <v>187</v>
      </c>
      <c r="H1157" s="82" t="s">
        <v>187</v>
      </c>
      <c r="I1157" s="94" t="s">
        <v>183</v>
      </c>
      <c r="J1157" s="82" t="s">
        <v>5114</v>
      </c>
      <c r="K1157" s="31"/>
      <c r="L1157" s="82" t="s">
        <v>1623</v>
      </c>
    </row>
    <row r="1158" spans="1:12">
      <c r="A1158" s="92" t="s">
        <v>5029</v>
      </c>
      <c r="B1158" t="s">
        <v>5115</v>
      </c>
      <c r="C1158" s="93"/>
      <c r="D1158" s="93"/>
      <c r="E1158" s="82" t="s">
        <v>5115</v>
      </c>
      <c r="F1158" s="82" t="s">
        <v>744</v>
      </c>
      <c r="G1158" s="82" t="s">
        <v>187</v>
      </c>
      <c r="H1158" s="82" t="s">
        <v>187</v>
      </c>
      <c r="I1158" s="94" t="s">
        <v>183</v>
      </c>
      <c r="J1158" s="82" t="s">
        <v>5116</v>
      </c>
      <c r="K1158" s="31"/>
      <c r="L1158" s="82" t="s">
        <v>1623</v>
      </c>
    </row>
    <row r="1159" spans="1:12">
      <c r="A1159" s="92" t="s">
        <v>5029</v>
      </c>
      <c r="B1159" t="s">
        <v>5117</v>
      </c>
      <c r="C1159" s="93"/>
      <c r="D1159" s="93"/>
      <c r="E1159" s="82" t="s">
        <v>5117</v>
      </c>
      <c r="F1159" s="82" t="s">
        <v>744</v>
      </c>
      <c r="G1159" s="82" t="s">
        <v>187</v>
      </c>
      <c r="H1159" s="82" t="s">
        <v>187</v>
      </c>
      <c r="I1159" s="94" t="s">
        <v>183</v>
      </c>
      <c r="J1159" s="82" t="s">
        <v>5118</v>
      </c>
      <c r="K1159" s="31"/>
      <c r="L1159" s="82" t="s">
        <v>1623</v>
      </c>
    </row>
    <row r="1160" spans="1:12">
      <c r="A1160" s="92" t="s">
        <v>5029</v>
      </c>
      <c r="B1160" t="s">
        <v>5119</v>
      </c>
      <c r="C1160" s="93"/>
      <c r="D1160" s="93"/>
      <c r="E1160" s="82" t="s">
        <v>5119</v>
      </c>
      <c r="F1160" s="82" t="s">
        <v>744</v>
      </c>
      <c r="G1160" s="82" t="s">
        <v>187</v>
      </c>
      <c r="H1160" s="82" t="s">
        <v>187</v>
      </c>
      <c r="I1160" s="94" t="s">
        <v>183</v>
      </c>
      <c r="J1160" s="82" t="s">
        <v>5120</v>
      </c>
      <c r="K1160" s="31"/>
      <c r="L1160" s="82" t="s">
        <v>1623</v>
      </c>
    </row>
    <row r="1161" spans="1:12">
      <c r="A1161" s="92" t="s">
        <v>5029</v>
      </c>
      <c r="B1161" t="s">
        <v>5121</v>
      </c>
      <c r="C1161" s="93"/>
      <c r="D1161" s="93"/>
      <c r="E1161" s="82" t="s">
        <v>5121</v>
      </c>
      <c r="F1161" s="82" t="s">
        <v>744</v>
      </c>
      <c r="G1161" s="82" t="s">
        <v>187</v>
      </c>
      <c r="H1161" s="82" t="s">
        <v>187</v>
      </c>
      <c r="I1161" s="94" t="s">
        <v>183</v>
      </c>
      <c r="J1161" s="82" t="s">
        <v>5122</v>
      </c>
      <c r="K1161" s="31"/>
      <c r="L1161" s="82" t="s">
        <v>1623</v>
      </c>
    </row>
    <row r="1162" spans="1:12">
      <c r="A1162" s="92" t="s">
        <v>5029</v>
      </c>
      <c r="B1162" t="s">
        <v>5123</v>
      </c>
      <c r="C1162" s="93"/>
      <c r="D1162" s="93"/>
      <c r="E1162" s="82" t="s">
        <v>5123</v>
      </c>
      <c r="F1162" s="82" t="s">
        <v>181</v>
      </c>
      <c r="G1162" s="82" t="s">
        <v>187</v>
      </c>
      <c r="H1162" s="82" t="s">
        <v>187</v>
      </c>
      <c r="I1162" s="94" t="s">
        <v>183</v>
      </c>
      <c r="J1162" s="82" t="s">
        <v>5124</v>
      </c>
      <c r="K1162" s="31"/>
      <c r="L1162" s="82" t="s">
        <v>1631</v>
      </c>
    </row>
    <row r="1163" spans="1:12">
      <c r="A1163" s="92" t="s">
        <v>5029</v>
      </c>
      <c r="B1163" t="s">
        <v>5125</v>
      </c>
      <c r="C1163" s="93"/>
      <c r="D1163" s="93"/>
      <c r="E1163" s="82" t="s">
        <v>5125</v>
      </c>
      <c r="F1163" s="82" t="s">
        <v>181</v>
      </c>
      <c r="G1163" s="82" t="s">
        <v>187</v>
      </c>
      <c r="H1163" s="82" t="s">
        <v>187</v>
      </c>
      <c r="I1163" s="94" t="s">
        <v>183</v>
      </c>
      <c r="J1163" s="82" t="s">
        <v>5126</v>
      </c>
      <c r="K1163" s="31"/>
      <c r="L1163" s="82" t="s">
        <v>1631</v>
      </c>
    </row>
    <row r="1164" spans="1:12">
      <c r="A1164" s="92" t="s">
        <v>5029</v>
      </c>
      <c r="B1164" t="s">
        <v>5127</v>
      </c>
      <c r="C1164" s="93"/>
      <c r="D1164" s="93"/>
      <c r="E1164" s="82" t="s">
        <v>5127</v>
      </c>
      <c r="F1164" s="82" t="s">
        <v>2033</v>
      </c>
      <c r="G1164" s="82" t="s">
        <v>2034</v>
      </c>
      <c r="H1164" s="82" t="s">
        <v>2035</v>
      </c>
      <c r="I1164" s="94" t="s">
        <v>183</v>
      </c>
      <c r="J1164" s="82" t="s">
        <v>5128</v>
      </c>
      <c r="K1164" s="31"/>
      <c r="L1164" s="82" t="s">
        <v>1631</v>
      </c>
    </row>
    <row r="1165" spans="1:12">
      <c r="A1165" s="92" t="s">
        <v>5029</v>
      </c>
      <c r="B1165" t="s">
        <v>5129</v>
      </c>
      <c r="C1165" s="93"/>
      <c r="D1165" s="93"/>
      <c r="E1165" s="82" t="s">
        <v>5129</v>
      </c>
      <c r="F1165" s="82" t="s">
        <v>2033</v>
      </c>
      <c r="G1165" s="82" t="s">
        <v>2194</v>
      </c>
      <c r="H1165" s="82" t="s">
        <v>2035</v>
      </c>
      <c r="I1165" s="94" t="s">
        <v>183</v>
      </c>
      <c r="J1165" s="82" t="s">
        <v>5130</v>
      </c>
      <c r="K1165" s="31"/>
      <c r="L1165" s="82" t="s">
        <v>1631</v>
      </c>
    </row>
    <row r="1166" spans="1:12">
      <c r="A1166" s="92" t="s">
        <v>5029</v>
      </c>
      <c r="B1166" t="s">
        <v>5131</v>
      </c>
      <c r="C1166" s="93"/>
      <c r="D1166" s="93"/>
      <c r="E1166" s="82" t="s">
        <v>5131</v>
      </c>
      <c r="F1166" s="82" t="s">
        <v>2033</v>
      </c>
      <c r="G1166" s="82" t="s">
        <v>182</v>
      </c>
      <c r="H1166" s="82" t="s">
        <v>2035</v>
      </c>
      <c r="I1166" s="94" t="s">
        <v>183</v>
      </c>
      <c r="J1166" s="82" t="s">
        <v>5132</v>
      </c>
      <c r="K1166" s="31"/>
      <c r="L1166" s="82" t="s">
        <v>1631</v>
      </c>
    </row>
    <row r="1167" spans="1:12">
      <c r="A1167" s="92" t="s">
        <v>5029</v>
      </c>
      <c r="B1167" t="s">
        <v>5133</v>
      </c>
      <c r="C1167" s="93"/>
      <c r="D1167" s="93"/>
      <c r="E1167" s="82" t="s">
        <v>5133</v>
      </c>
      <c r="F1167" s="82" t="s">
        <v>186</v>
      </c>
      <c r="G1167" s="82" t="s">
        <v>182</v>
      </c>
      <c r="H1167" s="82" t="s">
        <v>2035</v>
      </c>
      <c r="I1167" s="94" t="s">
        <v>183</v>
      </c>
      <c r="J1167" s="82" t="s">
        <v>5134</v>
      </c>
      <c r="K1167" s="31"/>
      <c r="L1167" s="82" t="s">
        <v>1631</v>
      </c>
    </row>
    <row r="1168" spans="1:12">
      <c r="A1168" s="92" t="s">
        <v>5029</v>
      </c>
      <c r="B1168" t="s">
        <v>5135</v>
      </c>
      <c r="C1168" s="93"/>
      <c r="D1168" s="93"/>
      <c r="E1168" s="82" t="s">
        <v>5135</v>
      </c>
      <c r="F1168" s="82" t="s">
        <v>186</v>
      </c>
      <c r="G1168" s="82" t="s">
        <v>182</v>
      </c>
      <c r="H1168" s="82" t="s">
        <v>2035</v>
      </c>
      <c r="I1168" s="94" t="s">
        <v>183</v>
      </c>
      <c r="J1168" s="82" t="s">
        <v>5136</v>
      </c>
      <c r="K1168" s="31"/>
      <c r="L1168" s="82" t="s">
        <v>1631</v>
      </c>
    </row>
    <row r="1169" spans="1:12">
      <c r="A1169" s="92" t="s">
        <v>5029</v>
      </c>
      <c r="B1169" t="s">
        <v>5137</v>
      </c>
      <c r="C1169" s="93"/>
      <c r="D1169" s="93"/>
      <c r="E1169" s="82" t="s">
        <v>5137</v>
      </c>
      <c r="F1169" s="82" t="s">
        <v>744</v>
      </c>
      <c r="G1169" s="82" t="s">
        <v>187</v>
      </c>
      <c r="H1169" s="82" t="s">
        <v>187</v>
      </c>
      <c r="I1169" s="94" t="s">
        <v>183</v>
      </c>
      <c r="J1169" s="82" t="s">
        <v>5138</v>
      </c>
      <c r="K1169" s="31"/>
      <c r="L1169" s="82" t="s">
        <v>1631</v>
      </c>
    </row>
    <row r="1170" spans="1:12">
      <c r="A1170" s="92" t="s">
        <v>5029</v>
      </c>
      <c r="B1170" t="s">
        <v>5139</v>
      </c>
      <c r="C1170" s="93"/>
      <c r="D1170" s="93"/>
      <c r="E1170" s="82" t="s">
        <v>5139</v>
      </c>
      <c r="F1170" s="82" t="s">
        <v>744</v>
      </c>
      <c r="G1170" s="82" t="s">
        <v>187</v>
      </c>
      <c r="H1170" s="82" t="s">
        <v>187</v>
      </c>
      <c r="I1170" s="94" t="s">
        <v>183</v>
      </c>
      <c r="J1170" s="82" t="s">
        <v>5140</v>
      </c>
      <c r="K1170" s="31"/>
      <c r="L1170" s="82" t="s">
        <v>1631</v>
      </c>
    </row>
    <row r="1171" spans="1:12">
      <c r="A1171" s="92" t="s">
        <v>5029</v>
      </c>
      <c r="B1171" t="s">
        <v>5141</v>
      </c>
      <c r="C1171" s="93"/>
      <c r="D1171" s="93"/>
      <c r="E1171" s="82" t="s">
        <v>5141</v>
      </c>
      <c r="F1171" s="82" t="s">
        <v>744</v>
      </c>
      <c r="G1171" s="82" t="s">
        <v>187</v>
      </c>
      <c r="H1171" s="82" t="s">
        <v>187</v>
      </c>
      <c r="I1171" s="94" t="s">
        <v>183</v>
      </c>
      <c r="J1171" s="82" t="s">
        <v>5142</v>
      </c>
      <c r="K1171" s="31"/>
      <c r="L1171" s="82" t="s">
        <v>1631</v>
      </c>
    </row>
    <row r="1172" spans="1:12">
      <c r="A1172" s="92" t="s">
        <v>5029</v>
      </c>
      <c r="B1172" t="s">
        <v>5143</v>
      </c>
      <c r="C1172" s="93"/>
      <c r="D1172" s="93"/>
      <c r="E1172" s="82" t="s">
        <v>5143</v>
      </c>
      <c r="F1172" s="82" t="s">
        <v>744</v>
      </c>
      <c r="G1172" s="82" t="s">
        <v>187</v>
      </c>
      <c r="H1172" s="82" t="s">
        <v>187</v>
      </c>
      <c r="I1172" s="94" t="s">
        <v>183</v>
      </c>
      <c r="J1172" s="82" t="s">
        <v>5144</v>
      </c>
      <c r="K1172" s="31"/>
      <c r="L1172" s="82" t="s">
        <v>1631</v>
      </c>
    </row>
    <row r="1173" spans="1:12">
      <c r="A1173" s="92" t="s">
        <v>5029</v>
      </c>
      <c r="B1173" t="s">
        <v>5145</v>
      </c>
      <c r="C1173" s="93"/>
      <c r="D1173" s="93"/>
      <c r="E1173" s="82" t="s">
        <v>5145</v>
      </c>
      <c r="F1173" s="82" t="s">
        <v>744</v>
      </c>
      <c r="G1173" s="82" t="s">
        <v>187</v>
      </c>
      <c r="H1173" s="82" t="s">
        <v>187</v>
      </c>
      <c r="I1173" s="94" t="s">
        <v>183</v>
      </c>
      <c r="J1173" s="82" t="s">
        <v>5146</v>
      </c>
      <c r="K1173" s="31"/>
      <c r="L1173" s="82" t="s">
        <v>1631</v>
      </c>
    </row>
    <row r="1174" spans="1:12">
      <c r="A1174" s="92" t="s">
        <v>5029</v>
      </c>
      <c r="B1174" t="s">
        <v>5147</v>
      </c>
      <c r="C1174" s="93"/>
      <c r="D1174" s="93"/>
      <c r="E1174" s="82" t="s">
        <v>5147</v>
      </c>
      <c r="F1174" s="82" t="s">
        <v>744</v>
      </c>
      <c r="G1174" s="82" t="s">
        <v>187</v>
      </c>
      <c r="H1174" s="82" t="s">
        <v>187</v>
      </c>
      <c r="I1174" s="94" t="s">
        <v>183</v>
      </c>
      <c r="J1174" s="82" t="s">
        <v>5148</v>
      </c>
      <c r="K1174" s="31"/>
      <c r="L1174" s="82" t="s">
        <v>1631</v>
      </c>
    </row>
    <row r="1175" spans="1:12">
      <c r="A1175" s="92" t="s">
        <v>5029</v>
      </c>
      <c r="B1175" t="s">
        <v>5149</v>
      </c>
      <c r="C1175" s="93"/>
      <c r="D1175" s="93" t="s">
        <v>5150</v>
      </c>
      <c r="E1175" s="82" t="s">
        <v>5151</v>
      </c>
      <c r="F1175" s="82" t="s">
        <v>181</v>
      </c>
      <c r="G1175" s="82" t="s">
        <v>182</v>
      </c>
      <c r="H1175" s="82" t="s">
        <v>182</v>
      </c>
      <c r="I1175" s="94" t="s">
        <v>183</v>
      </c>
      <c r="J1175" s="82" t="s">
        <v>5152</v>
      </c>
      <c r="K1175" s="31"/>
      <c r="L1175" s="82" t="s">
        <v>1631</v>
      </c>
    </row>
    <row r="1176" spans="1:12">
      <c r="A1176" s="92" t="s">
        <v>5029</v>
      </c>
      <c r="B1176" t="s">
        <v>5153</v>
      </c>
      <c r="C1176" s="93"/>
      <c r="D1176" s="93" t="s">
        <v>5150</v>
      </c>
      <c r="E1176" s="82" t="s">
        <v>5154</v>
      </c>
      <c r="F1176" s="82" t="s">
        <v>181</v>
      </c>
      <c r="G1176" s="82" t="s">
        <v>182</v>
      </c>
      <c r="H1176" s="82" t="s">
        <v>182</v>
      </c>
      <c r="I1176" s="94" t="s">
        <v>183</v>
      </c>
      <c r="J1176" s="82" t="s">
        <v>5155</v>
      </c>
      <c r="K1176" s="31"/>
      <c r="L1176" s="82" t="s">
        <v>1631</v>
      </c>
    </row>
    <row r="1177" spans="1:12">
      <c r="A1177" s="92" t="s">
        <v>5029</v>
      </c>
      <c r="B1177" t="s">
        <v>5156</v>
      </c>
      <c r="C1177" s="93"/>
      <c r="D1177" s="93" t="s">
        <v>5150</v>
      </c>
      <c r="E1177" s="82" t="s">
        <v>5157</v>
      </c>
      <c r="F1177" s="82" t="s">
        <v>181</v>
      </c>
      <c r="G1177" s="82" t="s">
        <v>182</v>
      </c>
      <c r="H1177" s="82" t="s">
        <v>182</v>
      </c>
      <c r="I1177" s="94" t="s">
        <v>183</v>
      </c>
      <c r="J1177" s="82" t="s">
        <v>5158</v>
      </c>
      <c r="K1177" s="31"/>
      <c r="L1177" s="82" t="s">
        <v>1631</v>
      </c>
    </row>
    <row r="1178" spans="1:12">
      <c r="A1178" s="92" t="s">
        <v>5029</v>
      </c>
      <c r="B1178" t="s">
        <v>5159</v>
      </c>
      <c r="C1178" s="93"/>
      <c r="D1178" s="93" t="s">
        <v>5150</v>
      </c>
      <c r="E1178" s="82" t="s">
        <v>5160</v>
      </c>
      <c r="F1178" s="82" t="s">
        <v>2592</v>
      </c>
      <c r="G1178" s="82" t="s">
        <v>182</v>
      </c>
      <c r="H1178" s="82" t="s">
        <v>182</v>
      </c>
      <c r="I1178" s="94" t="s">
        <v>183</v>
      </c>
      <c r="J1178" s="82" t="s">
        <v>5161</v>
      </c>
      <c r="K1178" s="31"/>
      <c r="L1178" s="82" t="s">
        <v>1631</v>
      </c>
    </row>
    <row r="1179" spans="1:12">
      <c r="A1179" s="92" t="s">
        <v>5029</v>
      </c>
      <c r="B1179" t="s">
        <v>5162</v>
      </c>
      <c r="C1179" s="93"/>
      <c r="D1179" s="93" t="s">
        <v>5150</v>
      </c>
      <c r="E1179" s="82" t="s">
        <v>5163</v>
      </c>
      <c r="F1179" s="82" t="s">
        <v>186</v>
      </c>
      <c r="G1179" s="82" t="s">
        <v>182</v>
      </c>
      <c r="H1179" s="82" t="s">
        <v>2035</v>
      </c>
      <c r="I1179" s="94" t="s">
        <v>183</v>
      </c>
      <c r="J1179" s="82" t="s">
        <v>5164</v>
      </c>
      <c r="K1179" s="31"/>
      <c r="L1179" s="82" t="s">
        <v>1631</v>
      </c>
    </row>
    <row r="1180" spans="1:12">
      <c r="A1180" s="92" t="s">
        <v>5029</v>
      </c>
      <c r="B1180" t="s">
        <v>5165</v>
      </c>
      <c r="C1180" s="93"/>
      <c r="D1180" s="93" t="s">
        <v>5150</v>
      </c>
      <c r="E1180" s="82" t="s">
        <v>5166</v>
      </c>
      <c r="F1180" s="82" t="s">
        <v>186</v>
      </c>
      <c r="G1180" s="82" t="s">
        <v>182</v>
      </c>
      <c r="H1180" s="82" t="s">
        <v>2035</v>
      </c>
      <c r="I1180" s="94" t="s">
        <v>183</v>
      </c>
      <c r="J1180" s="82" t="s">
        <v>5167</v>
      </c>
      <c r="K1180" s="31"/>
      <c r="L1180" s="82" t="s">
        <v>1631</v>
      </c>
    </row>
    <row r="1181" spans="1:12">
      <c r="A1181" s="92" t="s">
        <v>5029</v>
      </c>
      <c r="B1181" t="s">
        <v>5168</v>
      </c>
      <c r="C1181" s="93"/>
      <c r="D1181" s="93" t="s">
        <v>5150</v>
      </c>
      <c r="E1181" s="82" t="s">
        <v>5169</v>
      </c>
      <c r="F1181" s="82" t="s">
        <v>186</v>
      </c>
      <c r="G1181" s="82" t="s">
        <v>182</v>
      </c>
      <c r="H1181" s="82" t="s">
        <v>2035</v>
      </c>
      <c r="I1181" s="94" t="s">
        <v>183</v>
      </c>
      <c r="J1181" s="82" t="s">
        <v>5170</v>
      </c>
      <c r="K1181" s="31"/>
      <c r="L1181" s="82" t="s">
        <v>1631</v>
      </c>
    </row>
    <row r="1182" spans="1:12">
      <c r="A1182" s="92" t="s">
        <v>5029</v>
      </c>
      <c r="B1182" t="s">
        <v>5171</v>
      </c>
      <c r="C1182" s="93"/>
      <c r="D1182" s="93" t="s">
        <v>5150</v>
      </c>
      <c r="E1182" s="82" t="s">
        <v>5172</v>
      </c>
      <c r="F1182" s="82" t="s">
        <v>744</v>
      </c>
      <c r="G1182" s="82" t="s">
        <v>187</v>
      </c>
      <c r="H1182" s="82" t="s">
        <v>187</v>
      </c>
      <c r="I1182" s="94" t="s">
        <v>183</v>
      </c>
      <c r="J1182" s="82" t="s">
        <v>5173</v>
      </c>
      <c r="K1182" s="31"/>
      <c r="L1182" s="82" t="s">
        <v>1631</v>
      </c>
    </row>
    <row r="1183" spans="1:12">
      <c r="A1183" s="92" t="s">
        <v>5029</v>
      </c>
      <c r="B1183" t="s">
        <v>5174</v>
      </c>
      <c r="C1183" s="93"/>
      <c r="D1183" s="93" t="s">
        <v>5150</v>
      </c>
      <c r="E1183" s="82" t="s">
        <v>5175</v>
      </c>
      <c r="F1183" s="82" t="s">
        <v>744</v>
      </c>
      <c r="G1183" s="82" t="s">
        <v>187</v>
      </c>
      <c r="H1183" s="82" t="s">
        <v>187</v>
      </c>
      <c r="I1183" s="94" t="s">
        <v>183</v>
      </c>
      <c r="J1183" s="82" t="s">
        <v>5176</v>
      </c>
      <c r="K1183" s="31"/>
      <c r="L1183" s="82" t="s">
        <v>1631</v>
      </c>
    </row>
    <row r="1184" spans="1:12">
      <c r="A1184" s="92" t="s">
        <v>5029</v>
      </c>
      <c r="B1184" t="s">
        <v>5177</v>
      </c>
      <c r="C1184" s="93"/>
      <c r="D1184" s="93" t="s">
        <v>5150</v>
      </c>
      <c r="E1184" s="82" t="s">
        <v>5178</v>
      </c>
      <c r="F1184" s="82" t="s">
        <v>744</v>
      </c>
      <c r="G1184" s="82" t="s">
        <v>187</v>
      </c>
      <c r="H1184" s="82" t="s">
        <v>187</v>
      </c>
      <c r="I1184" s="94" t="s">
        <v>183</v>
      </c>
      <c r="J1184" s="82" t="s">
        <v>5179</v>
      </c>
      <c r="K1184" s="31"/>
      <c r="L1184" s="82" t="s">
        <v>1631</v>
      </c>
    </row>
    <row r="1185" spans="1:12">
      <c r="A1185" s="92" t="s">
        <v>5029</v>
      </c>
      <c r="B1185" t="s">
        <v>5180</v>
      </c>
      <c r="C1185" s="93" t="s">
        <v>5181</v>
      </c>
      <c r="D1185" s="93"/>
      <c r="E1185" s="82" t="s">
        <v>5180</v>
      </c>
      <c r="F1185" s="82" t="s">
        <v>744</v>
      </c>
      <c r="G1185" s="82" t="s">
        <v>187</v>
      </c>
      <c r="H1185" s="82" t="s">
        <v>187</v>
      </c>
      <c r="I1185" s="94" t="s">
        <v>183</v>
      </c>
      <c r="J1185" s="82" t="s">
        <v>5182</v>
      </c>
      <c r="K1185" s="31"/>
      <c r="L1185" s="82" t="s">
        <v>1631</v>
      </c>
    </row>
    <row r="1186" spans="1:12">
      <c r="A1186" s="92" t="s">
        <v>5029</v>
      </c>
      <c r="B1186" t="s">
        <v>5183</v>
      </c>
      <c r="C1186" s="93" t="s">
        <v>5181</v>
      </c>
      <c r="D1186" s="93"/>
      <c r="E1186" s="82" t="s">
        <v>5183</v>
      </c>
      <c r="F1186" s="82" t="s">
        <v>744</v>
      </c>
      <c r="G1186" s="82" t="s">
        <v>187</v>
      </c>
      <c r="H1186" s="82" t="s">
        <v>187</v>
      </c>
      <c r="I1186" s="94" t="s">
        <v>183</v>
      </c>
      <c r="J1186" s="82" t="s">
        <v>5184</v>
      </c>
      <c r="K1186" s="31"/>
      <c r="L1186" s="82" t="s">
        <v>1631</v>
      </c>
    </row>
    <row r="1187" spans="1:12">
      <c r="A1187" s="92" t="s">
        <v>5029</v>
      </c>
      <c r="B1187" t="s">
        <v>5185</v>
      </c>
      <c r="C1187" s="93" t="s">
        <v>5181</v>
      </c>
      <c r="D1187" s="93"/>
      <c r="E1187" s="82" t="s">
        <v>5185</v>
      </c>
      <c r="F1187" s="82" t="s">
        <v>744</v>
      </c>
      <c r="G1187" s="82" t="s">
        <v>187</v>
      </c>
      <c r="H1187" s="82" t="s">
        <v>187</v>
      </c>
      <c r="I1187" s="94" t="s">
        <v>183</v>
      </c>
      <c r="J1187" s="82" t="s">
        <v>5186</v>
      </c>
      <c r="K1187" s="31"/>
      <c r="L1187" s="82" t="s">
        <v>1631</v>
      </c>
    </row>
    <row r="1188" spans="1:12">
      <c r="A1188" s="92" t="s">
        <v>5029</v>
      </c>
      <c r="B1188" t="s">
        <v>5187</v>
      </c>
      <c r="C1188" s="93" t="s">
        <v>5181</v>
      </c>
      <c r="D1188" s="93"/>
      <c r="E1188" s="82" t="s">
        <v>5187</v>
      </c>
      <c r="F1188" s="82" t="s">
        <v>744</v>
      </c>
      <c r="G1188" s="82" t="s">
        <v>187</v>
      </c>
      <c r="H1188" s="82" t="s">
        <v>187</v>
      </c>
      <c r="I1188" s="94" t="s">
        <v>183</v>
      </c>
      <c r="J1188" s="82" t="s">
        <v>5188</v>
      </c>
      <c r="K1188" s="31"/>
      <c r="L1188" s="82" t="s">
        <v>1631</v>
      </c>
    </row>
    <row r="1189" spans="1:12">
      <c r="A1189" s="92" t="s">
        <v>5029</v>
      </c>
      <c r="B1189" t="s">
        <v>5189</v>
      </c>
      <c r="C1189" s="93" t="s">
        <v>5181</v>
      </c>
      <c r="D1189" s="93"/>
      <c r="E1189" s="82" t="s">
        <v>5189</v>
      </c>
      <c r="F1189" s="82" t="s">
        <v>744</v>
      </c>
      <c r="G1189" s="82" t="s">
        <v>187</v>
      </c>
      <c r="H1189" s="82" t="s">
        <v>187</v>
      </c>
      <c r="I1189" s="94" t="s">
        <v>183</v>
      </c>
      <c r="J1189" s="82" t="s">
        <v>5190</v>
      </c>
      <c r="K1189" s="31"/>
      <c r="L1189" s="82" t="s">
        <v>1631</v>
      </c>
    </row>
    <row r="1190" spans="1:12">
      <c r="A1190" s="92" t="s">
        <v>5029</v>
      </c>
      <c r="B1190" t="s">
        <v>5191</v>
      </c>
      <c r="C1190" s="93" t="s">
        <v>5181</v>
      </c>
      <c r="D1190" s="93"/>
      <c r="E1190" s="82" t="s">
        <v>5191</v>
      </c>
      <c r="F1190" s="82" t="s">
        <v>744</v>
      </c>
      <c r="G1190" s="82" t="s">
        <v>187</v>
      </c>
      <c r="H1190" s="82" t="s">
        <v>187</v>
      </c>
      <c r="I1190" s="94" t="s">
        <v>183</v>
      </c>
      <c r="J1190" s="82" t="s">
        <v>5192</v>
      </c>
      <c r="K1190" s="31"/>
      <c r="L1190" s="82" t="s">
        <v>1631</v>
      </c>
    </row>
    <row r="1191" spans="1:12">
      <c r="A1191" s="92" t="s">
        <v>5029</v>
      </c>
      <c r="B1191" t="s">
        <v>5193</v>
      </c>
      <c r="C1191" s="93" t="s">
        <v>5181</v>
      </c>
      <c r="D1191" s="93"/>
      <c r="E1191" s="82" t="s">
        <v>5193</v>
      </c>
      <c r="F1191" s="82" t="s">
        <v>744</v>
      </c>
      <c r="G1191" s="82" t="s">
        <v>187</v>
      </c>
      <c r="H1191" s="82" t="s">
        <v>187</v>
      </c>
      <c r="I1191" s="94" t="s">
        <v>183</v>
      </c>
      <c r="J1191" s="82" t="s">
        <v>5194</v>
      </c>
      <c r="K1191" s="31"/>
      <c r="L1191" s="82" t="s">
        <v>1631</v>
      </c>
    </row>
    <row r="1192" spans="1:12">
      <c r="A1192" s="92" t="s">
        <v>5029</v>
      </c>
      <c r="B1192" t="s">
        <v>5195</v>
      </c>
      <c r="C1192" s="93" t="s">
        <v>5181</v>
      </c>
      <c r="D1192" s="93"/>
      <c r="E1192" s="82" t="s">
        <v>5195</v>
      </c>
      <c r="F1192" s="82" t="s">
        <v>744</v>
      </c>
      <c r="G1192" s="82" t="s">
        <v>187</v>
      </c>
      <c r="H1192" s="82" t="s">
        <v>187</v>
      </c>
      <c r="I1192" s="94" t="s">
        <v>183</v>
      </c>
      <c r="J1192" s="82" t="s">
        <v>5196</v>
      </c>
      <c r="K1192" s="31"/>
      <c r="L1192" s="82" t="s">
        <v>1631</v>
      </c>
    </row>
    <row r="1193" spans="1:12">
      <c r="A1193" s="92" t="s">
        <v>2059</v>
      </c>
      <c r="B1193" t="s">
        <v>1570</v>
      </c>
      <c r="C1193" s="93"/>
      <c r="D1193" s="93"/>
      <c r="E1193" s="82" t="s">
        <v>1570</v>
      </c>
      <c r="F1193" s="82" t="s">
        <v>744</v>
      </c>
      <c r="G1193" s="82" t="s">
        <v>187</v>
      </c>
      <c r="H1193" s="82" t="s">
        <v>187</v>
      </c>
      <c r="I1193" s="94" t="s">
        <v>183</v>
      </c>
      <c r="J1193" s="82" t="s">
        <v>5197</v>
      </c>
      <c r="K1193" s="31" t="s">
        <v>5198</v>
      </c>
      <c r="L1193" s="82" t="s">
        <v>747</v>
      </c>
    </row>
    <row r="1194" spans="1:12">
      <c r="A1194" s="92" t="s">
        <v>2059</v>
      </c>
      <c r="B1194" t="s">
        <v>1571</v>
      </c>
      <c r="C1194" s="93"/>
      <c r="D1194" s="93"/>
      <c r="E1194" s="82" t="s">
        <v>1571</v>
      </c>
      <c r="F1194" s="82" t="s">
        <v>744</v>
      </c>
      <c r="G1194" s="82" t="s">
        <v>187</v>
      </c>
      <c r="H1194" s="82" t="s">
        <v>187</v>
      </c>
      <c r="I1194" s="94" t="s">
        <v>183</v>
      </c>
      <c r="J1194" s="82" t="s">
        <v>5199</v>
      </c>
      <c r="K1194" s="31" t="s">
        <v>5200</v>
      </c>
      <c r="L1194" s="82" t="s">
        <v>747</v>
      </c>
    </row>
    <row r="1195" spans="1:12">
      <c r="A1195" s="92" t="s">
        <v>2059</v>
      </c>
      <c r="B1195" t="s">
        <v>1572</v>
      </c>
      <c r="C1195" s="93"/>
      <c r="D1195" s="93"/>
      <c r="E1195" s="82" t="s">
        <v>1572</v>
      </c>
      <c r="F1195" s="82" t="s">
        <v>744</v>
      </c>
      <c r="G1195" s="82" t="s">
        <v>187</v>
      </c>
      <c r="H1195" s="82" t="s">
        <v>187</v>
      </c>
      <c r="I1195" s="94" t="s">
        <v>183</v>
      </c>
      <c r="J1195" s="82" t="s">
        <v>5201</v>
      </c>
      <c r="K1195" s="31" t="s">
        <v>5202</v>
      </c>
      <c r="L1195" s="82" t="s">
        <v>747</v>
      </c>
    </row>
    <row r="1196" spans="1:12">
      <c r="A1196" s="92" t="s">
        <v>2059</v>
      </c>
      <c r="B1196" t="s">
        <v>1573</v>
      </c>
      <c r="C1196" s="93"/>
      <c r="D1196" s="93"/>
      <c r="E1196" s="82" t="s">
        <v>1573</v>
      </c>
      <c r="F1196" s="82" t="s">
        <v>744</v>
      </c>
      <c r="G1196" s="82" t="s">
        <v>187</v>
      </c>
      <c r="H1196" s="82" t="s">
        <v>187</v>
      </c>
      <c r="I1196" s="94" t="s">
        <v>183</v>
      </c>
      <c r="J1196" s="82" t="s">
        <v>5203</v>
      </c>
      <c r="K1196" s="31" t="s">
        <v>5204</v>
      </c>
      <c r="L1196" s="82" t="s">
        <v>747</v>
      </c>
    </row>
    <row r="1197" spans="1:12">
      <c r="A1197" s="92" t="s">
        <v>2059</v>
      </c>
      <c r="B1197" t="s">
        <v>1574</v>
      </c>
      <c r="C1197" s="93"/>
      <c r="D1197" s="93"/>
      <c r="E1197" s="82" t="s">
        <v>1574</v>
      </c>
      <c r="F1197" s="82" t="s">
        <v>744</v>
      </c>
      <c r="G1197" s="82" t="s">
        <v>187</v>
      </c>
      <c r="H1197" s="82" t="s">
        <v>187</v>
      </c>
      <c r="I1197" s="94" t="s">
        <v>183</v>
      </c>
      <c r="J1197" s="82" t="s">
        <v>5205</v>
      </c>
      <c r="K1197" s="31" t="s">
        <v>5206</v>
      </c>
      <c r="L1197" s="82" t="s">
        <v>747</v>
      </c>
    </row>
    <row r="1198" spans="1:12">
      <c r="A1198" s="92" t="s">
        <v>2059</v>
      </c>
      <c r="B1198" t="s">
        <v>1575</v>
      </c>
      <c r="C1198" s="93"/>
      <c r="D1198" s="93"/>
      <c r="E1198" s="82" t="s">
        <v>1575</v>
      </c>
      <c r="F1198" s="82" t="s">
        <v>744</v>
      </c>
      <c r="G1198" s="82" t="s">
        <v>187</v>
      </c>
      <c r="H1198" s="82" t="s">
        <v>187</v>
      </c>
      <c r="I1198" s="94" t="s">
        <v>183</v>
      </c>
      <c r="J1198" s="82" t="s">
        <v>5207</v>
      </c>
      <c r="K1198" s="31" t="s">
        <v>5208</v>
      </c>
      <c r="L1198" s="82" t="s">
        <v>747</v>
      </c>
    </row>
    <row r="1199" spans="1:12">
      <c r="A1199" s="92" t="s">
        <v>2059</v>
      </c>
      <c r="B1199" t="s">
        <v>1576</v>
      </c>
      <c r="C1199" s="93"/>
      <c r="D1199" s="93"/>
      <c r="E1199" s="82" t="s">
        <v>1576</v>
      </c>
      <c r="F1199" s="82" t="s">
        <v>744</v>
      </c>
      <c r="G1199" s="82" t="s">
        <v>187</v>
      </c>
      <c r="H1199" s="82" t="s">
        <v>187</v>
      </c>
      <c r="I1199" s="94" t="s">
        <v>183</v>
      </c>
      <c r="J1199" s="82" t="s">
        <v>5209</v>
      </c>
      <c r="K1199" s="31" t="s">
        <v>5210</v>
      </c>
      <c r="L1199" s="82" t="s">
        <v>747</v>
      </c>
    </row>
    <row r="1200" spans="1:12">
      <c r="A1200" s="92" t="s">
        <v>2059</v>
      </c>
      <c r="B1200" t="s">
        <v>1577</v>
      </c>
      <c r="C1200" s="93"/>
      <c r="D1200" s="93"/>
      <c r="E1200" s="82" t="s">
        <v>1577</v>
      </c>
      <c r="F1200" s="82" t="s">
        <v>186</v>
      </c>
      <c r="G1200" s="82" t="s">
        <v>187</v>
      </c>
      <c r="H1200" s="82" t="s">
        <v>187</v>
      </c>
      <c r="I1200" s="94" t="s">
        <v>183</v>
      </c>
      <c r="J1200" s="82" t="s">
        <v>5211</v>
      </c>
      <c r="K1200" s="31" t="s">
        <v>5212</v>
      </c>
      <c r="L1200" s="82" t="s">
        <v>1614</v>
      </c>
    </row>
    <row r="1201" spans="1:12">
      <c r="A1201" s="92" t="s">
        <v>2059</v>
      </c>
      <c r="B1201" t="s">
        <v>1578</v>
      </c>
      <c r="C1201" s="93"/>
      <c r="D1201" s="93"/>
      <c r="E1201" s="82" t="s">
        <v>1578</v>
      </c>
      <c r="F1201" s="82" t="s">
        <v>186</v>
      </c>
      <c r="G1201" s="82" t="s">
        <v>187</v>
      </c>
      <c r="H1201" s="82" t="s">
        <v>187</v>
      </c>
      <c r="I1201" s="94" t="s">
        <v>183</v>
      </c>
      <c r="J1201" s="82" t="s">
        <v>5213</v>
      </c>
      <c r="K1201" s="31" t="s">
        <v>5214</v>
      </c>
      <c r="L1201" s="82" t="s">
        <v>1614</v>
      </c>
    </row>
    <row r="1202" spans="1:12">
      <c r="A1202" s="92" t="s">
        <v>2059</v>
      </c>
      <c r="B1202" t="s">
        <v>1579</v>
      </c>
      <c r="C1202" s="93"/>
      <c r="D1202" s="93"/>
      <c r="E1202" s="82" t="s">
        <v>1579</v>
      </c>
      <c r="F1202" s="82" t="s">
        <v>186</v>
      </c>
      <c r="G1202" s="82" t="s">
        <v>187</v>
      </c>
      <c r="H1202" s="82" t="s">
        <v>187</v>
      </c>
      <c r="I1202" s="94" t="s">
        <v>183</v>
      </c>
      <c r="J1202" s="82" t="s">
        <v>5215</v>
      </c>
      <c r="K1202" s="31" t="s">
        <v>5216</v>
      </c>
      <c r="L1202" s="82" t="s">
        <v>1614</v>
      </c>
    </row>
    <row r="1203" spans="1:12">
      <c r="A1203" s="92" t="s">
        <v>2059</v>
      </c>
      <c r="B1203" t="s">
        <v>1580</v>
      </c>
      <c r="C1203" s="93"/>
      <c r="D1203" s="93"/>
      <c r="E1203" s="82" t="s">
        <v>1580</v>
      </c>
      <c r="F1203" s="82" t="s">
        <v>744</v>
      </c>
      <c r="G1203" s="82" t="s">
        <v>187</v>
      </c>
      <c r="H1203" s="82" t="s">
        <v>187</v>
      </c>
      <c r="I1203" s="94" t="s">
        <v>183</v>
      </c>
      <c r="J1203" s="82" t="s">
        <v>5217</v>
      </c>
      <c r="K1203" s="31" t="s">
        <v>5218</v>
      </c>
      <c r="L1203" s="82" t="s">
        <v>1614</v>
      </c>
    </row>
    <row r="1204" spans="1:12">
      <c r="A1204" s="92" t="s">
        <v>2059</v>
      </c>
      <c r="B1204" t="s">
        <v>1581</v>
      </c>
      <c r="C1204" s="93"/>
      <c r="D1204" s="93"/>
      <c r="E1204" s="82" t="s">
        <v>1581</v>
      </c>
      <c r="F1204" s="82" t="s">
        <v>744</v>
      </c>
      <c r="G1204" s="82" t="s">
        <v>187</v>
      </c>
      <c r="H1204" s="82" t="s">
        <v>187</v>
      </c>
      <c r="I1204" s="94" t="s">
        <v>183</v>
      </c>
      <c r="J1204" s="82" t="s">
        <v>5219</v>
      </c>
      <c r="K1204" s="31" t="s">
        <v>5220</v>
      </c>
      <c r="L1204" s="82" t="s">
        <v>1614</v>
      </c>
    </row>
    <row r="1205" spans="1:12">
      <c r="A1205" s="92" t="s">
        <v>2059</v>
      </c>
      <c r="B1205" t="s">
        <v>1582</v>
      </c>
      <c r="C1205" s="93"/>
      <c r="D1205" s="93"/>
      <c r="E1205" s="82" t="s">
        <v>1582</v>
      </c>
      <c r="F1205" s="82" t="s">
        <v>744</v>
      </c>
      <c r="G1205" s="82" t="s">
        <v>187</v>
      </c>
      <c r="H1205" s="82" t="s">
        <v>187</v>
      </c>
      <c r="I1205" s="94" t="s">
        <v>183</v>
      </c>
      <c r="J1205" s="82" t="s">
        <v>5221</v>
      </c>
      <c r="K1205" s="31" t="s">
        <v>5222</v>
      </c>
      <c r="L1205" s="82" t="s">
        <v>1614</v>
      </c>
    </row>
    <row r="1206" spans="1:12">
      <c r="A1206" s="92" t="s">
        <v>2059</v>
      </c>
      <c r="B1206" t="s">
        <v>1583</v>
      </c>
      <c r="C1206" s="93"/>
      <c r="D1206" s="93"/>
      <c r="E1206" s="82" t="s">
        <v>1583</v>
      </c>
      <c r="F1206" s="82" t="s">
        <v>744</v>
      </c>
      <c r="G1206" s="82" t="s">
        <v>187</v>
      </c>
      <c r="H1206" s="82" t="s">
        <v>187</v>
      </c>
      <c r="I1206" s="94" t="s">
        <v>183</v>
      </c>
      <c r="J1206" s="82" t="s">
        <v>5223</v>
      </c>
      <c r="K1206" s="31" t="s">
        <v>5224</v>
      </c>
      <c r="L1206" s="82" t="s">
        <v>1614</v>
      </c>
    </row>
    <row r="1207" spans="1:12">
      <c r="A1207" s="92" t="s">
        <v>2059</v>
      </c>
      <c r="B1207" t="s">
        <v>1584</v>
      </c>
      <c r="C1207" s="93"/>
      <c r="D1207" s="93"/>
      <c r="E1207" s="82" t="s">
        <v>1584</v>
      </c>
      <c r="F1207" s="82" t="s">
        <v>186</v>
      </c>
      <c r="G1207" s="82" t="s">
        <v>187</v>
      </c>
      <c r="H1207" s="82" t="s">
        <v>187</v>
      </c>
      <c r="I1207" s="94" t="s">
        <v>183</v>
      </c>
      <c r="J1207" s="82" t="s">
        <v>5225</v>
      </c>
      <c r="K1207" s="31" t="s">
        <v>5226</v>
      </c>
      <c r="L1207" s="82" t="s">
        <v>1638</v>
      </c>
    </row>
    <row r="1208" spans="1:12">
      <c r="A1208" s="92" t="s">
        <v>2059</v>
      </c>
      <c r="B1208" t="s">
        <v>1585</v>
      </c>
      <c r="C1208" s="93"/>
      <c r="D1208" s="93"/>
      <c r="E1208" s="82" t="s">
        <v>1585</v>
      </c>
      <c r="F1208" s="82" t="s">
        <v>186</v>
      </c>
      <c r="G1208" s="82" t="s">
        <v>187</v>
      </c>
      <c r="H1208" s="82" t="s">
        <v>187</v>
      </c>
      <c r="I1208" s="94" t="s">
        <v>183</v>
      </c>
      <c r="J1208" s="82" t="s">
        <v>5227</v>
      </c>
      <c r="K1208" s="31" t="s">
        <v>5228</v>
      </c>
      <c r="L1208" s="82" t="s">
        <v>1638</v>
      </c>
    </row>
    <row r="1209" spans="1:12">
      <c r="A1209" s="92" t="s">
        <v>2059</v>
      </c>
      <c r="B1209" t="s">
        <v>1586</v>
      </c>
      <c r="C1209" s="93"/>
      <c r="D1209" s="93"/>
      <c r="E1209" s="82" t="s">
        <v>1586</v>
      </c>
      <c r="F1209" s="82" t="s">
        <v>186</v>
      </c>
      <c r="G1209" s="82" t="s">
        <v>187</v>
      </c>
      <c r="H1209" s="82" t="s">
        <v>187</v>
      </c>
      <c r="I1209" s="94" t="s">
        <v>183</v>
      </c>
      <c r="J1209" s="82" t="s">
        <v>5229</v>
      </c>
      <c r="K1209" s="31" t="s">
        <v>5230</v>
      </c>
      <c r="L1209" s="82" t="s">
        <v>1638</v>
      </c>
    </row>
    <row r="1210" spans="1:12">
      <c r="A1210" s="92" t="s">
        <v>742</v>
      </c>
      <c r="B1210" t="s">
        <v>5231</v>
      </c>
      <c r="C1210" s="93"/>
      <c r="D1210" s="93"/>
      <c r="E1210" s="82" t="s">
        <v>5231</v>
      </c>
      <c r="F1210" s="82" t="s">
        <v>744</v>
      </c>
      <c r="G1210" s="82" t="s">
        <v>187</v>
      </c>
      <c r="H1210" s="82" t="s">
        <v>187</v>
      </c>
      <c r="I1210" s="94" t="s">
        <v>183</v>
      </c>
      <c r="J1210" s="82" t="s">
        <v>5232</v>
      </c>
      <c r="K1210" s="31" t="s">
        <v>5233</v>
      </c>
      <c r="L1210" s="82" t="s">
        <v>747</v>
      </c>
    </row>
    <row r="1211" spans="1:12">
      <c r="A1211" s="92" t="s">
        <v>742</v>
      </c>
      <c r="B1211" t="s">
        <v>5234</v>
      </c>
      <c r="C1211" s="93"/>
      <c r="D1211" s="93"/>
      <c r="E1211" s="82" t="s">
        <v>5234</v>
      </c>
      <c r="F1211" s="82" t="s">
        <v>744</v>
      </c>
      <c r="G1211" s="82" t="s">
        <v>187</v>
      </c>
      <c r="H1211" s="82" t="s">
        <v>187</v>
      </c>
      <c r="I1211" s="94" t="s">
        <v>183</v>
      </c>
      <c r="J1211" s="82" t="s">
        <v>5235</v>
      </c>
      <c r="K1211" s="31" t="s">
        <v>5236</v>
      </c>
      <c r="L1211" s="82" t="s">
        <v>747</v>
      </c>
    </row>
    <row r="1212" spans="1:12">
      <c r="A1212" s="92" t="s">
        <v>742</v>
      </c>
      <c r="B1212" t="s">
        <v>5237</v>
      </c>
      <c r="C1212" s="93"/>
      <c r="D1212" s="93"/>
      <c r="E1212" s="82" t="s">
        <v>5237</v>
      </c>
      <c r="F1212" s="82" t="s">
        <v>744</v>
      </c>
      <c r="G1212" s="82" t="s">
        <v>187</v>
      </c>
      <c r="H1212" s="82" t="s">
        <v>187</v>
      </c>
      <c r="I1212" s="94" t="s">
        <v>183</v>
      </c>
      <c r="J1212" s="82" t="s">
        <v>5238</v>
      </c>
      <c r="K1212" s="31" t="s">
        <v>5239</v>
      </c>
      <c r="L1212" s="82" t="s">
        <v>747</v>
      </c>
    </row>
    <row r="1213" spans="1:12">
      <c r="A1213" s="92" t="s">
        <v>742</v>
      </c>
      <c r="B1213" t="s">
        <v>5240</v>
      </c>
      <c r="C1213" s="93"/>
      <c r="D1213" s="93"/>
      <c r="E1213" s="82" t="s">
        <v>5240</v>
      </c>
      <c r="F1213" s="82" t="s">
        <v>744</v>
      </c>
      <c r="G1213" s="82" t="s">
        <v>187</v>
      </c>
      <c r="H1213" s="82" t="s">
        <v>187</v>
      </c>
      <c r="I1213" s="94" t="s">
        <v>183</v>
      </c>
      <c r="J1213" s="82" t="s">
        <v>5241</v>
      </c>
      <c r="K1213" s="31" t="s">
        <v>5242</v>
      </c>
      <c r="L1213" s="82" t="s">
        <v>747</v>
      </c>
    </row>
    <row r="1214" spans="1:12">
      <c r="A1214" s="92" t="s">
        <v>742</v>
      </c>
      <c r="B1214" t="s">
        <v>5243</v>
      </c>
      <c r="C1214" s="93"/>
      <c r="D1214" s="93"/>
      <c r="E1214" s="82" t="s">
        <v>5243</v>
      </c>
      <c r="F1214" s="82" t="s">
        <v>2592</v>
      </c>
      <c r="G1214" s="82" t="s">
        <v>187</v>
      </c>
      <c r="H1214" s="82" t="s">
        <v>187</v>
      </c>
      <c r="I1214" s="94" t="s">
        <v>183</v>
      </c>
      <c r="J1214" s="82" t="s">
        <v>5244</v>
      </c>
      <c r="K1214" s="31" t="s">
        <v>5245</v>
      </c>
      <c r="L1214" s="82" t="s">
        <v>1614</v>
      </c>
    </row>
    <row r="1215" spans="1:12">
      <c r="A1215" s="92" t="s">
        <v>742</v>
      </c>
      <c r="B1215" t="s">
        <v>5246</v>
      </c>
      <c r="C1215" s="93"/>
      <c r="D1215" s="93"/>
      <c r="E1215" s="82" t="s">
        <v>5246</v>
      </c>
      <c r="F1215" s="82" t="s">
        <v>744</v>
      </c>
      <c r="G1215" s="82" t="s">
        <v>187</v>
      </c>
      <c r="H1215" s="82" t="s">
        <v>187</v>
      </c>
      <c r="I1215" s="94" t="s">
        <v>183</v>
      </c>
      <c r="J1215" s="82" t="s">
        <v>5247</v>
      </c>
      <c r="K1215" s="31" t="s">
        <v>5248</v>
      </c>
      <c r="L1215" s="82" t="s">
        <v>1614</v>
      </c>
    </row>
    <row r="1216" spans="1:12">
      <c r="A1216" s="92" t="s">
        <v>742</v>
      </c>
      <c r="B1216" t="s">
        <v>5249</v>
      </c>
      <c r="C1216" s="93"/>
      <c r="D1216" s="93"/>
      <c r="E1216" s="82" t="s">
        <v>5249</v>
      </c>
      <c r="F1216" s="82" t="s">
        <v>744</v>
      </c>
      <c r="G1216" s="82" t="s">
        <v>187</v>
      </c>
      <c r="H1216" s="82" t="s">
        <v>187</v>
      </c>
      <c r="I1216" s="94" t="s">
        <v>183</v>
      </c>
      <c r="J1216" s="82" t="s">
        <v>5250</v>
      </c>
      <c r="K1216" s="31" t="s">
        <v>5251</v>
      </c>
      <c r="L1216" s="82" t="s">
        <v>1614</v>
      </c>
    </row>
    <row r="1217" spans="1:12">
      <c r="A1217" s="92" t="s">
        <v>742</v>
      </c>
      <c r="B1217" t="s">
        <v>5252</v>
      </c>
      <c r="C1217" s="93"/>
      <c r="D1217" s="93"/>
      <c r="E1217" s="82" t="s">
        <v>5252</v>
      </c>
      <c r="F1217" s="82" t="s">
        <v>186</v>
      </c>
      <c r="G1217" s="82" t="s">
        <v>187</v>
      </c>
      <c r="H1217" s="82" t="s">
        <v>187</v>
      </c>
      <c r="I1217" s="94" t="s">
        <v>183</v>
      </c>
      <c r="J1217" s="82" t="s">
        <v>5253</v>
      </c>
      <c r="K1217" s="31" t="s">
        <v>5254</v>
      </c>
      <c r="L1217" s="82" t="s">
        <v>1631</v>
      </c>
    </row>
    <row r="1218" spans="1:12">
      <c r="A1218" s="92" t="s">
        <v>742</v>
      </c>
      <c r="B1218" s="109" t="s">
        <v>5255</v>
      </c>
      <c r="C1218" s="93"/>
      <c r="D1218" s="93"/>
      <c r="E1218" s="82" t="s">
        <v>5255</v>
      </c>
      <c r="F1218" s="82" t="s">
        <v>744</v>
      </c>
      <c r="G1218" s="82" t="s">
        <v>187</v>
      </c>
      <c r="H1218" s="82" t="s">
        <v>187</v>
      </c>
      <c r="I1218" s="94" t="s">
        <v>183</v>
      </c>
      <c r="J1218" s="82" t="s">
        <v>5256</v>
      </c>
      <c r="K1218" s="31" t="s">
        <v>5257</v>
      </c>
      <c r="L1218" s="82" t="s">
        <v>1631</v>
      </c>
    </row>
    <row r="1219" spans="1:12">
      <c r="A1219" s="92" t="s">
        <v>742</v>
      </c>
      <c r="B1219" t="s">
        <v>5258</v>
      </c>
      <c r="C1219" s="93"/>
      <c r="D1219" s="93"/>
      <c r="E1219" s="82" t="s">
        <v>5258</v>
      </c>
      <c r="F1219" s="82" t="s">
        <v>744</v>
      </c>
      <c r="G1219" s="82" t="s">
        <v>187</v>
      </c>
      <c r="H1219" s="82" t="s">
        <v>187</v>
      </c>
      <c r="I1219" s="94" t="s">
        <v>183</v>
      </c>
      <c r="J1219" s="82" t="s">
        <v>5259</v>
      </c>
      <c r="K1219" s="31" t="s">
        <v>5260</v>
      </c>
      <c r="L1219" s="82" t="s">
        <v>1631</v>
      </c>
    </row>
    <row r="1220" spans="1:12">
      <c r="A1220" s="92" t="s">
        <v>742</v>
      </c>
      <c r="B1220" t="s">
        <v>5261</v>
      </c>
      <c r="C1220" s="93"/>
      <c r="D1220" s="93"/>
      <c r="E1220" s="82" t="s">
        <v>5261</v>
      </c>
      <c r="F1220" s="82" t="s">
        <v>186</v>
      </c>
      <c r="G1220" s="82" t="s">
        <v>187</v>
      </c>
      <c r="H1220" s="82" t="s">
        <v>187</v>
      </c>
      <c r="I1220" s="94" t="s">
        <v>183</v>
      </c>
      <c r="J1220" s="82" t="s">
        <v>5262</v>
      </c>
      <c r="K1220" s="31" t="s">
        <v>5263</v>
      </c>
      <c r="L1220" s="82" t="s">
        <v>1638</v>
      </c>
    </row>
    <row r="1221" spans="1:12">
      <c r="A1221" s="92" t="s">
        <v>742</v>
      </c>
      <c r="B1221" t="s">
        <v>5264</v>
      </c>
      <c r="C1221" s="93"/>
      <c r="D1221" s="93"/>
      <c r="E1221" s="82" t="s">
        <v>5264</v>
      </c>
      <c r="F1221" s="82" t="s">
        <v>186</v>
      </c>
      <c r="G1221" s="82" t="s">
        <v>187</v>
      </c>
      <c r="H1221" s="82" t="s">
        <v>187</v>
      </c>
      <c r="I1221" s="94" t="s">
        <v>183</v>
      </c>
      <c r="J1221" s="82" t="s">
        <v>5265</v>
      </c>
      <c r="K1221" s="31" t="s">
        <v>5266</v>
      </c>
      <c r="L1221" s="82" t="s">
        <v>1638</v>
      </c>
    </row>
    <row r="1222" spans="1:12">
      <c r="A1222" s="92" t="s">
        <v>742</v>
      </c>
      <c r="B1222" t="s">
        <v>5267</v>
      </c>
      <c r="C1222" s="93"/>
      <c r="D1222" s="93"/>
      <c r="E1222" s="82" t="s">
        <v>5267</v>
      </c>
      <c r="F1222" s="82" t="s">
        <v>744</v>
      </c>
      <c r="G1222" s="82" t="s">
        <v>187</v>
      </c>
      <c r="H1222" s="82" t="s">
        <v>187</v>
      </c>
      <c r="I1222" s="94" t="s">
        <v>183</v>
      </c>
      <c r="J1222" s="82" t="s">
        <v>5268</v>
      </c>
      <c r="K1222" s="31" t="s">
        <v>5269</v>
      </c>
      <c r="L1222" s="82" t="s">
        <v>1638</v>
      </c>
    </row>
    <row r="1223" spans="1:12">
      <c r="A1223" s="92" t="s">
        <v>2066</v>
      </c>
      <c r="B1223" t="s">
        <v>5270</v>
      </c>
      <c r="C1223" s="93"/>
      <c r="D1223" s="93"/>
      <c r="E1223" s="82" t="s">
        <v>5270</v>
      </c>
      <c r="F1223" s="82" t="s">
        <v>186</v>
      </c>
      <c r="G1223" s="82" t="s">
        <v>187</v>
      </c>
      <c r="H1223" s="82" t="s">
        <v>187</v>
      </c>
      <c r="I1223" s="94" t="s">
        <v>183</v>
      </c>
      <c r="J1223" s="82" t="s">
        <v>5271</v>
      </c>
      <c r="K1223" s="31" t="s">
        <v>5272</v>
      </c>
      <c r="L1223" s="82" t="s">
        <v>1614</v>
      </c>
    </row>
    <row r="1224" spans="1:12">
      <c r="A1224" s="92" t="s">
        <v>2066</v>
      </c>
      <c r="B1224" t="s">
        <v>5273</v>
      </c>
      <c r="C1224" s="93"/>
      <c r="D1224" s="93"/>
      <c r="E1224" s="82" t="s">
        <v>5273</v>
      </c>
      <c r="F1224" s="82" t="s">
        <v>186</v>
      </c>
      <c r="G1224" s="82" t="s">
        <v>182</v>
      </c>
      <c r="H1224" s="82" t="s">
        <v>2035</v>
      </c>
      <c r="I1224" s="94" t="s">
        <v>183</v>
      </c>
      <c r="J1224" s="82" t="s">
        <v>5274</v>
      </c>
      <c r="K1224" s="31" t="s">
        <v>5275</v>
      </c>
      <c r="L1224" s="82" t="s">
        <v>1614</v>
      </c>
    </row>
    <row r="1225" spans="1:12">
      <c r="A1225" s="92" t="s">
        <v>2066</v>
      </c>
      <c r="B1225" t="s">
        <v>5276</v>
      </c>
      <c r="C1225" s="93"/>
      <c r="D1225" s="93"/>
      <c r="E1225" s="82" t="s">
        <v>5276</v>
      </c>
      <c r="F1225" s="82" t="s">
        <v>186</v>
      </c>
      <c r="G1225" s="82" t="s">
        <v>187</v>
      </c>
      <c r="H1225" s="82" t="s">
        <v>187</v>
      </c>
      <c r="I1225" s="94" t="s">
        <v>183</v>
      </c>
      <c r="J1225" s="82" t="s">
        <v>5277</v>
      </c>
      <c r="K1225" s="31" t="s">
        <v>5278</v>
      </c>
      <c r="L1225" s="82" t="s">
        <v>1614</v>
      </c>
    </row>
    <row r="1226" spans="1:12">
      <c r="A1226" s="92" t="s">
        <v>2066</v>
      </c>
      <c r="B1226" t="s">
        <v>5279</v>
      </c>
      <c r="C1226" s="93"/>
      <c r="D1226" s="93"/>
      <c r="E1226" s="82" t="s">
        <v>5279</v>
      </c>
      <c r="F1226" s="82" t="s">
        <v>186</v>
      </c>
      <c r="G1226" s="82" t="s">
        <v>182</v>
      </c>
      <c r="H1226" s="82" t="s">
        <v>2035</v>
      </c>
      <c r="I1226" s="94" t="s">
        <v>183</v>
      </c>
      <c r="J1226" s="82" t="s">
        <v>5280</v>
      </c>
      <c r="K1226" s="31" t="s">
        <v>5281</v>
      </c>
      <c r="L1226" s="82" t="s">
        <v>1631</v>
      </c>
    </row>
    <row r="1227" spans="1:12">
      <c r="A1227" s="92" t="s">
        <v>2066</v>
      </c>
      <c r="B1227" t="s">
        <v>5282</v>
      </c>
      <c r="C1227" s="93"/>
      <c r="D1227" s="93"/>
      <c r="E1227" s="82" t="s">
        <v>5282</v>
      </c>
      <c r="F1227" s="82" t="s">
        <v>186</v>
      </c>
      <c r="G1227" s="82" t="s">
        <v>187</v>
      </c>
      <c r="H1227" s="82" t="s">
        <v>187</v>
      </c>
      <c r="I1227" s="94" t="s">
        <v>183</v>
      </c>
      <c r="J1227" s="82" t="s">
        <v>5283</v>
      </c>
      <c r="K1227" s="31" t="s">
        <v>5284</v>
      </c>
      <c r="L1227" s="82" t="s">
        <v>1631</v>
      </c>
    </row>
    <row r="1228" spans="1:12">
      <c r="A1228" s="92" t="s">
        <v>2066</v>
      </c>
      <c r="B1228" t="s">
        <v>5285</v>
      </c>
      <c r="C1228" s="93"/>
      <c r="D1228" s="93"/>
      <c r="E1228" s="82" t="s">
        <v>5285</v>
      </c>
      <c r="F1228" s="82" t="s">
        <v>186</v>
      </c>
      <c r="G1228" s="82" t="s">
        <v>187</v>
      </c>
      <c r="H1228" s="82" t="s">
        <v>187</v>
      </c>
      <c r="I1228" s="94" t="s">
        <v>183</v>
      </c>
      <c r="J1228" s="82" t="s">
        <v>5286</v>
      </c>
      <c r="K1228" s="31" t="s">
        <v>5287</v>
      </c>
      <c r="L1228" s="82" t="s">
        <v>1631</v>
      </c>
    </row>
    <row r="1229" spans="1:12">
      <c r="A1229" s="92" t="s">
        <v>2070</v>
      </c>
      <c r="B1229" t="s">
        <v>5288</v>
      </c>
      <c r="C1229" s="93"/>
      <c r="D1229" s="93"/>
      <c r="E1229" s="82" t="s">
        <v>5288</v>
      </c>
      <c r="F1229" s="82" t="s">
        <v>744</v>
      </c>
      <c r="G1229" s="82" t="s">
        <v>187</v>
      </c>
      <c r="H1229" s="82" t="s">
        <v>187</v>
      </c>
      <c r="I1229" s="94" t="s">
        <v>183</v>
      </c>
      <c r="J1229" s="82" t="s">
        <v>5289</v>
      </c>
      <c r="K1229" s="31" t="s">
        <v>5290</v>
      </c>
      <c r="L1229" s="82" t="s">
        <v>1631</v>
      </c>
    </row>
    <row r="1230" spans="1:12">
      <c r="A1230" s="92" t="s">
        <v>2070</v>
      </c>
      <c r="B1230" t="s">
        <v>5291</v>
      </c>
      <c r="C1230" s="93"/>
      <c r="D1230" s="93"/>
      <c r="E1230" s="82" t="s">
        <v>5291</v>
      </c>
      <c r="F1230" s="82" t="s">
        <v>181</v>
      </c>
      <c r="G1230" s="82" t="s">
        <v>182</v>
      </c>
      <c r="H1230" s="82" t="s">
        <v>2035</v>
      </c>
      <c r="I1230" s="94" t="s">
        <v>183</v>
      </c>
      <c r="J1230" s="82" t="s">
        <v>5292</v>
      </c>
      <c r="K1230" s="31" t="s">
        <v>5293</v>
      </c>
      <c r="L1230" s="82" t="s">
        <v>1631</v>
      </c>
    </row>
    <row r="1231" spans="1:12">
      <c r="A1231" s="92" t="s">
        <v>2070</v>
      </c>
      <c r="B1231" t="s">
        <v>5294</v>
      </c>
      <c r="C1231" s="93"/>
      <c r="D1231" s="93"/>
      <c r="E1231" s="82" t="s">
        <v>5294</v>
      </c>
      <c r="F1231" s="82" t="s">
        <v>186</v>
      </c>
      <c r="G1231" s="82" t="s">
        <v>187</v>
      </c>
      <c r="H1231" s="82" t="s">
        <v>187</v>
      </c>
      <c r="I1231" s="94" t="s">
        <v>183</v>
      </c>
      <c r="J1231" s="82" t="s">
        <v>5295</v>
      </c>
      <c r="K1231" s="31" t="s">
        <v>5296</v>
      </c>
      <c r="L1231" s="82" t="s">
        <v>1631</v>
      </c>
    </row>
    <row r="1232" spans="1:12">
      <c r="A1232" s="92" t="s">
        <v>2070</v>
      </c>
      <c r="B1232" t="s">
        <v>5297</v>
      </c>
      <c r="C1232" s="93"/>
      <c r="D1232" s="93"/>
      <c r="E1232" s="82" t="s">
        <v>5297</v>
      </c>
      <c r="F1232" s="82" t="s">
        <v>186</v>
      </c>
      <c r="G1232" s="82" t="s">
        <v>182</v>
      </c>
      <c r="H1232" s="82" t="s">
        <v>2035</v>
      </c>
      <c r="I1232" s="94" t="s">
        <v>183</v>
      </c>
      <c r="J1232" s="82" t="s">
        <v>5298</v>
      </c>
      <c r="K1232" s="31" t="s">
        <v>5299</v>
      </c>
      <c r="L1232" s="82" t="s">
        <v>1631</v>
      </c>
    </row>
    <row r="1233" spans="1:12">
      <c r="A1233" s="92" t="s">
        <v>2070</v>
      </c>
      <c r="B1233" t="s">
        <v>5300</v>
      </c>
      <c r="C1233" s="93"/>
      <c r="D1233" s="93"/>
      <c r="E1233" s="82" t="s">
        <v>5300</v>
      </c>
      <c r="F1233" s="82" t="s">
        <v>186</v>
      </c>
      <c r="G1233" s="82" t="s">
        <v>182</v>
      </c>
      <c r="H1233" s="82" t="s">
        <v>2035</v>
      </c>
      <c r="I1233" s="94" t="s">
        <v>183</v>
      </c>
      <c r="J1233" s="82" t="s">
        <v>5301</v>
      </c>
      <c r="K1233" s="31" t="s">
        <v>5302</v>
      </c>
      <c r="L1233" s="82" t="s">
        <v>1631</v>
      </c>
    </row>
    <row r="1234" spans="1:12">
      <c r="A1234" s="92" t="s">
        <v>2070</v>
      </c>
      <c r="B1234" t="s">
        <v>5303</v>
      </c>
      <c r="C1234" s="93"/>
      <c r="D1234" s="93"/>
      <c r="E1234" s="82" t="s">
        <v>5303</v>
      </c>
      <c r="F1234" s="82" t="s">
        <v>186</v>
      </c>
      <c r="G1234" s="82" t="s">
        <v>182</v>
      </c>
      <c r="H1234" s="82" t="s">
        <v>2035</v>
      </c>
      <c r="I1234" s="94" t="s">
        <v>183</v>
      </c>
      <c r="J1234" s="82" t="s">
        <v>5304</v>
      </c>
      <c r="K1234" s="31" t="s">
        <v>5305</v>
      </c>
      <c r="L1234" s="82" t="s">
        <v>1631</v>
      </c>
    </row>
    <row r="1235" spans="1:12">
      <c r="A1235" s="92" t="s">
        <v>2070</v>
      </c>
      <c r="B1235" t="s">
        <v>5306</v>
      </c>
      <c r="C1235" s="93"/>
      <c r="D1235" s="93"/>
      <c r="E1235" s="82" t="s">
        <v>5306</v>
      </c>
      <c r="F1235" s="82" t="s">
        <v>2888</v>
      </c>
      <c r="G1235" s="82" t="s">
        <v>182</v>
      </c>
      <c r="H1235" s="82" t="s">
        <v>2035</v>
      </c>
      <c r="I1235" s="94" t="s">
        <v>183</v>
      </c>
      <c r="J1235" s="82" t="s">
        <v>5307</v>
      </c>
      <c r="K1235" s="31" t="s">
        <v>5308</v>
      </c>
      <c r="L1235" s="82" t="s">
        <v>1631</v>
      </c>
    </row>
    <row r="1236" spans="1:12">
      <c r="A1236" s="92" t="s">
        <v>374</v>
      </c>
      <c r="B1236" t="s">
        <v>1540</v>
      </c>
      <c r="C1236" s="93"/>
      <c r="D1236" s="93"/>
      <c r="E1236" s="82" t="s">
        <v>1540</v>
      </c>
      <c r="F1236" s="82" t="s">
        <v>744</v>
      </c>
      <c r="G1236" s="82" t="s">
        <v>187</v>
      </c>
      <c r="H1236" s="82" t="s">
        <v>187</v>
      </c>
      <c r="I1236" s="94" t="s">
        <v>183</v>
      </c>
      <c r="J1236" s="82" t="s">
        <v>5309</v>
      </c>
      <c r="K1236" s="31" t="s">
        <v>5310</v>
      </c>
      <c r="L1236" s="82" t="s">
        <v>747</v>
      </c>
    </row>
    <row r="1237" spans="1:12">
      <c r="A1237" s="92" t="s">
        <v>374</v>
      </c>
      <c r="B1237" t="s">
        <v>1541</v>
      </c>
      <c r="C1237" s="93"/>
      <c r="D1237" s="93"/>
      <c r="E1237" s="82" t="s">
        <v>1541</v>
      </c>
      <c r="F1237" s="82" t="s">
        <v>744</v>
      </c>
      <c r="G1237" s="82" t="s">
        <v>187</v>
      </c>
      <c r="H1237" s="82" t="s">
        <v>187</v>
      </c>
      <c r="I1237" s="94" t="s">
        <v>183</v>
      </c>
      <c r="J1237" s="82" t="s">
        <v>5311</v>
      </c>
      <c r="K1237" s="31" t="s">
        <v>5312</v>
      </c>
      <c r="L1237" s="82" t="s">
        <v>747</v>
      </c>
    </row>
    <row r="1238" spans="1:12">
      <c r="A1238" s="92" t="s">
        <v>374</v>
      </c>
      <c r="B1238" t="s">
        <v>1542</v>
      </c>
      <c r="C1238" s="93"/>
      <c r="D1238" s="93"/>
      <c r="E1238" s="82" t="s">
        <v>1542</v>
      </c>
      <c r="F1238" s="82" t="s">
        <v>744</v>
      </c>
      <c r="G1238" s="82" t="s">
        <v>187</v>
      </c>
      <c r="H1238" s="82" t="s">
        <v>187</v>
      </c>
      <c r="I1238" s="94" t="s">
        <v>183</v>
      </c>
      <c r="J1238" s="82" t="s">
        <v>5313</v>
      </c>
      <c r="K1238" s="31" t="s">
        <v>5314</v>
      </c>
      <c r="L1238" s="82" t="s">
        <v>747</v>
      </c>
    </row>
    <row r="1239" spans="1:12">
      <c r="A1239" s="92" t="s">
        <v>374</v>
      </c>
      <c r="B1239" t="s">
        <v>1543</v>
      </c>
      <c r="C1239" s="93"/>
      <c r="D1239" s="93"/>
      <c r="E1239" s="82" t="s">
        <v>1543</v>
      </c>
      <c r="F1239" s="82" t="s">
        <v>744</v>
      </c>
      <c r="G1239" s="82" t="s">
        <v>187</v>
      </c>
      <c r="H1239" s="82" t="s">
        <v>187</v>
      </c>
      <c r="I1239" s="94" t="s">
        <v>183</v>
      </c>
      <c r="J1239" s="82" t="s">
        <v>5315</v>
      </c>
      <c r="K1239" s="31" t="s">
        <v>5316</v>
      </c>
      <c r="L1239" s="82" t="s">
        <v>747</v>
      </c>
    </row>
    <row r="1240" spans="1:12">
      <c r="A1240" s="92" t="s">
        <v>374</v>
      </c>
      <c r="B1240" t="s">
        <v>1544</v>
      </c>
      <c r="C1240" s="93"/>
      <c r="D1240" s="93"/>
      <c r="E1240" s="82" t="s">
        <v>1544</v>
      </c>
      <c r="F1240" s="82" t="s">
        <v>744</v>
      </c>
      <c r="G1240" s="82" t="s">
        <v>187</v>
      </c>
      <c r="H1240" s="82" t="s">
        <v>187</v>
      </c>
      <c r="I1240" s="94" t="s">
        <v>183</v>
      </c>
      <c r="J1240" s="82" t="s">
        <v>5317</v>
      </c>
      <c r="K1240" s="31" t="s">
        <v>5318</v>
      </c>
      <c r="L1240" s="82" t="s">
        <v>747</v>
      </c>
    </row>
    <row r="1241" spans="1:12">
      <c r="A1241" s="92" t="s">
        <v>374</v>
      </c>
      <c r="B1241" t="s">
        <v>1545</v>
      </c>
      <c r="C1241" s="93"/>
      <c r="D1241" s="93"/>
      <c r="E1241" s="82" t="s">
        <v>1545</v>
      </c>
      <c r="F1241" s="82" t="s">
        <v>744</v>
      </c>
      <c r="G1241" s="82" t="s">
        <v>187</v>
      </c>
      <c r="H1241" s="82" t="s">
        <v>187</v>
      </c>
      <c r="I1241" s="94" t="s">
        <v>183</v>
      </c>
      <c r="J1241" s="82" t="s">
        <v>5319</v>
      </c>
      <c r="K1241" s="31" t="s">
        <v>5320</v>
      </c>
      <c r="L1241" s="82" t="s">
        <v>747</v>
      </c>
    </row>
    <row r="1242" spans="1:12">
      <c r="A1242" s="92" t="s">
        <v>374</v>
      </c>
      <c r="B1242" t="s">
        <v>1546</v>
      </c>
      <c r="C1242" s="93"/>
      <c r="D1242" s="93"/>
      <c r="E1242" s="82" t="s">
        <v>1546</v>
      </c>
      <c r="F1242" s="82" t="s">
        <v>744</v>
      </c>
      <c r="G1242" s="82" t="s">
        <v>187</v>
      </c>
      <c r="H1242" s="82" t="s">
        <v>187</v>
      </c>
      <c r="I1242" s="94" t="s">
        <v>183</v>
      </c>
      <c r="J1242" s="82" t="s">
        <v>5321</v>
      </c>
      <c r="K1242" s="31" t="s">
        <v>5322</v>
      </c>
      <c r="L1242" s="82" t="s">
        <v>747</v>
      </c>
    </row>
    <row r="1243" spans="1:12">
      <c r="A1243" s="92" t="s">
        <v>374</v>
      </c>
      <c r="B1243" t="s">
        <v>1547</v>
      </c>
      <c r="C1243" s="93"/>
      <c r="D1243" s="93"/>
      <c r="E1243" s="82" t="s">
        <v>1547</v>
      </c>
      <c r="F1243" s="82" t="s">
        <v>181</v>
      </c>
      <c r="G1243" s="82" t="s">
        <v>187</v>
      </c>
      <c r="H1243" s="82" t="s">
        <v>187</v>
      </c>
      <c r="I1243" s="94" t="s">
        <v>2044</v>
      </c>
      <c r="J1243" s="82" t="s">
        <v>5323</v>
      </c>
      <c r="K1243" s="31" t="s">
        <v>5324</v>
      </c>
      <c r="L1243" s="82" t="s">
        <v>1614</v>
      </c>
    </row>
    <row r="1244" spans="1:12">
      <c r="A1244" s="92" t="s">
        <v>374</v>
      </c>
      <c r="B1244" t="s">
        <v>1548</v>
      </c>
      <c r="C1244" s="93"/>
      <c r="D1244" s="93"/>
      <c r="E1244" s="82" t="s">
        <v>1548</v>
      </c>
      <c r="F1244" s="82" t="s">
        <v>181</v>
      </c>
      <c r="G1244" s="82" t="s">
        <v>187</v>
      </c>
      <c r="H1244" s="82" t="s">
        <v>187</v>
      </c>
      <c r="I1244" s="94" t="s">
        <v>2036</v>
      </c>
      <c r="J1244" s="82" t="s">
        <v>5325</v>
      </c>
      <c r="K1244" s="31" t="s">
        <v>5326</v>
      </c>
      <c r="L1244" s="82" t="s">
        <v>1614</v>
      </c>
    </row>
    <row r="1245" spans="1:26">
      <c r="A1245" s="92" t="s">
        <v>374</v>
      </c>
      <c r="B1245" t="s">
        <v>1549</v>
      </c>
      <c r="C1245" s="93"/>
      <c r="D1245" s="93"/>
      <c r="E1245" s="82" t="s">
        <v>1549</v>
      </c>
      <c r="F1245" s="82" t="s">
        <v>2033</v>
      </c>
      <c r="G1245" s="82" t="s">
        <v>3067</v>
      </c>
      <c r="H1245" s="82" t="s">
        <v>2035</v>
      </c>
      <c r="I1245" s="94" t="s">
        <v>2315</v>
      </c>
      <c r="J1245" s="82" t="s">
        <v>5327</v>
      </c>
      <c r="K1245" s="31" t="s">
        <v>5328</v>
      </c>
      <c r="L1245" s="82" t="s">
        <v>1614</v>
      </c>
      <c r="O1245" s="92"/>
      <c r="Q1245" s="82"/>
      <c r="R1245" s="82"/>
      <c r="S1245" s="82"/>
      <c r="T1245" s="82"/>
      <c r="U1245" s="82"/>
      <c r="V1245" s="82"/>
      <c r="W1245" s="94"/>
      <c r="X1245" s="82"/>
      <c r="Y1245" s="82"/>
      <c r="Z1245" s="82"/>
    </row>
    <row r="1246" spans="1:26">
      <c r="A1246" s="92" t="s">
        <v>374</v>
      </c>
      <c r="B1246" t="s">
        <v>1550</v>
      </c>
      <c r="C1246" s="93"/>
      <c r="D1246" s="93"/>
      <c r="E1246" s="82" t="s">
        <v>1550</v>
      </c>
      <c r="F1246" s="82" t="s">
        <v>2033</v>
      </c>
      <c r="G1246" s="82" t="s">
        <v>3132</v>
      </c>
      <c r="H1246" s="82" t="s">
        <v>2035</v>
      </c>
      <c r="I1246" s="94" t="s">
        <v>5329</v>
      </c>
      <c r="J1246" s="82" t="s">
        <v>5330</v>
      </c>
      <c r="K1246" s="31" t="s">
        <v>5331</v>
      </c>
      <c r="L1246" s="82" t="s">
        <v>1614</v>
      </c>
      <c r="O1246" s="92"/>
      <c r="Q1246" s="82"/>
      <c r="R1246" s="82"/>
      <c r="S1246" s="82"/>
      <c r="T1246" s="82"/>
      <c r="U1246" s="82"/>
      <c r="V1246" s="82"/>
      <c r="W1246" s="94"/>
      <c r="X1246" s="82"/>
      <c r="Y1246" s="82"/>
      <c r="Z1246" s="82"/>
    </row>
    <row r="1247" spans="1:26">
      <c r="A1247" s="92" t="s">
        <v>374</v>
      </c>
      <c r="B1247" t="s">
        <v>1551</v>
      </c>
      <c r="C1247" s="93"/>
      <c r="D1247" s="93"/>
      <c r="E1247" s="82" t="s">
        <v>1551</v>
      </c>
      <c r="F1247" s="82" t="s">
        <v>744</v>
      </c>
      <c r="G1247" s="82" t="s">
        <v>187</v>
      </c>
      <c r="H1247" s="82" t="s">
        <v>187</v>
      </c>
      <c r="I1247" s="94" t="s">
        <v>183</v>
      </c>
      <c r="J1247" s="82" t="s">
        <v>5332</v>
      </c>
      <c r="K1247" s="31" t="s">
        <v>5333</v>
      </c>
      <c r="L1247" s="82" t="s">
        <v>1614</v>
      </c>
      <c r="O1247" s="92"/>
      <c r="Q1247" s="82"/>
      <c r="R1247" s="82"/>
      <c r="S1247" s="82"/>
      <c r="T1247" s="82"/>
      <c r="U1247" s="82"/>
      <c r="V1247" s="82"/>
      <c r="W1247" s="82"/>
      <c r="X1247" s="82"/>
      <c r="Y1247" s="82"/>
      <c r="Z1247" s="82"/>
    </row>
    <row r="1248" spans="1:26">
      <c r="A1248" s="92" t="s">
        <v>374</v>
      </c>
      <c r="B1248" t="s">
        <v>1552</v>
      </c>
      <c r="C1248" s="93"/>
      <c r="D1248" s="93"/>
      <c r="E1248" s="82" t="s">
        <v>1552</v>
      </c>
      <c r="F1248" s="82" t="s">
        <v>744</v>
      </c>
      <c r="G1248" s="82" t="s">
        <v>187</v>
      </c>
      <c r="H1248" s="82" t="s">
        <v>187</v>
      </c>
      <c r="I1248" s="94" t="s">
        <v>183</v>
      </c>
      <c r="J1248" s="82" t="s">
        <v>5334</v>
      </c>
      <c r="K1248" s="31" t="s">
        <v>5335</v>
      </c>
      <c r="L1248" s="82" t="s">
        <v>1614</v>
      </c>
      <c r="O1248" s="92"/>
      <c r="Q1248" s="82"/>
      <c r="R1248" s="82"/>
      <c r="S1248" s="82"/>
      <c r="T1248" s="82"/>
      <c r="U1248" s="82"/>
      <c r="V1248" s="82"/>
      <c r="W1248" s="82"/>
      <c r="X1248" s="82"/>
      <c r="Y1248" s="82"/>
      <c r="Z1248" s="82"/>
    </row>
    <row r="1249" spans="1:26">
      <c r="A1249" s="92" t="s">
        <v>374</v>
      </c>
      <c r="B1249" t="s">
        <v>1562</v>
      </c>
      <c r="C1249" s="93"/>
      <c r="D1249" s="93"/>
      <c r="E1249" s="82" t="s">
        <v>1562</v>
      </c>
      <c r="F1249" s="82" t="s">
        <v>2888</v>
      </c>
      <c r="G1249" s="82" t="s">
        <v>187</v>
      </c>
      <c r="H1249" s="82" t="s">
        <v>187</v>
      </c>
      <c r="I1249" s="94" t="s">
        <v>2044</v>
      </c>
      <c r="J1249" s="82" t="s">
        <v>5336</v>
      </c>
      <c r="K1249" s="31" t="s">
        <v>5337</v>
      </c>
      <c r="L1249" s="82" t="s">
        <v>1631</v>
      </c>
      <c r="O1249" s="92"/>
      <c r="Q1249" s="82"/>
      <c r="R1249" s="82"/>
      <c r="S1249" s="82"/>
      <c r="T1249" s="82"/>
      <c r="U1249" s="82"/>
      <c r="V1249" s="82"/>
      <c r="W1249" s="82"/>
      <c r="X1249" s="82"/>
      <c r="Y1249" s="82"/>
      <c r="Z1249" s="82"/>
    </row>
    <row r="1250" spans="1:12">
      <c r="A1250" s="92" t="s">
        <v>374</v>
      </c>
      <c r="B1250" t="s">
        <v>1563</v>
      </c>
      <c r="C1250" s="93"/>
      <c r="D1250" s="93"/>
      <c r="E1250" s="82" t="s">
        <v>1563</v>
      </c>
      <c r="F1250" s="82" t="s">
        <v>186</v>
      </c>
      <c r="G1250" s="82" t="s">
        <v>187</v>
      </c>
      <c r="H1250" s="82" t="s">
        <v>187</v>
      </c>
      <c r="I1250" s="94" t="s">
        <v>2044</v>
      </c>
      <c r="J1250" s="82" t="s">
        <v>5338</v>
      </c>
      <c r="K1250" s="31" t="s">
        <v>5339</v>
      </c>
      <c r="L1250" s="82" t="s">
        <v>1631</v>
      </c>
    </row>
    <row r="1251" spans="1:12">
      <c r="A1251" s="92" t="s">
        <v>374</v>
      </c>
      <c r="B1251" t="s">
        <v>1564</v>
      </c>
      <c r="C1251" s="93"/>
      <c r="D1251" s="93"/>
      <c r="E1251" s="82" t="s">
        <v>1564</v>
      </c>
      <c r="F1251" s="82" t="s">
        <v>744</v>
      </c>
      <c r="G1251" s="82" t="s">
        <v>187</v>
      </c>
      <c r="H1251" s="82" t="s">
        <v>187</v>
      </c>
      <c r="I1251" s="94" t="s">
        <v>183</v>
      </c>
      <c r="J1251" s="82" t="s">
        <v>5340</v>
      </c>
      <c r="K1251" s="31" t="s">
        <v>5341</v>
      </c>
      <c r="L1251" s="82" t="s">
        <v>1631</v>
      </c>
    </row>
    <row r="1252" spans="1:12">
      <c r="A1252" s="92" t="s">
        <v>374</v>
      </c>
      <c r="B1252" t="s">
        <v>1565</v>
      </c>
      <c r="C1252" s="93"/>
      <c r="D1252" s="93"/>
      <c r="E1252" s="82" t="s">
        <v>1565</v>
      </c>
      <c r="F1252" s="82" t="s">
        <v>744</v>
      </c>
      <c r="G1252" s="82" t="s">
        <v>187</v>
      </c>
      <c r="H1252" s="82" t="s">
        <v>187</v>
      </c>
      <c r="I1252" s="94" t="s">
        <v>183</v>
      </c>
      <c r="J1252" s="82" t="s">
        <v>5342</v>
      </c>
      <c r="K1252" s="31" t="s">
        <v>5343</v>
      </c>
      <c r="L1252" s="82" t="s">
        <v>1631</v>
      </c>
    </row>
    <row r="1253" spans="1:12">
      <c r="A1253" s="92" t="s">
        <v>374</v>
      </c>
      <c r="B1253" t="s">
        <v>1566</v>
      </c>
      <c r="C1253" s="93"/>
      <c r="D1253" s="93"/>
      <c r="E1253" s="82" t="s">
        <v>1566</v>
      </c>
      <c r="F1253" s="82" t="s">
        <v>744</v>
      </c>
      <c r="G1253" s="82" t="s">
        <v>187</v>
      </c>
      <c r="H1253" s="82" t="s">
        <v>187</v>
      </c>
      <c r="I1253" s="94" t="s">
        <v>183</v>
      </c>
      <c r="J1253" s="82" t="s">
        <v>5344</v>
      </c>
      <c r="K1253" s="31" t="s">
        <v>5345</v>
      </c>
      <c r="L1253" s="82" t="s">
        <v>1631</v>
      </c>
    </row>
    <row r="1254" spans="1:12">
      <c r="A1254" s="92" t="s">
        <v>374</v>
      </c>
      <c r="B1254" s="43" t="s">
        <v>5346</v>
      </c>
      <c r="C1254" s="93"/>
      <c r="D1254" s="93"/>
      <c r="E1254" s="43" t="s">
        <v>5346</v>
      </c>
      <c r="F1254" s="43" t="s">
        <v>181</v>
      </c>
      <c r="G1254" s="43" t="s">
        <v>187</v>
      </c>
      <c r="H1254" s="43" t="s">
        <v>187</v>
      </c>
      <c r="I1254" s="113" t="s">
        <v>183</v>
      </c>
      <c r="J1254" s="43" t="s">
        <v>5347</v>
      </c>
      <c r="K1254" s="115" t="s">
        <v>5348</v>
      </c>
      <c r="L1254" s="82" t="s">
        <v>1667</v>
      </c>
    </row>
    <row r="1255" spans="1:12">
      <c r="A1255" s="92" t="s">
        <v>374</v>
      </c>
      <c r="B1255" s="43" t="s">
        <v>5349</v>
      </c>
      <c r="C1255" s="93"/>
      <c r="D1255" s="93"/>
      <c r="E1255" s="43" t="s">
        <v>5349</v>
      </c>
      <c r="F1255" s="43" t="s">
        <v>186</v>
      </c>
      <c r="G1255" s="43" t="s">
        <v>2121</v>
      </c>
      <c r="H1255" s="43" t="s">
        <v>2035</v>
      </c>
      <c r="I1255" s="113" t="s">
        <v>2766</v>
      </c>
      <c r="J1255" s="43" t="s">
        <v>5350</v>
      </c>
      <c r="K1255" s="115" t="s">
        <v>5351</v>
      </c>
      <c r="L1255" s="82" t="s">
        <v>1667</v>
      </c>
    </row>
    <row r="1256" spans="1:12">
      <c r="A1256" s="92" t="s">
        <v>374</v>
      </c>
      <c r="B1256" s="43" t="s">
        <v>5352</v>
      </c>
      <c r="C1256" s="93"/>
      <c r="D1256" s="93"/>
      <c r="E1256" s="43" t="s">
        <v>5352</v>
      </c>
      <c r="F1256" s="43" t="s">
        <v>186</v>
      </c>
      <c r="G1256" s="43" t="s">
        <v>187</v>
      </c>
      <c r="H1256" s="43" t="s">
        <v>187</v>
      </c>
      <c r="I1256" s="113" t="s">
        <v>183</v>
      </c>
      <c r="J1256" s="43" t="s">
        <v>5353</v>
      </c>
      <c r="K1256" s="115" t="s">
        <v>5354</v>
      </c>
      <c r="L1256" s="82" t="s">
        <v>1667</v>
      </c>
    </row>
    <row r="1257" spans="1:12">
      <c r="A1257" s="92" t="s">
        <v>374</v>
      </c>
      <c r="B1257" t="s">
        <v>5355</v>
      </c>
      <c r="C1257" s="93"/>
      <c r="D1257" s="93"/>
      <c r="E1257" s="82" t="s">
        <v>5355</v>
      </c>
      <c r="F1257" s="82" t="s">
        <v>186</v>
      </c>
      <c r="G1257" s="82" t="s">
        <v>2780</v>
      </c>
      <c r="H1257" s="82" t="s">
        <v>2035</v>
      </c>
      <c r="I1257" s="94" t="s">
        <v>183</v>
      </c>
      <c r="J1257" s="82" t="s">
        <v>5356</v>
      </c>
      <c r="K1257" s="31" t="s">
        <v>5357</v>
      </c>
      <c r="L1257" s="82" t="s">
        <v>1643</v>
      </c>
    </row>
    <row r="1258" spans="1:12">
      <c r="A1258" s="92" t="s">
        <v>374</v>
      </c>
      <c r="B1258" t="s">
        <v>5358</v>
      </c>
      <c r="C1258" s="93"/>
      <c r="D1258" s="93"/>
      <c r="E1258" s="82" t="s">
        <v>5358</v>
      </c>
      <c r="F1258" s="82" t="s">
        <v>186</v>
      </c>
      <c r="G1258" s="82" t="s">
        <v>187</v>
      </c>
      <c r="H1258" s="82" t="s">
        <v>187</v>
      </c>
      <c r="I1258" s="94" t="s">
        <v>183</v>
      </c>
      <c r="J1258" s="82" t="s">
        <v>5359</v>
      </c>
      <c r="K1258" s="31" t="s">
        <v>5360</v>
      </c>
      <c r="L1258" s="82" t="s">
        <v>1643</v>
      </c>
    </row>
    <row r="1259" spans="1:13">
      <c r="A1259" s="92" t="s">
        <v>374</v>
      </c>
      <c r="B1259" t="s">
        <v>5361</v>
      </c>
      <c r="C1259" s="93"/>
      <c r="D1259" s="93"/>
      <c r="E1259" s="82" t="s">
        <v>5361</v>
      </c>
      <c r="F1259" s="82" t="s">
        <v>186</v>
      </c>
      <c r="G1259" s="82" t="s">
        <v>2780</v>
      </c>
      <c r="H1259" s="82" t="s">
        <v>2035</v>
      </c>
      <c r="I1259" s="94" t="s">
        <v>2763</v>
      </c>
      <c r="J1259" s="82" t="s">
        <v>5362</v>
      </c>
      <c r="K1259" s="31" t="s">
        <v>5363</v>
      </c>
      <c r="L1259" s="82" t="s">
        <v>1643</v>
      </c>
      <c r="M1259" s="82"/>
    </row>
    <row r="1260" spans="1:13">
      <c r="A1260" s="92" t="s">
        <v>374</v>
      </c>
      <c r="B1260" t="s">
        <v>5364</v>
      </c>
      <c r="C1260" s="93"/>
      <c r="D1260" s="93"/>
      <c r="E1260" t="s">
        <v>5364</v>
      </c>
      <c r="F1260" s="82" t="s">
        <v>186</v>
      </c>
      <c r="G1260" s="82" t="s">
        <v>187</v>
      </c>
      <c r="H1260" s="82" t="s">
        <v>187</v>
      </c>
      <c r="I1260" s="94" t="s">
        <v>183</v>
      </c>
      <c r="J1260" s="82" t="s">
        <v>5365</v>
      </c>
      <c r="K1260" s="31"/>
      <c r="L1260" s="82" t="s">
        <v>5366</v>
      </c>
      <c r="M1260" s="82"/>
    </row>
    <row r="1261" spans="1:13">
      <c r="A1261" s="92" t="s">
        <v>374</v>
      </c>
      <c r="B1261" t="s">
        <v>5367</v>
      </c>
      <c r="C1261" s="93"/>
      <c r="D1261" s="93"/>
      <c r="E1261" t="s">
        <v>5367</v>
      </c>
      <c r="F1261" s="82" t="s">
        <v>186</v>
      </c>
      <c r="G1261" s="82" t="s">
        <v>187</v>
      </c>
      <c r="H1261" s="82" t="s">
        <v>187</v>
      </c>
      <c r="I1261" s="94" t="s">
        <v>2044</v>
      </c>
      <c r="J1261" s="82" t="s">
        <v>5368</v>
      </c>
      <c r="K1261" s="31"/>
      <c r="L1261" s="82" t="s">
        <v>5366</v>
      </c>
      <c r="M1261" s="82"/>
    </row>
    <row r="1262" spans="1:13">
      <c r="A1262" s="92" t="s">
        <v>374</v>
      </c>
      <c r="B1262" t="s">
        <v>5369</v>
      </c>
      <c r="C1262" s="93"/>
      <c r="D1262" s="93"/>
      <c r="E1262" t="s">
        <v>5369</v>
      </c>
      <c r="F1262" s="82" t="s">
        <v>186</v>
      </c>
      <c r="G1262" s="82" t="s">
        <v>187</v>
      </c>
      <c r="H1262" s="82" t="s">
        <v>187</v>
      </c>
      <c r="I1262" s="94" t="s">
        <v>183</v>
      </c>
      <c r="J1262" s="82" t="s">
        <v>5370</v>
      </c>
      <c r="K1262" s="31"/>
      <c r="L1262" s="82" t="s">
        <v>5366</v>
      </c>
      <c r="M1262" s="82"/>
    </row>
    <row r="1263" spans="1:13">
      <c r="A1263" s="92" t="s">
        <v>374</v>
      </c>
      <c r="B1263" t="s">
        <v>5371</v>
      </c>
      <c r="C1263" s="93"/>
      <c r="D1263" s="93"/>
      <c r="E1263" t="s">
        <v>5371</v>
      </c>
      <c r="F1263" s="82" t="s">
        <v>2888</v>
      </c>
      <c r="G1263" s="82" t="s">
        <v>187</v>
      </c>
      <c r="H1263" s="82" t="s">
        <v>187</v>
      </c>
      <c r="I1263" s="94" t="s">
        <v>2036</v>
      </c>
      <c r="J1263" s="82" t="s">
        <v>5372</v>
      </c>
      <c r="K1263" s="31"/>
      <c r="L1263" s="82" t="s">
        <v>5366</v>
      </c>
      <c r="M1263" s="82"/>
    </row>
    <row r="1264" spans="1:13">
      <c r="A1264" s="92" t="s">
        <v>374</v>
      </c>
      <c r="B1264" t="s">
        <v>5373</v>
      </c>
      <c r="C1264" s="93"/>
      <c r="D1264" s="93"/>
      <c r="E1264" t="s">
        <v>5373</v>
      </c>
      <c r="F1264" s="82" t="s">
        <v>744</v>
      </c>
      <c r="G1264" s="82" t="s">
        <v>187</v>
      </c>
      <c r="H1264" s="82" t="s">
        <v>187</v>
      </c>
      <c r="I1264" s="94" t="s">
        <v>183</v>
      </c>
      <c r="J1264" s="82" t="s">
        <v>5374</v>
      </c>
      <c r="K1264" s="31"/>
      <c r="L1264" s="82" t="s">
        <v>5375</v>
      </c>
      <c r="M1264" s="82"/>
    </row>
    <row r="1265" spans="1:13">
      <c r="A1265" s="92" t="s">
        <v>374</v>
      </c>
      <c r="B1265" t="s">
        <v>5376</v>
      </c>
      <c r="C1265" s="93"/>
      <c r="D1265" s="93"/>
      <c r="E1265" t="s">
        <v>5376</v>
      </c>
      <c r="F1265" s="82" t="s">
        <v>186</v>
      </c>
      <c r="G1265" s="82" t="s">
        <v>187</v>
      </c>
      <c r="H1265" s="82" t="s">
        <v>187</v>
      </c>
      <c r="I1265" s="94" t="s">
        <v>183</v>
      </c>
      <c r="J1265" s="82" t="s">
        <v>5377</v>
      </c>
      <c r="K1265" s="31"/>
      <c r="L1265" s="82" t="s">
        <v>5375</v>
      </c>
      <c r="M1265" s="82"/>
    </row>
    <row r="1266" spans="1:13">
      <c r="A1266" s="92" t="s">
        <v>374</v>
      </c>
      <c r="B1266" t="s">
        <v>5378</v>
      </c>
      <c r="C1266" s="93"/>
      <c r="D1266" s="93"/>
      <c r="E1266" t="s">
        <v>5378</v>
      </c>
      <c r="F1266" s="82" t="s">
        <v>186</v>
      </c>
      <c r="G1266" s="82" t="s">
        <v>182</v>
      </c>
      <c r="H1266" s="82" t="s">
        <v>2035</v>
      </c>
      <c r="I1266" s="94" t="s">
        <v>183</v>
      </c>
      <c r="J1266" s="82" t="s">
        <v>5379</v>
      </c>
      <c r="K1266" s="31"/>
      <c r="L1266" s="82" t="s">
        <v>5375</v>
      </c>
      <c r="M1266" s="82"/>
    </row>
    <row r="1267" spans="1:13">
      <c r="A1267" s="92" t="s">
        <v>374</v>
      </c>
      <c r="B1267" t="s">
        <v>5380</v>
      </c>
      <c r="C1267" s="93"/>
      <c r="D1267" s="93"/>
      <c r="E1267" t="s">
        <v>5380</v>
      </c>
      <c r="F1267" s="82" t="s">
        <v>744</v>
      </c>
      <c r="G1267" s="82" t="s">
        <v>187</v>
      </c>
      <c r="H1267" s="82" t="s">
        <v>187</v>
      </c>
      <c r="I1267" s="94" t="s">
        <v>183</v>
      </c>
      <c r="J1267" s="82" t="s">
        <v>5381</v>
      </c>
      <c r="K1267" s="31" t="s">
        <v>5382</v>
      </c>
      <c r="L1267" s="82" t="s">
        <v>5375</v>
      </c>
      <c r="M1267" s="82"/>
    </row>
    <row r="1268" spans="1:13">
      <c r="A1268" s="92" t="s">
        <v>374</v>
      </c>
      <c r="B1268" t="s">
        <v>1553</v>
      </c>
      <c r="C1268" s="93"/>
      <c r="D1268" s="93" t="s">
        <v>2062</v>
      </c>
      <c r="E1268" s="82" t="s">
        <v>5383</v>
      </c>
      <c r="F1268" s="82" t="s">
        <v>744</v>
      </c>
      <c r="G1268" s="82" t="s">
        <v>187</v>
      </c>
      <c r="H1268" s="82" t="s">
        <v>187</v>
      </c>
      <c r="I1268" s="94" t="s">
        <v>183</v>
      </c>
      <c r="J1268" s="82" t="s">
        <v>5384</v>
      </c>
      <c r="K1268" s="31" t="s">
        <v>5385</v>
      </c>
      <c r="L1268" s="82" t="s">
        <v>1614</v>
      </c>
      <c r="M1268" s="82"/>
    </row>
    <row r="1269" spans="1:12">
      <c r="A1269" s="92" t="s">
        <v>374</v>
      </c>
      <c r="B1269" t="s">
        <v>1554</v>
      </c>
      <c r="C1269" s="93"/>
      <c r="D1269" s="93" t="s">
        <v>2062</v>
      </c>
      <c r="E1269" s="82" t="s">
        <v>5386</v>
      </c>
      <c r="F1269" s="82" t="s">
        <v>744</v>
      </c>
      <c r="G1269" s="82" t="s">
        <v>187</v>
      </c>
      <c r="H1269" s="82" t="s">
        <v>187</v>
      </c>
      <c r="I1269" s="94" t="s">
        <v>183</v>
      </c>
      <c r="J1269" s="82" t="s">
        <v>5387</v>
      </c>
      <c r="K1269" s="31" t="s">
        <v>5388</v>
      </c>
      <c r="L1269" s="82" t="s">
        <v>1614</v>
      </c>
    </row>
    <row r="1270" spans="1:12">
      <c r="A1270" s="92" t="s">
        <v>374</v>
      </c>
      <c r="B1270" t="s">
        <v>1555</v>
      </c>
      <c r="C1270" s="93"/>
      <c r="D1270" s="93" t="s">
        <v>2062</v>
      </c>
      <c r="E1270" s="82" t="s">
        <v>5389</v>
      </c>
      <c r="F1270" s="82" t="s">
        <v>744</v>
      </c>
      <c r="G1270" s="82" t="s">
        <v>187</v>
      </c>
      <c r="H1270" s="82" t="s">
        <v>187</v>
      </c>
      <c r="I1270" s="94" t="s">
        <v>183</v>
      </c>
      <c r="J1270" s="82" t="s">
        <v>5390</v>
      </c>
      <c r="K1270" s="31" t="s">
        <v>5391</v>
      </c>
      <c r="L1270" s="82" t="s">
        <v>1614</v>
      </c>
    </row>
    <row r="1271" spans="1:12">
      <c r="A1271" s="92" t="s">
        <v>374</v>
      </c>
      <c r="B1271" t="s">
        <v>1556</v>
      </c>
      <c r="C1271" s="93"/>
      <c r="D1271" s="93" t="s">
        <v>2062</v>
      </c>
      <c r="E1271" s="82" t="s">
        <v>5392</v>
      </c>
      <c r="F1271" s="82" t="s">
        <v>744</v>
      </c>
      <c r="G1271" s="82" t="s">
        <v>187</v>
      </c>
      <c r="H1271" s="82" t="s">
        <v>187</v>
      </c>
      <c r="I1271" s="94" t="s">
        <v>183</v>
      </c>
      <c r="J1271" s="82" t="s">
        <v>5393</v>
      </c>
      <c r="K1271" s="31" t="s">
        <v>5394</v>
      </c>
      <c r="L1271" s="82" t="s">
        <v>1614</v>
      </c>
    </row>
    <row r="1272" spans="1:12">
      <c r="A1272" s="92" t="s">
        <v>374</v>
      </c>
      <c r="B1272" t="s">
        <v>1557</v>
      </c>
      <c r="C1272" s="93"/>
      <c r="D1272" s="93" t="s">
        <v>2062</v>
      </c>
      <c r="E1272" s="82" t="s">
        <v>5395</v>
      </c>
      <c r="F1272" s="82" t="s">
        <v>744</v>
      </c>
      <c r="G1272" s="82" t="s">
        <v>187</v>
      </c>
      <c r="H1272" s="82" t="s">
        <v>187</v>
      </c>
      <c r="I1272" s="94" t="s">
        <v>183</v>
      </c>
      <c r="J1272" s="82" t="s">
        <v>5396</v>
      </c>
      <c r="K1272" s="31" t="s">
        <v>5397</v>
      </c>
      <c r="L1272" s="82" t="s">
        <v>1614</v>
      </c>
    </row>
    <row r="1273" spans="1:12">
      <c r="A1273" s="92" t="s">
        <v>374</v>
      </c>
      <c r="B1273" t="s">
        <v>1558</v>
      </c>
      <c r="C1273" s="93"/>
      <c r="D1273" s="93" t="s">
        <v>2062</v>
      </c>
      <c r="E1273" s="82" t="s">
        <v>5398</v>
      </c>
      <c r="F1273" s="82" t="s">
        <v>744</v>
      </c>
      <c r="G1273" s="82" t="s">
        <v>187</v>
      </c>
      <c r="H1273" s="82" t="s">
        <v>187</v>
      </c>
      <c r="I1273" s="94" t="s">
        <v>183</v>
      </c>
      <c r="J1273" s="82" t="s">
        <v>5399</v>
      </c>
      <c r="K1273" s="31" t="s">
        <v>5400</v>
      </c>
      <c r="L1273" s="82" t="s">
        <v>1614</v>
      </c>
    </row>
    <row r="1274" spans="1:12">
      <c r="A1274" s="92" t="s">
        <v>374</v>
      </c>
      <c r="B1274" t="s">
        <v>1559</v>
      </c>
      <c r="C1274" s="93"/>
      <c r="D1274" s="93" t="s">
        <v>2062</v>
      </c>
      <c r="E1274" s="82" t="s">
        <v>5401</v>
      </c>
      <c r="F1274" s="82" t="s">
        <v>744</v>
      </c>
      <c r="G1274" s="82" t="s">
        <v>187</v>
      </c>
      <c r="H1274" s="82" t="s">
        <v>187</v>
      </c>
      <c r="I1274" s="94" t="s">
        <v>183</v>
      </c>
      <c r="J1274" s="82" t="s">
        <v>5402</v>
      </c>
      <c r="K1274" s="31" t="s">
        <v>5403</v>
      </c>
      <c r="L1274" s="82" t="s">
        <v>1614</v>
      </c>
    </row>
    <row r="1275" spans="1:12">
      <c r="A1275" s="92" t="s">
        <v>374</v>
      </c>
      <c r="B1275" t="s">
        <v>1560</v>
      </c>
      <c r="C1275" s="93"/>
      <c r="D1275" s="93" t="s">
        <v>2062</v>
      </c>
      <c r="E1275" s="82" t="s">
        <v>5404</v>
      </c>
      <c r="F1275" s="82" t="s">
        <v>744</v>
      </c>
      <c r="G1275" s="82" t="s">
        <v>187</v>
      </c>
      <c r="H1275" s="82" t="s">
        <v>187</v>
      </c>
      <c r="I1275" s="94" t="s">
        <v>183</v>
      </c>
      <c r="J1275" s="82" t="s">
        <v>5405</v>
      </c>
      <c r="K1275" s="31" t="s">
        <v>5406</v>
      </c>
      <c r="L1275" s="82" t="s">
        <v>1614</v>
      </c>
    </row>
    <row r="1276" spans="1:12">
      <c r="A1276" s="92" t="s">
        <v>374</v>
      </c>
      <c r="B1276" t="s">
        <v>1561</v>
      </c>
      <c r="C1276" s="93"/>
      <c r="D1276" s="93" t="s">
        <v>2062</v>
      </c>
      <c r="E1276" s="82" t="s">
        <v>5407</v>
      </c>
      <c r="F1276" s="82" t="s">
        <v>744</v>
      </c>
      <c r="G1276" s="82" t="s">
        <v>187</v>
      </c>
      <c r="H1276" s="82" t="s">
        <v>187</v>
      </c>
      <c r="I1276" s="94" t="s">
        <v>183</v>
      </c>
      <c r="J1276" s="82" t="s">
        <v>5408</v>
      </c>
      <c r="K1276" s="31" t="s">
        <v>5409</v>
      </c>
      <c r="L1276" s="82" t="s">
        <v>1614</v>
      </c>
    </row>
    <row r="1277" spans="1:12">
      <c r="A1277" s="92" t="s">
        <v>374</v>
      </c>
      <c r="B1277" t="s">
        <v>1567</v>
      </c>
      <c r="C1277" s="93"/>
      <c r="D1277" s="93" t="s">
        <v>2062</v>
      </c>
      <c r="E1277" s="82" t="s">
        <v>5410</v>
      </c>
      <c r="F1277" s="82" t="s">
        <v>744</v>
      </c>
      <c r="G1277" s="82" t="s">
        <v>187</v>
      </c>
      <c r="H1277" s="82" t="s">
        <v>187</v>
      </c>
      <c r="I1277" s="94" t="s">
        <v>183</v>
      </c>
      <c r="J1277" s="82" t="s">
        <v>5411</v>
      </c>
      <c r="K1277" s="31" t="s">
        <v>5412</v>
      </c>
      <c r="L1277" s="82" t="s">
        <v>1631</v>
      </c>
    </row>
    <row r="1278" spans="1:12">
      <c r="A1278" s="92" t="s">
        <v>374</v>
      </c>
      <c r="B1278" t="s">
        <v>1568</v>
      </c>
      <c r="C1278" s="93"/>
      <c r="D1278" s="93" t="s">
        <v>2062</v>
      </c>
      <c r="E1278" s="82" t="s">
        <v>5413</v>
      </c>
      <c r="F1278" s="82" t="s">
        <v>744</v>
      </c>
      <c r="G1278" s="82" t="s">
        <v>187</v>
      </c>
      <c r="H1278" s="82" t="s">
        <v>187</v>
      </c>
      <c r="I1278" s="94" t="s">
        <v>183</v>
      </c>
      <c r="J1278" s="82" t="s">
        <v>5414</v>
      </c>
      <c r="K1278" s="31" t="s">
        <v>5415</v>
      </c>
      <c r="L1278" s="82" t="s">
        <v>1631</v>
      </c>
    </row>
    <row r="1279" spans="1:12">
      <c r="A1279" s="92" t="s">
        <v>374</v>
      </c>
      <c r="B1279" s="43" t="s">
        <v>5416</v>
      </c>
      <c r="C1279" s="93"/>
      <c r="D1279" s="93" t="s">
        <v>2062</v>
      </c>
      <c r="E1279" s="43" t="s">
        <v>5417</v>
      </c>
      <c r="F1279" s="43" t="s">
        <v>186</v>
      </c>
      <c r="G1279" s="43" t="s">
        <v>187</v>
      </c>
      <c r="H1279" s="43" t="s">
        <v>187</v>
      </c>
      <c r="I1279" s="113" t="s">
        <v>183</v>
      </c>
      <c r="J1279" s="43" t="s">
        <v>5418</v>
      </c>
      <c r="K1279" s="115" t="s">
        <v>5419</v>
      </c>
      <c r="L1279" s="82" t="s">
        <v>1667</v>
      </c>
    </row>
    <row r="1280" spans="1:12">
      <c r="A1280" s="92" t="s">
        <v>374</v>
      </c>
      <c r="B1280" s="43" t="s">
        <v>5420</v>
      </c>
      <c r="C1280" s="93"/>
      <c r="D1280" s="93" t="s">
        <v>2062</v>
      </c>
      <c r="E1280" s="43" t="s">
        <v>5421</v>
      </c>
      <c r="F1280" s="43" t="s">
        <v>186</v>
      </c>
      <c r="G1280" s="43" t="s">
        <v>187</v>
      </c>
      <c r="H1280" s="43" t="s">
        <v>187</v>
      </c>
      <c r="I1280" s="113" t="s">
        <v>183</v>
      </c>
      <c r="J1280" s="43" t="s">
        <v>5422</v>
      </c>
      <c r="K1280" s="115" t="s">
        <v>5423</v>
      </c>
      <c r="L1280" s="82" t="s">
        <v>1667</v>
      </c>
    </row>
    <row r="1281" spans="1:12">
      <c r="A1281" s="92" t="s">
        <v>374</v>
      </c>
      <c r="B1281" s="43" t="s">
        <v>5424</v>
      </c>
      <c r="C1281" s="93"/>
      <c r="D1281" s="93" t="s">
        <v>2062</v>
      </c>
      <c r="E1281" s="43" t="s">
        <v>5425</v>
      </c>
      <c r="F1281" s="43" t="s">
        <v>186</v>
      </c>
      <c r="G1281" s="43" t="s">
        <v>187</v>
      </c>
      <c r="H1281" s="43" t="s">
        <v>187</v>
      </c>
      <c r="I1281" s="113" t="s">
        <v>183</v>
      </c>
      <c r="J1281" s="43" t="s">
        <v>5426</v>
      </c>
      <c r="K1281" s="115" t="s">
        <v>5427</v>
      </c>
      <c r="L1281" s="82" t="s">
        <v>1667</v>
      </c>
    </row>
    <row r="1282" spans="1:12">
      <c r="A1282" s="92" t="s">
        <v>374</v>
      </c>
      <c r="B1282" s="43" t="s">
        <v>5428</v>
      </c>
      <c r="C1282" s="93"/>
      <c r="D1282" s="93" t="s">
        <v>2062</v>
      </c>
      <c r="E1282" s="43" t="s">
        <v>5429</v>
      </c>
      <c r="F1282" s="43" t="s">
        <v>744</v>
      </c>
      <c r="G1282" s="43" t="s">
        <v>187</v>
      </c>
      <c r="H1282" s="43" t="s">
        <v>187</v>
      </c>
      <c r="I1282" s="113" t="s">
        <v>183</v>
      </c>
      <c r="J1282" s="43" t="s">
        <v>5430</v>
      </c>
      <c r="K1282" s="115" t="s">
        <v>5431</v>
      </c>
      <c r="L1282" s="82" t="s">
        <v>1667</v>
      </c>
    </row>
    <row r="1283" spans="1:12">
      <c r="A1283" s="92" t="s">
        <v>374</v>
      </c>
      <c r="B1283" s="43" t="s">
        <v>5432</v>
      </c>
      <c r="C1283" s="93"/>
      <c r="D1283" s="93" t="s">
        <v>2062</v>
      </c>
      <c r="E1283" s="43" t="s">
        <v>5433</v>
      </c>
      <c r="F1283" s="43" t="s">
        <v>744</v>
      </c>
      <c r="G1283" s="43" t="s">
        <v>187</v>
      </c>
      <c r="H1283" s="43" t="s">
        <v>187</v>
      </c>
      <c r="I1283" s="113" t="s">
        <v>183</v>
      </c>
      <c r="J1283" s="43" t="s">
        <v>5434</v>
      </c>
      <c r="K1283" s="115" t="s">
        <v>5435</v>
      </c>
      <c r="L1283" s="82" t="s">
        <v>1643</v>
      </c>
    </row>
    <row r="1284" spans="1:12">
      <c r="A1284" s="92" t="s">
        <v>374</v>
      </c>
      <c r="B1284" s="43" t="s">
        <v>5436</v>
      </c>
      <c r="C1284" s="93"/>
      <c r="D1284" s="93" t="s">
        <v>2062</v>
      </c>
      <c r="E1284" s="43" t="s">
        <v>5437</v>
      </c>
      <c r="F1284" s="43" t="s">
        <v>744</v>
      </c>
      <c r="G1284" s="43" t="s">
        <v>187</v>
      </c>
      <c r="H1284" s="43" t="s">
        <v>187</v>
      </c>
      <c r="I1284" s="113" t="s">
        <v>183</v>
      </c>
      <c r="J1284" s="43" t="s">
        <v>5438</v>
      </c>
      <c r="K1284" s="115" t="s">
        <v>5439</v>
      </c>
      <c r="L1284" s="82" t="s">
        <v>1643</v>
      </c>
    </row>
    <row r="1285" spans="1:12">
      <c r="A1285" s="92" t="s">
        <v>374</v>
      </c>
      <c r="B1285" s="43" t="s">
        <v>5440</v>
      </c>
      <c r="C1285" s="93"/>
      <c r="D1285" s="93" t="s">
        <v>2062</v>
      </c>
      <c r="E1285" s="43" t="s">
        <v>5441</v>
      </c>
      <c r="F1285" s="43" t="s">
        <v>744</v>
      </c>
      <c r="G1285" s="43" t="s">
        <v>187</v>
      </c>
      <c r="H1285" s="43" t="s">
        <v>187</v>
      </c>
      <c r="I1285" s="113" t="s">
        <v>183</v>
      </c>
      <c r="J1285" s="43" t="s">
        <v>5442</v>
      </c>
      <c r="K1285" s="115" t="s">
        <v>5443</v>
      </c>
      <c r="L1285" s="82" t="s">
        <v>1643</v>
      </c>
    </row>
    <row r="1286" spans="1:12">
      <c r="A1286" s="92" t="s">
        <v>374</v>
      </c>
      <c r="B1286" s="43" t="s">
        <v>5444</v>
      </c>
      <c r="C1286" s="93"/>
      <c r="D1286" s="93" t="s">
        <v>2062</v>
      </c>
      <c r="E1286" s="43" t="s">
        <v>5445</v>
      </c>
      <c r="F1286" s="43" t="s">
        <v>744</v>
      </c>
      <c r="G1286" s="43" t="s">
        <v>187</v>
      </c>
      <c r="H1286" s="43" t="s">
        <v>187</v>
      </c>
      <c r="I1286" s="113" t="s">
        <v>183</v>
      </c>
      <c r="J1286" s="43" t="s">
        <v>5446</v>
      </c>
      <c r="K1286" s="115" t="s">
        <v>5447</v>
      </c>
      <c r="L1286" s="82" t="s">
        <v>1643</v>
      </c>
    </row>
    <row r="1287" spans="1:1">
      <c r="A1287" s="92" t="s">
        <v>374</v>
      </c>
    </row>
    <row r="1288" spans="1:1">
      <c r="A1288" s="92" t="s">
        <v>374</v>
      </c>
    </row>
    <row r="1289" spans="1:1">
      <c r="A1289" s="92" t="s">
        <v>374</v>
      </c>
    </row>
    <row r="1290" spans="1:1">
      <c r="A1290" s="92" t="s">
        <v>374</v>
      </c>
    </row>
    <row r="1291" spans="1:1">
      <c r="A1291" s="92" t="s">
        <v>374</v>
      </c>
    </row>
    <row r="1292" spans="1:1">
      <c r="A1292" s="92" t="s">
        <v>374</v>
      </c>
    </row>
    <row r="1293" spans="1:1">
      <c r="A1293" s="92" t="s">
        <v>374</v>
      </c>
    </row>
    <row r="1294" spans="1:1">
      <c r="A1294" s="92" t="s">
        <v>374</v>
      </c>
    </row>
    <row r="1295" spans="1:1">
      <c r="A1295" s="92" t="s">
        <v>374</v>
      </c>
    </row>
    <row r="1296" spans="1:1">
      <c r="A1296" s="92" t="s">
        <v>374</v>
      </c>
    </row>
    <row r="1297" spans="1:1">
      <c r="A1297" s="92" t="s">
        <v>374</v>
      </c>
    </row>
  </sheetData>
  <dataValidations count="2">
    <dataValidation type="list" allowBlank="1" showInputMessage="1" showErrorMessage="1" sqref="AI13">
      <formula1>OFFSET(AK1,,IF(AK1="",1,0),IF(AK1="单持",IF(AK2="双持",2,1),1),)</formula1>
    </dataValidation>
    <dataValidation type="list" allowBlank="1" showInputMessage="1" showErrorMessage="1" sqref="AA1:AA32">
      <formula1>_xlfn.IFS(INDEX($U$1:$V$13,$Y1,2)="A",OFFSET($A$1,$Z1-1,1,$AB1/2,),INDEX($U$1:$V$13,$Y1,2)="B",OFFSET($A$1,MATCH($X1,$A:$A,0)-1+$AB$1/2,1,$AB1/2,),INDEX($U$1:$V$13,$Y1,2)="",OFFSET($A$1,$Z1-1,1,$AB1,))</formula1>
    </dataValidation>
  </dataValidations>
  <pageMargins left="0.75" right="0.75" top="1" bottom="1" header="0.5" footer="0.5"/>
  <headerFooter/>
  <ignoredErrors>
    <ignoredError sqref="U368:BC1005 L368:R619 U321:BC360 A321:R330 U300:BC317 A300:R300 AA1:AA45 AC1:AC40 AE19:AO40 AE18:AG18 AE3:AO17 AE1:AF2 B852:J856 B857:I858 B998:R1005 K1015:R1015 B1112:R1123 L1124:R1139 A1140:R1153 A1154:I1154 K1154:R1154 A1155:R1192 F828:I829 C840:D842 B838:J839 B1016:R1026 C1257:D1257 B809:J817 B549:J556 A345:J360 A344:I344 A331:J343 B388:I388 B390:J390 C389:I389 AI1:AJ1 AL1:AO2 A1:R1 AQ1:AR3 AR4 AQ5:AR53 AT1:AU3 AU4 AT5:AU74 AW1:BC74 B392:J409 V1:V2 AJ2 U16:W66 AC41:AO45 AA46:AO53 AI18:AO18 V12:V15 V10:W11 V8:V9 V3:W7 AA54:AR66 U67:AR74 L2:R232 C807:D808 F824:J825 A1193:J1229 A1230 C1230:J1230 A1231:J1232 A1233 C1233:J1233 A1234:J1234 A1275 B794:J804 B793:I793 B745:I746 B747:J761 B762:I762 B763:J769 B770:I771 B772:J789 B790:I790 B791:J792 B593:I593 B563:J572 B576:I576 B574:J575 B579:J580 C561:D562 F430:J431 C424:D425 A2:J5 B594:J595 F561:J562 A7:J8 C6:D6 F6:J6 B447:I448 A6 B444:J446 C437:D438 F443:I443 B573:I573 B596:I596 B582:J586 B587:I587 B501:J507 A9:I10 A11:J15 F588:J589 F533:I533 B548:I548 C527:D531 B534:J534 F840:J842 C845:D845 B1015:I1015 A1124:J1127 A1128:I1128 A1129:J1139 B537:J547 C514:D520 B532:I532 C533:D533 C535:D536 B617:I617 B827:J827 B826:I826 B831:I831 C824:D825 C557:J557 C494:J494 B513:I513 C616:D616 C577:D578 C581:D581 B597:J598 B521:J526 B619:I619 C604:D604 C611:D612 F612:I612 B590:J592 F581:J581 F578:I578 F577:J577 F515:I515 B558:J560 B495:J495 F528:I531 F527:J527 F516:J517 F518:I518 F519:J520 F514:J514 B512:J512 B832:J833 C828:D830 C834:D834 L746:R997 C837:D837 F850:J851 A1235 B823:J823 B822:I822 B819:J821 C818:D818 B806:J806 F1235:J1235 F837:J837 F847:J847 C847:D847 F845:J845 B835:J836 B846:J846 B843:J844 C864:D864 B848:I849 F864:J864 C850:D851 B859:J863 C601:D601 C599:D599 A1258:J1259 F805:J805 K745:R745 B714:R744 F631:R631 F1257:J1257 C1275:D1275 A1276:J1279 A1280:I1280 A1281:J1286 C1235:D1235 F834:J834 A1257 F807:J808 C805:D805 C588:D589 C508:D511 F508:J511 C473:J473 F830:J830 C609:D609 F535:I535 C452:J452 C451:D451 F818:J818 C606:D607 B474:J480 B481:I481 B482:J493 C410:J410 F468:I468 C368:J368 B426:J428 B411:J417 A16 C16:D16 F16:J16 B453:J460 B461:I461 B462:J464 C468:D468 F451:I451 B620:R630 F713:R713 C713:D713 B632:R661 B662:I662 K662:R662 B663:R664 B665:I665 K665:R665 B666:R712 C631:D631 A1256:J1256 J1255 A1255:H1255 A1236:J1244 A1245:I1245 A1246:J1254 F1275:J1275 U75:BC296 L1193:R1259 F536:J536 B469:J472 C465:D465 B375:I377 B369:J374 B421:J423 A19:J25 A18:I18 A17:J17 A37:J37 F43:J43 C43:D43 F38:J38 A40:I40 A41:J42 A43 F100:J100 A237:J238 F243:I243 A209:J211 A208:I208 A103:J107 A108:I109 A110:J135 A136:I136 A137:J149 A150:I150 A151:J170 A171:I171 A172:J181 A182:I182 A183:J203 A204:I204 A205:J207 A247:I247 A248:J288 A245:J245 C223:D223 F212:J212 C243:D243 A243:A244 F599:J599 B610:J610 F606:J607 B605:J605 F604:J604 B603:I603 B602:J602 F601:J601 C212:D212 B608:J608 F609:J609 B900:J913 B914:I914 B915:J918 B899:I899 B865:J898 B600:J600 A223 L247:R288 C244:R244 A239:R240 A241:I241 K241:R241 A242:R242 A226:I227 A233:R233 A234:I234 K234:R234 A235:R236 L245:R245 C49:D50 A85:J85 F91:J93 A246:R246 F223:J223 A289:R289 A290:I290 K290:R290 A291:R291 A292 C292:R292 A293:R296 A301:I301 K301:R301 A302:R311 A312:I312 K312:R312 A313:R317 A224:J225 L331:R360 A31:J32 B378:J387 A38 A36:I36 A33:I33 C496:D500 B450:J450 C443:D443 C26:D30 F391:J391 C449:D449 F429:I429 B432:J436 C418:D420 A34:J35 A26:A30 A49:A50 F84:J84 F55:J55 A55 A56:J83 F49:J50 A84 A101:I102 L243:R243 L237:R238 C100:D100 A228:J232 A212 F97:J97 A86:A87 A98:J99 C86:D87 A100 C91:D93 A97 F86:J87 C97:D97 A94:J96 A91:A93 A88:J90 A213:J222 F418:J420 C618:D618 A44:J48 C84:D84 F424:J425 F616:J616 F618:I618 C429:D431 F437:I438 B613:J615 B922:J940 B941:H941 J941 B942:J968 B969:I969 B970:J980 B981:I981 B982:J997 B439:J442 F611:J611 B919:I921 C38:D38 A51:J54 C55:D55 F449:I449 B466:J467 F465:J465 F496:I497 F500:J500 F499:I499 F498:J498 C391:D391 A39:J39 F26:J30 A1268:J1274 U1268:BC1286 L1268:R1286 B1007:R1014 U1007:BC1026 B1028:R1047 U1028:BC1047 B1091:R1096 B1070:R1075 B1049:R1054 U1112:BC1259 U1091:BC1096 U1070:BC1075 U1049:BC1054" numberStoredAsText="1"/>
  </ignoredError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H2313"/>
  <sheetViews>
    <sheetView zoomScale="90" zoomScaleNormal="90" topLeftCell="G1" workbookViewId="0">
      <pane ySplit="1" topLeftCell="A1300" activePane="bottomLeft" state="frozen"/>
      <selection/>
      <selection pane="bottomLeft" activeCell="AF1318" sqref="AF1318"/>
    </sheetView>
  </sheetViews>
  <sheetFormatPr defaultColWidth="9" defaultRowHeight="14"/>
  <cols>
    <col min="2" max="2" width="16.725" customWidth="1"/>
    <col min="3" max="3" width="9" customWidth="1"/>
    <col min="4" max="4" width="10" customWidth="1"/>
    <col min="5" max="7" width="9" customWidth="1"/>
    <col min="8" max="8" width="9" style="13" customWidth="1"/>
    <col min="9" max="9" width="9" style="16" customWidth="1"/>
    <col min="10" max="10" width="9" style="13" customWidth="1"/>
    <col min="11" max="11" width="9" style="16" customWidth="1"/>
    <col min="12" max="12" width="9" style="13" customWidth="1"/>
    <col min="13" max="13" width="9" style="16" customWidth="1"/>
    <col min="14" max="14" width="9" style="13" customWidth="1"/>
    <col min="15" max="15" width="9" style="16" customWidth="1"/>
    <col min="16" max="16" width="9" style="13" customWidth="1"/>
    <col min="17" max="17" width="9" style="16" customWidth="1"/>
    <col min="18" max="18" width="9" style="13" customWidth="1"/>
    <col min="19" max="19" width="9" style="16" customWidth="1"/>
    <col min="20" max="20" width="9" style="13" customWidth="1"/>
    <col min="21" max="21" width="7.96666666666667" style="16" customWidth="1"/>
    <col min="22" max="22" width="9" style="6" customWidth="1"/>
    <col min="23" max="23" width="41.4666666666667" customWidth="1"/>
    <col min="24" max="24" width="34.3833333333333" style="17" customWidth="1"/>
    <col min="27" max="27" width="16.8833333333333" customWidth="1"/>
  </cols>
  <sheetData>
    <row r="1" spans="1:33">
      <c r="A1">
        <v>0</v>
      </c>
      <c r="B1" s="2" t="s">
        <v>175</v>
      </c>
      <c r="C1" s="2" t="s">
        <v>5448</v>
      </c>
      <c r="D1" s="2" t="s">
        <v>5449</v>
      </c>
      <c r="E1" s="1" t="s">
        <v>5450</v>
      </c>
      <c r="F1" s="2" t="s">
        <v>5451</v>
      </c>
      <c r="G1" s="1"/>
      <c r="H1" s="18" t="s">
        <v>87</v>
      </c>
      <c r="I1" s="22" t="s">
        <v>88</v>
      </c>
      <c r="J1" s="20" t="s">
        <v>89</v>
      </c>
      <c r="K1" s="22" t="s">
        <v>90</v>
      </c>
      <c r="L1" s="20" t="s">
        <v>91</v>
      </c>
      <c r="M1" s="23" t="s">
        <v>5452</v>
      </c>
      <c r="N1" s="20" t="s">
        <v>5453</v>
      </c>
      <c r="O1" s="22" t="s">
        <v>5454</v>
      </c>
      <c r="P1" s="20" t="s">
        <v>5455</v>
      </c>
      <c r="Q1" s="22" t="s">
        <v>5456</v>
      </c>
      <c r="R1" s="20" t="s">
        <v>5457</v>
      </c>
      <c r="S1" s="22" t="s">
        <v>208</v>
      </c>
      <c r="T1" s="20" t="s">
        <v>103</v>
      </c>
      <c r="U1" s="22" t="s">
        <v>104</v>
      </c>
      <c r="V1" s="25" t="s">
        <v>138</v>
      </c>
      <c r="W1" s="2" t="s">
        <v>139</v>
      </c>
      <c r="X1" s="26" t="s">
        <v>140</v>
      </c>
      <c r="Y1" s="1" t="s">
        <v>148</v>
      </c>
      <c r="Z1" s="1" t="s">
        <v>149</v>
      </c>
      <c r="AA1" s="2" t="s">
        <v>141</v>
      </c>
      <c r="AB1" s="1" t="s">
        <v>2033</v>
      </c>
      <c r="AC1" s="1" t="s">
        <v>90</v>
      </c>
      <c r="AD1" s="1" t="s">
        <v>150</v>
      </c>
      <c r="AE1" s="1" t="s">
        <v>151</v>
      </c>
      <c r="AF1" s="1" t="s">
        <v>147</v>
      </c>
      <c r="AG1" s="1"/>
    </row>
    <row r="2" spans="1:33">
      <c r="A2" t="s">
        <v>322</v>
      </c>
      <c r="B2" s="2" t="s">
        <v>5458</v>
      </c>
      <c r="C2" s="1"/>
      <c r="D2" s="2" t="s">
        <v>183</v>
      </c>
      <c r="E2" s="1"/>
      <c r="F2" s="1" t="s">
        <v>128</v>
      </c>
      <c r="G2" s="1"/>
      <c r="H2" s="19">
        <v>0</v>
      </c>
      <c r="I2" s="22"/>
      <c r="J2" s="20"/>
      <c r="K2" s="22"/>
      <c r="L2" s="20"/>
      <c r="M2" s="24">
        <v>3</v>
      </c>
      <c r="N2" s="20"/>
      <c r="O2" s="22"/>
      <c r="P2" s="20"/>
      <c r="Q2" s="24">
        <v>-2</v>
      </c>
      <c r="R2" s="20"/>
      <c r="S2" s="22"/>
      <c r="T2" s="20"/>
      <c r="U2" s="22"/>
      <c r="V2" s="27">
        <v>500</v>
      </c>
      <c r="W2" s="2" t="s">
        <v>5459</v>
      </c>
      <c r="X2" s="26" t="s">
        <v>5460</v>
      </c>
      <c r="Y2" s="1" t="s">
        <v>2780</v>
      </c>
      <c r="Z2" s="1" t="s">
        <v>2035</v>
      </c>
      <c r="AA2" s="21" t="s">
        <v>747</v>
      </c>
      <c r="AB2" s="1" t="s">
        <v>5461</v>
      </c>
      <c r="AC2" s="1" t="s">
        <v>183</v>
      </c>
      <c r="AD2" s="1" t="s">
        <v>183</v>
      </c>
      <c r="AE2" s="1">
        <v>1</v>
      </c>
      <c r="AF2" s="1" t="s">
        <v>322</v>
      </c>
      <c r="AG2" s="1"/>
    </row>
    <row r="3" spans="1:33">
      <c r="A3" t="s">
        <v>322</v>
      </c>
      <c r="B3" s="2" t="s">
        <v>5462</v>
      </c>
      <c r="C3" s="1"/>
      <c r="D3" s="2" t="s">
        <v>183</v>
      </c>
      <c r="E3" s="1"/>
      <c r="F3" s="1" t="s">
        <v>128</v>
      </c>
      <c r="G3" s="1"/>
      <c r="H3" s="19">
        <v>0</v>
      </c>
      <c r="I3" s="22"/>
      <c r="J3" s="20"/>
      <c r="K3" s="22"/>
      <c r="L3" s="20"/>
      <c r="M3" s="24">
        <v>2</v>
      </c>
      <c r="N3" s="20"/>
      <c r="O3" s="22"/>
      <c r="P3" s="20"/>
      <c r="Q3" s="24">
        <v>-1</v>
      </c>
      <c r="R3" s="20"/>
      <c r="S3" s="22"/>
      <c r="T3" s="20">
        <v>2</v>
      </c>
      <c r="U3" s="22"/>
      <c r="V3" s="28">
        <v>500</v>
      </c>
      <c r="W3" s="2" t="s">
        <v>5463</v>
      </c>
      <c r="X3" s="26" t="s">
        <v>5464</v>
      </c>
      <c r="Y3" s="1" t="s">
        <v>2780</v>
      </c>
      <c r="Z3" s="1" t="s">
        <v>2035</v>
      </c>
      <c r="AA3" s="2" t="s">
        <v>1614</v>
      </c>
      <c r="AB3" s="1" t="s">
        <v>5461</v>
      </c>
      <c r="AC3" s="1" t="s">
        <v>183</v>
      </c>
      <c r="AD3" s="1" t="s">
        <v>183</v>
      </c>
      <c r="AE3" s="1">
        <v>1</v>
      </c>
      <c r="AF3" s="1" t="s">
        <v>322</v>
      </c>
      <c r="AG3" s="1"/>
    </row>
    <row r="4" spans="1:33">
      <c r="A4" t="s">
        <v>322</v>
      </c>
      <c r="B4" s="2" t="s">
        <v>5465</v>
      </c>
      <c r="C4" s="1"/>
      <c r="D4" s="2" t="s">
        <v>183</v>
      </c>
      <c r="E4" s="1"/>
      <c r="F4" s="1" t="s">
        <v>128</v>
      </c>
      <c r="G4" s="1"/>
      <c r="H4" s="19">
        <v>0</v>
      </c>
      <c r="I4" s="22"/>
      <c r="J4" s="20"/>
      <c r="K4" s="22"/>
      <c r="L4" s="20"/>
      <c r="M4" s="24">
        <v>4</v>
      </c>
      <c r="N4" s="20"/>
      <c r="O4" s="22"/>
      <c r="P4" s="20"/>
      <c r="Q4" s="24">
        <v>-3</v>
      </c>
      <c r="R4" s="20"/>
      <c r="S4" s="22"/>
      <c r="T4" s="20"/>
      <c r="U4" s="22"/>
      <c r="V4" s="28">
        <v>500</v>
      </c>
      <c r="W4" s="2" t="s">
        <v>5466</v>
      </c>
      <c r="X4" s="26" t="s">
        <v>5467</v>
      </c>
      <c r="Y4" s="1" t="s">
        <v>2780</v>
      </c>
      <c r="Z4" s="1" t="s">
        <v>2035</v>
      </c>
      <c r="AA4" s="2" t="s">
        <v>1614</v>
      </c>
      <c r="AB4" s="1" t="s">
        <v>5461</v>
      </c>
      <c r="AC4" s="1" t="s">
        <v>183</v>
      </c>
      <c r="AD4" s="1" t="s">
        <v>183</v>
      </c>
      <c r="AE4" s="1">
        <v>1</v>
      </c>
      <c r="AF4" s="1" t="s">
        <v>322</v>
      </c>
      <c r="AG4" s="1"/>
    </row>
    <row r="5" spans="1:33">
      <c r="A5" t="s">
        <v>322</v>
      </c>
      <c r="B5" s="2" t="s">
        <v>5468</v>
      </c>
      <c r="C5" s="1"/>
      <c r="D5" s="2" t="s">
        <v>183</v>
      </c>
      <c r="E5" s="1"/>
      <c r="F5" s="1" t="s">
        <v>128</v>
      </c>
      <c r="G5" s="1"/>
      <c r="H5" s="19">
        <v>0</v>
      </c>
      <c r="I5" s="22"/>
      <c r="J5" s="20"/>
      <c r="K5" s="22"/>
      <c r="L5" s="20"/>
      <c r="M5" s="24">
        <v>4</v>
      </c>
      <c r="N5" s="20"/>
      <c r="O5" s="22"/>
      <c r="P5" s="20"/>
      <c r="Q5" s="24">
        <v>-1</v>
      </c>
      <c r="R5" s="20"/>
      <c r="S5" s="22"/>
      <c r="T5" s="20"/>
      <c r="U5" s="22"/>
      <c r="V5" s="28">
        <v>800</v>
      </c>
      <c r="W5" s="2" t="s">
        <v>5469</v>
      </c>
      <c r="X5" s="26" t="s">
        <v>5470</v>
      </c>
      <c r="Y5" s="1" t="s">
        <v>2780</v>
      </c>
      <c r="Z5" s="1" t="s">
        <v>2035</v>
      </c>
      <c r="AA5" s="2" t="s">
        <v>1623</v>
      </c>
      <c r="AB5" s="1" t="s">
        <v>5461</v>
      </c>
      <c r="AC5" s="1" t="s">
        <v>183</v>
      </c>
      <c r="AD5" s="1" t="s">
        <v>183</v>
      </c>
      <c r="AE5" s="1">
        <v>1</v>
      </c>
      <c r="AF5" s="1" t="s">
        <v>322</v>
      </c>
      <c r="AG5" s="1"/>
    </row>
    <row r="6" spans="1:33">
      <c r="A6" t="s">
        <v>322</v>
      </c>
      <c r="B6" s="1" t="s">
        <v>5471</v>
      </c>
      <c r="C6" s="1"/>
      <c r="D6" s="1" t="s">
        <v>347</v>
      </c>
      <c r="E6" s="1"/>
      <c r="F6" s="1" t="s">
        <v>128</v>
      </c>
      <c r="G6" s="1"/>
      <c r="H6" s="20"/>
      <c r="I6" s="22"/>
      <c r="J6" s="20"/>
      <c r="K6" s="22"/>
      <c r="L6" s="20"/>
      <c r="M6" s="22">
        <v>4</v>
      </c>
      <c r="N6" s="20"/>
      <c r="O6" s="22"/>
      <c r="P6" s="20"/>
      <c r="Q6" s="22">
        <v>-1</v>
      </c>
      <c r="R6" s="20"/>
      <c r="S6" s="22"/>
      <c r="T6" s="20"/>
      <c r="U6" s="22"/>
      <c r="V6" s="27">
        <v>800</v>
      </c>
      <c r="W6" s="1" t="s">
        <v>5472</v>
      </c>
      <c r="X6" s="29" t="s">
        <v>5473</v>
      </c>
      <c r="Y6" s="1" t="s">
        <v>2780</v>
      </c>
      <c r="Z6" s="1" t="s">
        <v>2035</v>
      </c>
      <c r="AA6" s="1" t="s">
        <v>1643</v>
      </c>
      <c r="AB6" s="1" t="s">
        <v>5461</v>
      </c>
      <c r="AC6" s="1" t="s">
        <v>183</v>
      </c>
      <c r="AD6" s="1" t="s">
        <v>183</v>
      </c>
      <c r="AE6" s="1">
        <v>1</v>
      </c>
      <c r="AF6" s="1" t="s">
        <v>322</v>
      </c>
      <c r="AG6" s="1"/>
    </row>
    <row r="7" spans="1:33">
      <c r="A7" t="s">
        <v>322</v>
      </c>
      <c r="B7" s="1" t="s">
        <v>5474</v>
      </c>
      <c r="C7" s="1"/>
      <c r="D7" s="2" t="s">
        <v>305</v>
      </c>
      <c r="E7" s="1" t="s">
        <v>316</v>
      </c>
      <c r="F7" s="1" t="s">
        <v>128</v>
      </c>
      <c r="G7" s="1"/>
      <c r="H7" s="20"/>
      <c r="I7" s="22"/>
      <c r="J7" s="20"/>
      <c r="K7" s="22"/>
      <c r="L7" s="20"/>
      <c r="M7" s="22">
        <v>4</v>
      </c>
      <c r="N7" s="20"/>
      <c r="O7" s="22"/>
      <c r="P7" s="20"/>
      <c r="Q7" s="22">
        <v>-1</v>
      </c>
      <c r="R7" s="20"/>
      <c r="S7" s="22"/>
      <c r="T7" s="20"/>
      <c r="U7" s="22"/>
      <c r="V7" s="27">
        <v>800</v>
      </c>
      <c r="W7" s="1" t="s">
        <v>5475</v>
      </c>
      <c r="X7" s="29" t="s">
        <v>5476</v>
      </c>
      <c r="Y7" s="1" t="s">
        <v>2780</v>
      </c>
      <c r="Z7" s="1" t="s">
        <v>2035</v>
      </c>
      <c r="AA7" s="1" t="s">
        <v>1648</v>
      </c>
      <c r="AB7" s="1" t="s">
        <v>5461</v>
      </c>
      <c r="AC7" s="1" t="s">
        <v>183</v>
      </c>
      <c r="AD7" s="1" t="s">
        <v>183</v>
      </c>
      <c r="AE7" s="1">
        <v>1</v>
      </c>
      <c r="AF7" s="1" t="s">
        <v>322</v>
      </c>
      <c r="AG7" s="1"/>
    </row>
    <row r="8" spans="1:33">
      <c r="A8" t="s">
        <v>322</v>
      </c>
      <c r="B8" s="2" t="s">
        <v>5477</v>
      </c>
      <c r="C8" s="1"/>
      <c r="D8" s="2" t="s">
        <v>305</v>
      </c>
      <c r="E8" s="1" t="s">
        <v>316</v>
      </c>
      <c r="F8" s="1" t="s">
        <v>128</v>
      </c>
      <c r="G8" s="1" t="s">
        <v>5478</v>
      </c>
      <c r="H8" s="19">
        <v>0</v>
      </c>
      <c r="I8" s="22"/>
      <c r="J8" s="20"/>
      <c r="K8" s="22"/>
      <c r="L8" s="20"/>
      <c r="M8" s="24">
        <v>5</v>
      </c>
      <c r="N8" s="20">
        <v>6</v>
      </c>
      <c r="O8" s="22"/>
      <c r="P8" s="20"/>
      <c r="Q8" s="24">
        <v>-3</v>
      </c>
      <c r="R8" s="20">
        <v>-2</v>
      </c>
      <c r="S8" s="22"/>
      <c r="T8" s="20"/>
      <c r="U8" s="22"/>
      <c r="V8" s="27">
        <v>1000</v>
      </c>
      <c r="W8" s="2" t="s">
        <v>5479</v>
      </c>
      <c r="X8" s="26" t="s">
        <v>5480</v>
      </c>
      <c r="Y8" s="1" t="s">
        <v>2780</v>
      </c>
      <c r="Z8" s="1" t="s">
        <v>2035</v>
      </c>
      <c r="AA8" s="21" t="s">
        <v>747</v>
      </c>
      <c r="AB8" s="1" t="s">
        <v>5461</v>
      </c>
      <c r="AC8" s="1" t="s">
        <v>183</v>
      </c>
      <c r="AD8" s="1" t="s">
        <v>183</v>
      </c>
      <c r="AE8" s="1">
        <v>1</v>
      </c>
      <c r="AF8" s="1" t="s">
        <v>322</v>
      </c>
      <c r="AG8" s="1"/>
    </row>
    <row r="9" spans="1:33">
      <c r="A9" t="s">
        <v>322</v>
      </c>
      <c r="B9" s="2" t="s">
        <v>5481</v>
      </c>
      <c r="C9" s="1"/>
      <c r="D9" s="2" t="s">
        <v>183</v>
      </c>
      <c r="E9" s="1"/>
      <c r="F9" s="1" t="s">
        <v>128</v>
      </c>
      <c r="G9" s="1" t="s">
        <v>5478</v>
      </c>
      <c r="H9" s="19">
        <v>0</v>
      </c>
      <c r="I9" s="22"/>
      <c r="J9" s="20"/>
      <c r="K9" s="22"/>
      <c r="L9" s="20"/>
      <c r="M9" s="24">
        <v>3</v>
      </c>
      <c r="N9" s="20">
        <v>4</v>
      </c>
      <c r="O9" s="22"/>
      <c r="P9" s="20"/>
      <c r="Q9" s="24">
        <v>-1</v>
      </c>
      <c r="R9" s="20">
        <v>0</v>
      </c>
      <c r="S9" s="22"/>
      <c r="T9" s="20"/>
      <c r="U9" s="22"/>
      <c r="V9" s="28">
        <v>1000</v>
      </c>
      <c r="W9" s="2" t="s">
        <v>5482</v>
      </c>
      <c r="X9" s="26" t="s">
        <v>5483</v>
      </c>
      <c r="Y9" s="1" t="s">
        <v>2780</v>
      </c>
      <c r="Z9" s="1" t="s">
        <v>2035</v>
      </c>
      <c r="AA9" s="2" t="s">
        <v>1614</v>
      </c>
      <c r="AB9" s="1" t="s">
        <v>5461</v>
      </c>
      <c r="AC9" s="1" t="s">
        <v>183</v>
      </c>
      <c r="AD9" s="1" t="s">
        <v>183</v>
      </c>
      <c r="AE9" s="1">
        <v>1</v>
      </c>
      <c r="AF9" s="1" t="s">
        <v>322</v>
      </c>
      <c r="AG9" s="1"/>
    </row>
    <row r="10" spans="1:33">
      <c r="A10" t="s">
        <v>322</v>
      </c>
      <c r="B10" s="2" t="s">
        <v>5484</v>
      </c>
      <c r="C10" s="1"/>
      <c r="D10" s="2" t="s">
        <v>305</v>
      </c>
      <c r="E10" s="1"/>
      <c r="F10" s="1" t="s">
        <v>128</v>
      </c>
      <c r="G10" s="1" t="s">
        <v>5478</v>
      </c>
      <c r="H10" s="19">
        <v>0</v>
      </c>
      <c r="I10" s="22"/>
      <c r="J10" s="20"/>
      <c r="K10" s="22"/>
      <c r="L10" s="20"/>
      <c r="M10" s="24">
        <v>6</v>
      </c>
      <c r="N10" s="20">
        <v>7</v>
      </c>
      <c r="O10" s="22"/>
      <c r="P10" s="20"/>
      <c r="Q10" s="24">
        <v>-4</v>
      </c>
      <c r="R10" s="20">
        <v>-3</v>
      </c>
      <c r="S10" s="22"/>
      <c r="T10" s="20"/>
      <c r="U10" s="22"/>
      <c r="V10" s="28">
        <v>1000</v>
      </c>
      <c r="W10" s="2" t="s">
        <v>5485</v>
      </c>
      <c r="X10" s="26" t="s">
        <v>5486</v>
      </c>
      <c r="Y10" s="1" t="s">
        <v>2780</v>
      </c>
      <c r="Z10" s="1" t="s">
        <v>2035</v>
      </c>
      <c r="AA10" s="2" t="s">
        <v>1614</v>
      </c>
      <c r="AB10" s="1" t="s">
        <v>5461</v>
      </c>
      <c r="AC10" s="1" t="s">
        <v>183</v>
      </c>
      <c r="AD10" s="1" t="s">
        <v>183</v>
      </c>
      <c r="AE10" s="1">
        <v>1</v>
      </c>
      <c r="AF10" s="1" t="s">
        <v>322</v>
      </c>
      <c r="AG10" s="1"/>
    </row>
    <row r="11" spans="1:33">
      <c r="A11" t="s">
        <v>322</v>
      </c>
      <c r="B11" s="1" t="s">
        <v>5487</v>
      </c>
      <c r="C11" s="1"/>
      <c r="D11" s="1" t="s">
        <v>183</v>
      </c>
      <c r="E11" s="1"/>
      <c r="F11" s="1" t="s">
        <v>128</v>
      </c>
      <c r="G11" s="1"/>
      <c r="H11" s="20"/>
      <c r="I11" s="22"/>
      <c r="J11" s="20"/>
      <c r="K11" s="22"/>
      <c r="L11" s="20"/>
      <c r="M11" s="22">
        <v>4</v>
      </c>
      <c r="N11" s="20"/>
      <c r="O11" s="22"/>
      <c r="P11" s="20"/>
      <c r="Q11" s="22">
        <v>-1</v>
      </c>
      <c r="R11" s="20"/>
      <c r="S11" s="22"/>
      <c r="T11" s="20"/>
      <c r="U11" s="22"/>
      <c r="V11" s="27">
        <v>1000</v>
      </c>
      <c r="W11" s="1" t="s">
        <v>5488</v>
      </c>
      <c r="X11" s="29" t="s">
        <v>5473</v>
      </c>
      <c r="Y11" s="1" t="s">
        <v>2780</v>
      </c>
      <c r="Z11" s="1" t="s">
        <v>2035</v>
      </c>
      <c r="AA11" s="1" t="s">
        <v>1653</v>
      </c>
      <c r="AB11" s="1" t="s">
        <v>5461</v>
      </c>
      <c r="AC11" s="1" t="s">
        <v>183</v>
      </c>
      <c r="AD11" s="1" t="s">
        <v>183</v>
      </c>
      <c r="AE11" s="1">
        <v>1</v>
      </c>
      <c r="AF11" s="1" t="s">
        <v>322</v>
      </c>
      <c r="AG11" s="1"/>
    </row>
    <row r="12" spans="1:33">
      <c r="A12" t="s">
        <v>322</v>
      </c>
      <c r="B12" s="1" t="s">
        <v>5489</v>
      </c>
      <c r="C12" s="1"/>
      <c r="D12" s="1" t="s">
        <v>183</v>
      </c>
      <c r="E12" s="1"/>
      <c r="F12" s="1" t="s">
        <v>128</v>
      </c>
      <c r="G12" s="1" t="s">
        <v>5478</v>
      </c>
      <c r="H12" s="20"/>
      <c r="I12" s="22"/>
      <c r="J12" s="20"/>
      <c r="K12" s="22"/>
      <c r="L12" s="20"/>
      <c r="M12" s="22">
        <v>3</v>
      </c>
      <c r="N12" s="20">
        <v>4</v>
      </c>
      <c r="O12" s="22"/>
      <c r="P12" s="20"/>
      <c r="Q12" s="22">
        <v>-2</v>
      </c>
      <c r="R12" s="20">
        <v>-1</v>
      </c>
      <c r="S12" s="22"/>
      <c r="T12" s="20"/>
      <c r="U12" s="22"/>
      <c r="V12" s="27">
        <v>1000</v>
      </c>
      <c r="W12" s="1" t="s">
        <v>5490</v>
      </c>
      <c r="X12" s="29" t="s">
        <v>5491</v>
      </c>
      <c r="Y12" s="1" t="s">
        <v>2780</v>
      </c>
      <c r="Z12" s="1" t="s">
        <v>2035</v>
      </c>
      <c r="AA12" s="1" t="s">
        <v>1657</v>
      </c>
      <c r="AB12" s="1" t="s">
        <v>5461</v>
      </c>
      <c r="AC12" s="1" t="s">
        <v>183</v>
      </c>
      <c r="AD12" s="1" t="s">
        <v>183</v>
      </c>
      <c r="AE12" s="1">
        <v>1</v>
      </c>
      <c r="AF12" s="1" t="s">
        <v>322</v>
      </c>
      <c r="AG12" s="1"/>
    </row>
    <row r="13" spans="1:33">
      <c r="A13" t="s">
        <v>322</v>
      </c>
      <c r="B13" s="2" t="s">
        <v>5492</v>
      </c>
      <c r="C13" s="1"/>
      <c r="D13" s="2" t="s">
        <v>305</v>
      </c>
      <c r="E13" s="1" t="s">
        <v>316</v>
      </c>
      <c r="F13" s="2"/>
      <c r="G13" s="1" t="s">
        <v>5478</v>
      </c>
      <c r="H13" s="19">
        <v>1</v>
      </c>
      <c r="I13" s="22"/>
      <c r="J13" s="20"/>
      <c r="K13" s="22"/>
      <c r="L13" s="20"/>
      <c r="M13" s="22"/>
      <c r="N13" s="19">
        <v>6</v>
      </c>
      <c r="O13" s="22"/>
      <c r="P13" s="20"/>
      <c r="Q13" s="22"/>
      <c r="R13" s="19">
        <v>-3</v>
      </c>
      <c r="S13" s="22"/>
      <c r="T13" s="20"/>
      <c r="U13" s="22"/>
      <c r="V13" s="28">
        <v>1100</v>
      </c>
      <c r="W13" s="2" t="s">
        <v>5493</v>
      </c>
      <c r="X13" s="26" t="s">
        <v>5494</v>
      </c>
      <c r="Y13" s="1" t="s">
        <v>2780</v>
      </c>
      <c r="Z13" s="1" t="s">
        <v>2035</v>
      </c>
      <c r="AA13" s="2" t="s">
        <v>1623</v>
      </c>
      <c r="AB13" s="1" t="s">
        <v>5461</v>
      </c>
      <c r="AC13" s="1" t="s">
        <v>183</v>
      </c>
      <c r="AD13" s="1" t="s">
        <v>183</v>
      </c>
      <c r="AE13" s="1">
        <v>1</v>
      </c>
      <c r="AF13" s="1" t="s">
        <v>322</v>
      </c>
      <c r="AG13" s="1"/>
    </row>
    <row r="14" spans="1:33">
      <c r="A14" t="s">
        <v>322</v>
      </c>
      <c r="B14" s="2" t="s">
        <v>5495</v>
      </c>
      <c r="C14" s="1"/>
      <c r="D14" s="2" t="s">
        <v>347</v>
      </c>
      <c r="E14" s="1"/>
      <c r="F14" s="2"/>
      <c r="G14" s="1" t="s">
        <v>5478</v>
      </c>
      <c r="H14" s="19">
        <v>0</v>
      </c>
      <c r="I14" s="22"/>
      <c r="J14" s="20"/>
      <c r="K14" s="22"/>
      <c r="L14" s="20"/>
      <c r="M14" s="22"/>
      <c r="N14" s="19">
        <v>7</v>
      </c>
      <c r="O14" s="22"/>
      <c r="P14" s="20"/>
      <c r="Q14" s="22"/>
      <c r="R14" s="19">
        <v>-2</v>
      </c>
      <c r="S14" s="22"/>
      <c r="T14" s="20"/>
      <c r="U14" s="22"/>
      <c r="V14" s="28">
        <v>1100</v>
      </c>
      <c r="W14" s="2" t="s">
        <v>5496</v>
      </c>
      <c r="X14" s="26" t="s">
        <v>5497</v>
      </c>
      <c r="Y14" s="1" t="s">
        <v>2780</v>
      </c>
      <c r="Z14" s="1" t="s">
        <v>2035</v>
      </c>
      <c r="AA14" s="2" t="s">
        <v>1623</v>
      </c>
      <c r="AB14" s="1" t="s">
        <v>5461</v>
      </c>
      <c r="AC14" s="1" t="s">
        <v>183</v>
      </c>
      <c r="AD14" s="1" t="s">
        <v>183</v>
      </c>
      <c r="AE14" s="1">
        <v>1</v>
      </c>
      <c r="AF14" s="1" t="s">
        <v>322</v>
      </c>
      <c r="AG14" s="1"/>
    </row>
    <row r="15" spans="1:33">
      <c r="A15" t="s">
        <v>322</v>
      </c>
      <c r="B15" s="2" t="s">
        <v>5498</v>
      </c>
      <c r="C15" s="1"/>
      <c r="D15" s="2" t="s">
        <v>334</v>
      </c>
      <c r="E15" s="1"/>
      <c r="F15" s="2"/>
      <c r="G15" s="1" t="s">
        <v>5478</v>
      </c>
      <c r="H15" s="19">
        <v>0</v>
      </c>
      <c r="I15" s="22"/>
      <c r="J15" s="20"/>
      <c r="K15" s="22"/>
      <c r="L15" s="20"/>
      <c r="M15" s="22"/>
      <c r="N15" s="19">
        <v>8</v>
      </c>
      <c r="O15" s="22"/>
      <c r="P15" s="20"/>
      <c r="Q15" s="22"/>
      <c r="R15" s="19">
        <v>-3</v>
      </c>
      <c r="S15" s="22"/>
      <c r="T15" s="20"/>
      <c r="U15" s="22"/>
      <c r="V15" s="28">
        <v>1100</v>
      </c>
      <c r="W15" s="2" t="s">
        <v>5499</v>
      </c>
      <c r="X15" s="26" t="s">
        <v>5500</v>
      </c>
      <c r="Y15" s="1" t="s">
        <v>2780</v>
      </c>
      <c r="Z15" s="1" t="s">
        <v>2035</v>
      </c>
      <c r="AA15" s="2" t="s">
        <v>1623</v>
      </c>
      <c r="AB15" s="1" t="s">
        <v>5461</v>
      </c>
      <c r="AC15" s="1" t="s">
        <v>183</v>
      </c>
      <c r="AD15" s="1" t="s">
        <v>183</v>
      </c>
      <c r="AE15" s="1">
        <v>1</v>
      </c>
      <c r="AF15" s="1" t="s">
        <v>322</v>
      </c>
      <c r="AG15" s="1"/>
    </row>
    <row r="16" spans="1:33">
      <c r="A16" t="s">
        <v>322</v>
      </c>
      <c r="B16" s="1" t="s">
        <v>5501</v>
      </c>
      <c r="C16" s="1"/>
      <c r="D16" s="2" t="s">
        <v>305</v>
      </c>
      <c r="E16" s="1" t="s">
        <v>316</v>
      </c>
      <c r="F16" s="1" t="s">
        <v>128</v>
      </c>
      <c r="G16" s="1" t="s">
        <v>5478</v>
      </c>
      <c r="H16" s="20">
        <v>1</v>
      </c>
      <c r="I16" s="22"/>
      <c r="J16" s="20"/>
      <c r="K16" s="22"/>
      <c r="L16" s="20"/>
      <c r="M16" s="22">
        <v>4</v>
      </c>
      <c r="N16" s="20">
        <v>5</v>
      </c>
      <c r="O16" s="22"/>
      <c r="P16" s="20"/>
      <c r="Q16" s="22">
        <v>-2</v>
      </c>
      <c r="R16" s="20">
        <v>-1</v>
      </c>
      <c r="S16" s="22"/>
      <c r="T16" s="20"/>
      <c r="U16" s="22"/>
      <c r="V16" s="27">
        <v>1100</v>
      </c>
      <c r="W16" s="1" t="s">
        <v>5502</v>
      </c>
      <c r="X16" s="29" t="s">
        <v>5503</v>
      </c>
      <c r="Y16" s="1" t="s">
        <v>2780</v>
      </c>
      <c r="Z16" s="1" t="s">
        <v>2035</v>
      </c>
      <c r="AA16" s="1" t="s">
        <v>1662</v>
      </c>
      <c r="AB16" s="1" t="s">
        <v>5461</v>
      </c>
      <c r="AC16" s="1" t="s">
        <v>183</v>
      </c>
      <c r="AD16" s="1" t="s">
        <v>183</v>
      </c>
      <c r="AE16" s="1">
        <v>1</v>
      </c>
      <c r="AF16" s="1" t="s">
        <v>322</v>
      </c>
      <c r="AG16" s="1"/>
    </row>
    <row r="17" spans="1:33">
      <c r="A17" t="s">
        <v>322</v>
      </c>
      <c r="B17" s="1" t="s">
        <v>5504</v>
      </c>
      <c r="C17" s="1"/>
      <c r="D17" s="2" t="s">
        <v>305</v>
      </c>
      <c r="E17" s="1"/>
      <c r="F17" s="1"/>
      <c r="G17" s="1" t="s">
        <v>5478</v>
      </c>
      <c r="H17" s="20">
        <v>1</v>
      </c>
      <c r="I17" s="22"/>
      <c r="J17" s="20"/>
      <c r="K17" s="22"/>
      <c r="L17" s="20"/>
      <c r="M17" s="22"/>
      <c r="N17" s="20">
        <v>6</v>
      </c>
      <c r="O17" s="22"/>
      <c r="P17" s="20"/>
      <c r="Q17" s="22"/>
      <c r="R17" s="20">
        <v>-3</v>
      </c>
      <c r="S17" s="22"/>
      <c r="T17" s="20"/>
      <c r="U17" s="22"/>
      <c r="V17" s="27">
        <v>1100</v>
      </c>
      <c r="W17" s="1" t="s">
        <v>5505</v>
      </c>
      <c r="X17" s="29" t="s">
        <v>5506</v>
      </c>
      <c r="Y17" s="1" t="s">
        <v>2780</v>
      </c>
      <c r="Z17" s="1" t="s">
        <v>2035</v>
      </c>
      <c r="AA17" s="1" t="s">
        <v>1662</v>
      </c>
      <c r="AB17" s="1" t="s">
        <v>5461</v>
      </c>
      <c r="AC17" s="1" t="s">
        <v>183</v>
      </c>
      <c r="AD17" s="1" t="s">
        <v>183</v>
      </c>
      <c r="AE17" s="1">
        <v>1</v>
      </c>
      <c r="AF17" s="1" t="s">
        <v>322</v>
      </c>
      <c r="AG17" s="1"/>
    </row>
    <row r="18" spans="1:33">
      <c r="A18" t="s">
        <v>322</v>
      </c>
      <c r="B18" s="2" t="s">
        <v>5507</v>
      </c>
      <c r="C18" s="1"/>
      <c r="D18" s="2" t="s">
        <v>305</v>
      </c>
      <c r="E18" s="1" t="s">
        <v>316</v>
      </c>
      <c r="F18" s="2" t="s">
        <v>128</v>
      </c>
      <c r="G18" s="1" t="s">
        <v>5478</v>
      </c>
      <c r="H18" s="19">
        <v>1</v>
      </c>
      <c r="I18" s="22"/>
      <c r="J18" s="20"/>
      <c r="K18" s="22"/>
      <c r="L18" s="20"/>
      <c r="M18" s="24">
        <v>5</v>
      </c>
      <c r="N18" s="20">
        <v>6</v>
      </c>
      <c r="O18" s="22"/>
      <c r="P18" s="20"/>
      <c r="Q18" s="24">
        <v>-3</v>
      </c>
      <c r="R18" s="20">
        <v>-2</v>
      </c>
      <c r="S18" s="22"/>
      <c r="T18" s="20"/>
      <c r="U18" s="22"/>
      <c r="V18" s="28">
        <v>1100</v>
      </c>
      <c r="W18" s="2" t="s">
        <v>5508</v>
      </c>
      <c r="X18" s="26" t="s">
        <v>5509</v>
      </c>
      <c r="Y18" s="1" t="s">
        <v>2780</v>
      </c>
      <c r="Z18" s="1" t="s">
        <v>2035</v>
      </c>
      <c r="AA18" s="21" t="s">
        <v>1662</v>
      </c>
      <c r="AB18" s="1" t="s">
        <v>5461</v>
      </c>
      <c r="AC18" s="1" t="s">
        <v>183</v>
      </c>
      <c r="AD18" s="1" t="s">
        <v>183</v>
      </c>
      <c r="AE18" s="1">
        <v>1</v>
      </c>
      <c r="AF18" s="1" t="s">
        <v>322</v>
      </c>
      <c r="AG18" s="1"/>
    </row>
    <row r="19" spans="1:33">
      <c r="A19" t="s">
        <v>322</v>
      </c>
      <c r="B19" s="2" t="s">
        <v>5510</v>
      </c>
      <c r="C19" s="1"/>
      <c r="D19" s="2" t="s">
        <v>305</v>
      </c>
      <c r="E19" s="1" t="s">
        <v>316</v>
      </c>
      <c r="F19" s="2" t="s">
        <v>128</v>
      </c>
      <c r="G19" s="1" t="s">
        <v>5478</v>
      </c>
      <c r="H19" s="19"/>
      <c r="I19" s="22"/>
      <c r="J19" s="20"/>
      <c r="K19" s="22"/>
      <c r="L19" s="20"/>
      <c r="M19" s="24">
        <v>5</v>
      </c>
      <c r="N19" s="20">
        <v>6</v>
      </c>
      <c r="O19" s="22"/>
      <c r="P19" s="20"/>
      <c r="Q19" s="22">
        <v>-1</v>
      </c>
      <c r="R19" s="19"/>
      <c r="S19" s="22"/>
      <c r="T19" s="20"/>
      <c r="U19" s="22"/>
      <c r="V19" s="28">
        <v>1100</v>
      </c>
      <c r="W19" s="2" t="s">
        <v>5511</v>
      </c>
      <c r="X19" s="26" t="s">
        <v>5491</v>
      </c>
      <c r="Y19" s="1" t="s">
        <v>2780</v>
      </c>
      <c r="Z19" s="1" t="s">
        <v>2035</v>
      </c>
      <c r="AA19" s="21" t="s">
        <v>1662</v>
      </c>
      <c r="AB19" s="1" t="s">
        <v>5461</v>
      </c>
      <c r="AC19" s="1" t="s">
        <v>183</v>
      </c>
      <c r="AD19" s="1" t="s">
        <v>183</v>
      </c>
      <c r="AE19" s="1">
        <v>1</v>
      </c>
      <c r="AF19" s="1" t="s">
        <v>322</v>
      </c>
      <c r="AG19" s="1"/>
    </row>
    <row r="20" spans="1:33">
      <c r="A20" t="s">
        <v>322</v>
      </c>
      <c r="B20" s="1" t="s">
        <v>5512</v>
      </c>
      <c r="C20" s="1"/>
      <c r="D20" s="2" t="s">
        <v>183</v>
      </c>
      <c r="E20" s="1"/>
      <c r="F20" s="1" t="s">
        <v>128</v>
      </c>
      <c r="G20" s="1"/>
      <c r="H20" s="20">
        <v>0</v>
      </c>
      <c r="I20" s="22"/>
      <c r="J20" s="20"/>
      <c r="K20" s="22"/>
      <c r="L20" s="20"/>
      <c r="M20" s="22">
        <v>3</v>
      </c>
      <c r="N20" s="20"/>
      <c r="O20" s="22"/>
      <c r="P20" s="20"/>
      <c r="Q20" s="22">
        <v>0</v>
      </c>
      <c r="R20" s="20"/>
      <c r="S20" s="22"/>
      <c r="T20" s="20"/>
      <c r="U20" s="22"/>
      <c r="V20" s="27">
        <v>1100</v>
      </c>
      <c r="W20" s="1" t="s">
        <v>5513</v>
      </c>
      <c r="X20" s="29" t="s">
        <v>5486</v>
      </c>
      <c r="Y20" s="1" t="s">
        <v>2780</v>
      </c>
      <c r="Z20" s="1" t="s">
        <v>2035</v>
      </c>
      <c r="AA20" s="1" t="s">
        <v>1667</v>
      </c>
      <c r="AB20" s="1" t="s">
        <v>5461</v>
      </c>
      <c r="AC20" s="1" t="s">
        <v>183</v>
      </c>
      <c r="AD20" s="1" t="s">
        <v>183</v>
      </c>
      <c r="AE20" s="1">
        <v>1</v>
      </c>
      <c r="AF20" s="1" t="s">
        <v>322</v>
      </c>
      <c r="AG20" s="1"/>
    </row>
    <row r="21" spans="1:33">
      <c r="A21" t="s">
        <v>322</v>
      </c>
      <c r="B21" s="2" t="s">
        <v>5514</v>
      </c>
      <c r="C21" s="1"/>
      <c r="D21" s="2" t="s">
        <v>305</v>
      </c>
      <c r="E21" s="1"/>
      <c r="F21" s="2"/>
      <c r="G21" s="1" t="s">
        <v>5478</v>
      </c>
      <c r="H21" s="19">
        <v>0</v>
      </c>
      <c r="I21" s="22"/>
      <c r="J21" s="20"/>
      <c r="K21" s="22"/>
      <c r="L21" s="20"/>
      <c r="M21" s="22"/>
      <c r="N21" s="19">
        <v>8</v>
      </c>
      <c r="O21" s="22"/>
      <c r="P21" s="20"/>
      <c r="Q21" s="22"/>
      <c r="R21" s="19">
        <v>-5</v>
      </c>
      <c r="S21" s="22"/>
      <c r="T21" s="20"/>
      <c r="U21" s="22"/>
      <c r="V21" s="27">
        <v>1500</v>
      </c>
      <c r="W21" s="2" t="s">
        <v>5515</v>
      </c>
      <c r="X21" s="26" t="s">
        <v>5486</v>
      </c>
      <c r="Y21" s="1" t="s">
        <v>2780</v>
      </c>
      <c r="Z21" s="1" t="s">
        <v>2035</v>
      </c>
      <c r="AA21" s="21" t="s">
        <v>747</v>
      </c>
      <c r="AB21" s="1" t="s">
        <v>5461</v>
      </c>
      <c r="AC21" s="1" t="s">
        <v>183</v>
      </c>
      <c r="AD21" s="1" t="s">
        <v>183</v>
      </c>
      <c r="AE21" s="1">
        <v>1</v>
      </c>
      <c r="AF21" s="1" t="s">
        <v>322</v>
      </c>
      <c r="AG21" s="1"/>
    </row>
    <row r="22" spans="1:33">
      <c r="A22" t="s">
        <v>322</v>
      </c>
      <c r="B22" s="2" t="s">
        <v>5516</v>
      </c>
      <c r="C22" s="1"/>
      <c r="D22" s="2" t="s">
        <v>329</v>
      </c>
      <c r="E22" s="1"/>
      <c r="F22" s="2"/>
      <c r="G22" s="1" t="s">
        <v>5478</v>
      </c>
      <c r="H22" s="19">
        <v>0</v>
      </c>
      <c r="I22" s="22"/>
      <c r="J22" s="20"/>
      <c r="K22" s="22"/>
      <c r="L22" s="20"/>
      <c r="M22" s="22"/>
      <c r="N22" s="19">
        <v>7</v>
      </c>
      <c r="O22" s="22"/>
      <c r="P22" s="20"/>
      <c r="Q22" s="22"/>
      <c r="R22" s="19">
        <v>-4</v>
      </c>
      <c r="S22" s="22"/>
      <c r="T22" s="20"/>
      <c r="U22" s="22"/>
      <c r="V22" s="28">
        <v>1500</v>
      </c>
      <c r="W22" s="2" t="s">
        <v>5517</v>
      </c>
      <c r="X22" s="26" t="s">
        <v>5518</v>
      </c>
      <c r="Y22" s="1" t="s">
        <v>2780</v>
      </c>
      <c r="Z22" s="1" t="s">
        <v>2035</v>
      </c>
      <c r="AA22" s="2" t="s">
        <v>1614</v>
      </c>
      <c r="AB22" s="1" t="s">
        <v>5461</v>
      </c>
      <c r="AC22" s="1" t="s">
        <v>183</v>
      </c>
      <c r="AD22" s="1" t="s">
        <v>183</v>
      </c>
      <c r="AE22" s="1">
        <v>1</v>
      </c>
      <c r="AF22" s="1" t="s">
        <v>322</v>
      </c>
      <c r="AG22" s="1"/>
    </row>
    <row r="23" spans="1:33">
      <c r="A23" t="s">
        <v>322</v>
      </c>
      <c r="B23" s="2" t="s">
        <v>5519</v>
      </c>
      <c r="C23" s="1"/>
      <c r="D23" s="2" t="s">
        <v>305</v>
      </c>
      <c r="E23" s="1"/>
      <c r="F23" s="2"/>
      <c r="G23" s="1" t="s">
        <v>5478</v>
      </c>
      <c r="H23" s="19">
        <v>0</v>
      </c>
      <c r="I23" s="22"/>
      <c r="J23" s="20"/>
      <c r="K23" s="22"/>
      <c r="L23" s="20"/>
      <c r="M23" s="22"/>
      <c r="N23" s="19">
        <v>9</v>
      </c>
      <c r="O23" s="22"/>
      <c r="P23" s="20"/>
      <c r="Q23" s="22"/>
      <c r="R23" s="19">
        <v>-6</v>
      </c>
      <c r="S23" s="22"/>
      <c r="T23" s="20"/>
      <c r="U23" s="22"/>
      <c r="V23" s="28">
        <v>1500</v>
      </c>
      <c r="W23" s="2" t="s">
        <v>5520</v>
      </c>
      <c r="X23" s="26" t="s">
        <v>5521</v>
      </c>
      <c r="Y23" s="1" t="s">
        <v>2780</v>
      </c>
      <c r="Z23" s="1" t="s">
        <v>2035</v>
      </c>
      <c r="AA23" s="2" t="s">
        <v>1614</v>
      </c>
      <c r="AB23" s="1" t="s">
        <v>5461</v>
      </c>
      <c r="AC23" s="1" t="s">
        <v>183</v>
      </c>
      <c r="AD23" s="1" t="s">
        <v>183</v>
      </c>
      <c r="AE23" s="1">
        <v>1</v>
      </c>
      <c r="AF23" s="1" t="s">
        <v>322</v>
      </c>
      <c r="AG23" s="1"/>
    </row>
    <row r="24" spans="1:33">
      <c r="A24" t="s">
        <v>322</v>
      </c>
      <c r="B24" s="1" t="s">
        <v>5522</v>
      </c>
      <c r="C24" s="1"/>
      <c r="D24" s="2" t="s">
        <v>183</v>
      </c>
      <c r="E24" s="1"/>
      <c r="F24" s="1" t="s">
        <v>128</v>
      </c>
      <c r="G24" s="1"/>
      <c r="H24" s="20"/>
      <c r="I24" s="22"/>
      <c r="J24" s="20"/>
      <c r="K24" s="22"/>
      <c r="L24" s="20"/>
      <c r="M24" s="22">
        <v>4</v>
      </c>
      <c r="N24" s="20"/>
      <c r="O24" s="22"/>
      <c r="P24" s="20"/>
      <c r="Q24" s="22">
        <v>-1</v>
      </c>
      <c r="R24" s="20"/>
      <c r="S24" s="22"/>
      <c r="T24" s="20"/>
      <c r="U24" s="22"/>
      <c r="V24" s="27">
        <v>1500</v>
      </c>
      <c r="W24" s="1" t="s">
        <v>5523</v>
      </c>
      <c r="X24" s="29" t="s">
        <v>5497</v>
      </c>
      <c r="Y24" s="1" t="s">
        <v>2780</v>
      </c>
      <c r="Z24" s="1" t="s">
        <v>2035</v>
      </c>
      <c r="AA24" s="1" t="s">
        <v>1631</v>
      </c>
      <c r="AB24" s="1" t="s">
        <v>5461</v>
      </c>
      <c r="AC24" s="1" t="s">
        <v>183</v>
      </c>
      <c r="AD24" s="1" t="s">
        <v>183</v>
      </c>
      <c r="AE24" s="1">
        <v>1</v>
      </c>
      <c r="AF24" s="1" t="s">
        <v>322</v>
      </c>
      <c r="AG24" s="1"/>
    </row>
    <row r="25" spans="1:33">
      <c r="A25" t="s">
        <v>322</v>
      </c>
      <c r="B25" s="1" t="s">
        <v>5524</v>
      </c>
      <c r="C25" s="1"/>
      <c r="D25" s="2" t="s">
        <v>183</v>
      </c>
      <c r="E25" s="1"/>
      <c r="F25" s="1" t="s">
        <v>128</v>
      </c>
      <c r="G25" s="1"/>
      <c r="H25" s="20"/>
      <c r="I25" s="22"/>
      <c r="J25" s="20"/>
      <c r="K25" s="22"/>
      <c r="L25" s="20"/>
      <c r="M25" s="22">
        <v>5</v>
      </c>
      <c r="N25" s="20"/>
      <c r="O25" s="22"/>
      <c r="P25" s="20"/>
      <c r="Q25" s="22">
        <v>-2</v>
      </c>
      <c r="R25" s="20"/>
      <c r="S25" s="22"/>
      <c r="T25" s="20"/>
      <c r="U25" s="22"/>
      <c r="V25" s="27">
        <v>1500</v>
      </c>
      <c r="W25" s="1" t="s">
        <v>5525</v>
      </c>
      <c r="X25" s="29" t="s">
        <v>5526</v>
      </c>
      <c r="Y25" s="1" t="s">
        <v>2780</v>
      </c>
      <c r="Z25" s="1" t="s">
        <v>2035</v>
      </c>
      <c r="AA25" s="1" t="s">
        <v>1648</v>
      </c>
      <c r="AB25" s="1" t="s">
        <v>5461</v>
      </c>
      <c r="AC25" s="1" t="s">
        <v>183</v>
      </c>
      <c r="AD25" s="1" t="s">
        <v>183</v>
      </c>
      <c r="AE25" s="1">
        <v>1</v>
      </c>
      <c r="AF25" s="1" t="s">
        <v>322</v>
      </c>
      <c r="AG25" s="1"/>
    </row>
    <row r="26" spans="1:33">
      <c r="A26" t="s">
        <v>322</v>
      </c>
      <c r="B26" s="1" t="s">
        <v>5527</v>
      </c>
      <c r="C26" s="1"/>
      <c r="D26" s="1" t="s">
        <v>183</v>
      </c>
      <c r="E26" s="1"/>
      <c r="F26" s="1" t="s">
        <v>128</v>
      </c>
      <c r="G26" s="1"/>
      <c r="H26" s="20"/>
      <c r="I26" s="22"/>
      <c r="J26" s="20"/>
      <c r="K26" s="22"/>
      <c r="L26" s="20"/>
      <c r="M26" s="22">
        <v>3</v>
      </c>
      <c r="N26" s="20"/>
      <c r="O26" s="22"/>
      <c r="P26" s="20"/>
      <c r="Q26" s="22">
        <v>-1</v>
      </c>
      <c r="R26" s="20"/>
      <c r="S26" s="22"/>
      <c r="T26" s="20"/>
      <c r="U26" s="22"/>
      <c r="V26" s="27">
        <v>1500</v>
      </c>
      <c r="W26" s="1" t="s">
        <v>5528</v>
      </c>
      <c r="X26" s="29" t="s">
        <v>5529</v>
      </c>
      <c r="Y26" s="1" t="s">
        <v>2780</v>
      </c>
      <c r="Z26" s="1" t="s">
        <v>2035</v>
      </c>
      <c r="AA26" s="1" t="s">
        <v>1657</v>
      </c>
      <c r="AB26" s="1" t="s">
        <v>5461</v>
      </c>
      <c r="AC26" s="1" t="s">
        <v>183</v>
      </c>
      <c r="AD26" s="1" t="s">
        <v>183</v>
      </c>
      <c r="AE26" s="1">
        <v>1</v>
      </c>
      <c r="AF26" s="1" t="s">
        <v>322</v>
      </c>
      <c r="AG26" s="1"/>
    </row>
    <row r="27" spans="1:33">
      <c r="A27" t="s">
        <v>322</v>
      </c>
      <c r="B27" s="1" t="s">
        <v>5530</v>
      </c>
      <c r="C27" s="1"/>
      <c r="D27" s="1" t="s">
        <v>305</v>
      </c>
      <c r="E27" s="1" t="s">
        <v>316</v>
      </c>
      <c r="F27" s="1" t="s">
        <v>128</v>
      </c>
      <c r="G27" s="1"/>
      <c r="H27" s="20"/>
      <c r="I27" s="22"/>
      <c r="J27" s="20"/>
      <c r="K27" s="22"/>
      <c r="L27" s="20"/>
      <c r="M27" s="22">
        <v>3</v>
      </c>
      <c r="N27" s="20"/>
      <c r="O27" s="22"/>
      <c r="P27" s="20"/>
      <c r="Q27" s="22">
        <v>0</v>
      </c>
      <c r="R27" s="20"/>
      <c r="S27" s="22"/>
      <c r="T27" s="20"/>
      <c r="U27" s="22"/>
      <c r="V27" s="27">
        <v>1500</v>
      </c>
      <c r="W27" s="1" t="s">
        <v>5531</v>
      </c>
      <c r="X27" s="29" t="s">
        <v>5532</v>
      </c>
      <c r="Y27" s="1" t="s">
        <v>2780</v>
      </c>
      <c r="Z27" s="1" t="s">
        <v>2035</v>
      </c>
      <c r="AA27" s="1" t="s">
        <v>1657</v>
      </c>
      <c r="AB27" s="1" t="s">
        <v>5461</v>
      </c>
      <c r="AC27" s="1" t="s">
        <v>183</v>
      </c>
      <c r="AD27" s="1" t="s">
        <v>183</v>
      </c>
      <c r="AE27" s="1">
        <v>1</v>
      </c>
      <c r="AF27" s="1" t="s">
        <v>322</v>
      </c>
      <c r="AG27" s="1"/>
    </row>
    <row r="28" spans="1:33">
      <c r="A28" t="s">
        <v>322</v>
      </c>
      <c r="B28" s="1" t="s">
        <v>5533</v>
      </c>
      <c r="C28" s="1"/>
      <c r="D28" s="1" t="s">
        <v>305</v>
      </c>
      <c r="E28" s="1"/>
      <c r="F28" s="1" t="s">
        <v>128</v>
      </c>
      <c r="G28" s="1"/>
      <c r="H28" s="20"/>
      <c r="I28" s="22"/>
      <c r="J28" s="20"/>
      <c r="K28" s="22"/>
      <c r="L28" s="20"/>
      <c r="M28" s="22">
        <v>4</v>
      </c>
      <c r="N28" s="20"/>
      <c r="O28" s="22"/>
      <c r="P28" s="20"/>
      <c r="Q28" s="22">
        <v>-1</v>
      </c>
      <c r="R28" s="20"/>
      <c r="S28" s="22"/>
      <c r="T28" s="20"/>
      <c r="U28" s="22"/>
      <c r="V28" s="27">
        <v>1500</v>
      </c>
      <c r="W28" s="1" t="s">
        <v>5534</v>
      </c>
      <c r="X28" s="29" t="s">
        <v>5535</v>
      </c>
      <c r="Y28" s="1" t="s">
        <v>2780</v>
      </c>
      <c r="Z28" s="1" t="s">
        <v>2035</v>
      </c>
      <c r="AA28" s="1" t="s">
        <v>1657</v>
      </c>
      <c r="AB28" s="1" t="s">
        <v>5461</v>
      </c>
      <c r="AC28" s="1" t="s">
        <v>183</v>
      </c>
      <c r="AD28" s="1" t="s">
        <v>183</v>
      </c>
      <c r="AE28" s="1">
        <v>1</v>
      </c>
      <c r="AF28" s="1" t="s">
        <v>322</v>
      </c>
      <c r="AG28" s="1"/>
    </row>
    <row r="29" spans="1:33">
      <c r="A29" t="s">
        <v>322</v>
      </c>
      <c r="B29" s="1" t="s">
        <v>5536</v>
      </c>
      <c r="C29" s="1"/>
      <c r="D29" s="1" t="s">
        <v>305</v>
      </c>
      <c r="E29" s="1" t="s">
        <v>316</v>
      </c>
      <c r="F29" s="1" t="s">
        <v>128</v>
      </c>
      <c r="G29" s="1"/>
      <c r="H29" s="20"/>
      <c r="I29" s="22"/>
      <c r="J29" s="20"/>
      <c r="K29" s="22"/>
      <c r="L29" s="20"/>
      <c r="M29" s="22">
        <v>4</v>
      </c>
      <c r="N29" s="20"/>
      <c r="O29" s="22"/>
      <c r="P29" s="20"/>
      <c r="Q29" s="22">
        <v>-1</v>
      </c>
      <c r="R29" s="20"/>
      <c r="S29" s="22"/>
      <c r="T29" s="20"/>
      <c r="U29" s="22"/>
      <c r="V29" s="27">
        <v>1500</v>
      </c>
      <c r="W29" s="1" t="s">
        <v>5537</v>
      </c>
      <c r="X29" s="29" t="s">
        <v>5538</v>
      </c>
      <c r="Y29" s="1" t="s">
        <v>2780</v>
      </c>
      <c r="Z29" s="1" t="s">
        <v>2035</v>
      </c>
      <c r="AA29" s="1" t="s">
        <v>1657</v>
      </c>
      <c r="AB29" s="1" t="s">
        <v>5461</v>
      </c>
      <c r="AC29" s="1" t="s">
        <v>183</v>
      </c>
      <c r="AD29" s="1" t="s">
        <v>183</v>
      </c>
      <c r="AE29" s="1">
        <v>1</v>
      </c>
      <c r="AF29" s="1" t="s">
        <v>322</v>
      </c>
      <c r="AG29" s="1"/>
    </row>
    <row r="30" spans="1:33">
      <c r="A30" t="s">
        <v>322</v>
      </c>
      <c r="B30" s="2" t="s">
        <v>5539</v>
      </c>
      <c r="C30" s="1"/>
      <c r="D30" s="2" t="s">
        <v>183</v>
      </c>
      <c r="E30" s="1"/>
      <c r="F30" s="1" t="s">
        <v>128</v>
      </c>
      <c r="G30" s="2"/>
      <c r="H30" s="19"/>
      <c r="I30" s="22"/>
      <c r="J30" s="20"/>
      <c r="K30" s="22"/>
      <c r="L30" s="20"/>
      <c r="M30" s="22">
        <v>5</v>
      </c>
      <c r="N30" s="19"/>
      <c r="O30" s="22"/>
      <c r="P30" s="20"/>
      <c r="Q30" s="22">
        <v>-2</v>
      </c>
      <c r="R30" s="19"/>
      <c r="S30" s="22"/>
      <c r="T30" s="20"/>
      <c r="U30" s="22"/>
      <c r="V30" s="28">
        <v>1500</v>
      </c>
      <c r="W30" s="2" t="s">
        <v>5540</v>
      </c>
      <c r="X30" s="26" t="s">
        <v>5460</v>
      </c>
      <c r="Y30" s="1" t="s">
        <v>2780</v>
      </c>
      <c r="Z30" s="1" t="s">
        <v>2035</v>
      </c>
      <c r="AA30" s="21" t="s">
        <v>1662</v>
      </c>
      <c r="AB30" s="1" t="s">
        <v>5461</v>
      </c>
      <c r="AC30" s="1" t="s">
        <v>183</v>
      </c>
      <c r="AD30" s="1" t="s">
        <v>183</v>
      </c>
      <c r="AE30" s="1">
        <v>1</v>
      </c>
      <c r="AF30" s="1" t="s">
        <v>322</v>
      </c>
      <c r="AG30" s="1"/>
    </row>
    <row r="31" spans="1:33">
      <c r="A31" t="s">
        <v>322</v>
      </c>
      <c r="B31" s="2" t="s">
        <v>5541</v>
      </c>
      <c r="C31" s="1"/>
      <c r="D31" s="2" t="s">
        <v>69</v>
      </c>
      <c r="E31" s="1" t="s">
        <v>1659</v>
      </c>
      <c r="F31" s="2" t="s">
        <v>128</v>
      </c>
      <c r="G31" s="1" t="s">
        <v>5478</v>
      </c>
      <c r="H31" s="19"/>
      <c r="I31" s="22"/>
      <c r="J31" s="20"/>
      <c r="K31" s="22"/>
      <c r="L31" s="20"/>
      <c r="M31" s="24">
        <v>6</v>
      </c>
      <c r="N31" s="20">
        <v>7</v>
      </c>
      <c r="O31" s="22"/>
      <c r="P31" s="20"/>
      <c r="Q31" s="24">
        <v>-3</v>
      </c>
      <c r="R31" s="20">
        <v>-2</v>
      </c>
      <c r="S31" s="22"/>
      <c r="T31" s="20"/>
      <c r="U31" s="22"/>
      <c r="V31" s="28">
        <v>1500</v>
      </c>
      <c r="W31" s="2" t="s">
        <v>5542</v>
      </c>
      <c r="X31" s="26" t="s">
        <v>5543</v>
      </c>
      <c r="Y31" s="1" t="s">
        <v>2780</v>
      </c>
      <c r="Z31" s="1" t="s">
        <v>2035</v>
      </c>
      <c r="AA31" s="2" t="s">
        <v>1662</v>
      </c>
      <c r="AB31" s="1" t="s">
        <v>5461</v>
      </c>
      <c r="AC31" s="1" t="s">
        <v>183</v>
      </c>
      <c r="AD31" s="1" t="s">
        <v>183</v>
      </c>
      <c r="AE31" s="1">
        <v>1</v>
      </c>
      <c r="AF31" s="1" t="s">
        <v>322</v>
      </c>
      <c r="AG31" s="1"/>
    </row>
    <row r="32" spans="1:33">
      <c r="A32" t="s">
        <v>322</v>
      </c>
      <c r="B32" s="1" t="s">
        <v>5544</v>
      </c>
      <c r="C32" s="1"/>
      <c r="D32" s="2" t="s">
        <v>371</v>
      </c>
      <c r="E32" s="1"/>
      <c r="F32" s="1" t="s">
        <v>128</v>
      </c>
      <c r="G32" s="1" t="s">
        <v>5478</v>
      </c>
      <c r="H32" s="20">
        <v>0</v>
      </c>
      <c r="I32" s="22"/>
      <c r="J32" s="20"/>
      <c r="K32" s="22"/>
      <c r="L32" s="20"/>
      <c r="M32" s="22">
        <v>5</v>
      </c>
      <c r="N32" s="20">
        <v>6</v>
      </c>
      <c r="O32" s="22"/>
      <c r="P32" s="20"/>
      <c r="Q32" s="22">
        <v>-2</v>
      </c>
      <c r="R32" s="20">
        <v>-1</v>
      </c>
      <c r="S32" s="22"/>
      <c r="T32" s="20"/>
      <c r="U32" s="22"/>
      <c r="V32" s="27">
        <v>1500</v>
      </c>
      <c r="W32" s="1" t="s">
        <v>5545</v>
      </c>
      <c r="X32" s="29" t="s">
        <v>5546</v>
      </c>
      <c r="Y32" s="1" t="s">
        <v>2780</v>
      </c>
      <c r="Z32" s="1" t="s">
        <v>2035</v>
      </c>
      <c r="AA32" s="1" t="s">
        <v>1667</v>
      </c>
      <c r="AB32" s="1" t="s">
        <v>5461</v>
      </c>
      <c r="AC32" s="1" t="s">
        <v>183</v>
      </c>
      <c r="AD32" s="1" t="s">
        <v>183</v>
      </c>
      <c r="AE32" s="1">
        <v>1</v>
      </c>
      <c r="AF32" s="1" t="s">
        <v>322</v>
      </c>
      <c r="AG32" s="1"/>
    </row>
    <row r="33" spans="1:33">
      <c r="A33" t="s">
        <v>322</v>
      </c>
      <c r="B33" s="1" t="s">
        <v>5547</v>
      </c>
      <c r="C33" s="1"/>
      <c r="D33" s="2" t="s">
        <v>369</v>
      </c>
      <c r="E33" s="1"/>
      <c r="F33" s="1"/>
      <c r="G33" s="1" t="s">
        <v>5478</v>
      </c>
      <c r="H33" s="20">
        <v>0</v>
      </c>
      <c r="I33" s="22"/>
      <c r="J33" s="20"/>
      <c r="K33" s="22"/>
      <c r="L33" s="20"/>
      <c r="M33" s="22"/>
      <c r="N33" s="20">
        <v>6</v>
      </c>
      <c r="O33" s="22"/>
      <c r="P33" s="20"/>
      <c r="Q33" s="22"/>
      <c r="R33" s="20">
        <v>-2</v>
      </c>
      <c r="S33" s="22"/>
      <c r="T33" s="20"/>
      <c r="U33" s="22"/>
      <c r="V33" s="27">
        <v>1500</v>
      </c>
      <c r="W33" s="1" t="s">
        <v>5548</v>
      </c>
      <c r="X33" s="29" t="s">
        <v>5549</v>
      </c>
      <c r="Y33" s="1" t="s">
        <v>2780</v>
      </c>
      <c r="Z33" s="1" t="s">
        <v>2035</v>
      </c>
      <c r="AA33" s="1" t="s">
        <v>1667</v>
      </c>
      <c r="AB33" s="1" t="s">
        <v>5461</v>
      </c>
      <c r="AC33" s="1" t="s">
        <v>183</v>
      </c>
      <c r="AD33" s="1" t="s">
        <v>183</v>
      </c>
      <c r="AE33" s="1">
        <v>1</v>
      </c>
      <c r="AF33" s="1" t="s">
        <v>322</v>
      </c>
      <c r="AG33" s="1"/>
    </row>
    <row r="34" spans="1:33">
      <c r="A34" t="s">
        <v>322</v>
      </c>
      <c r="B34" s="1" t="s">
        <v>5550</v>
      </c>
      <c r="C34" s="1"/>
      <c r="D34" s="2" t="s">
        <v>372</v>
      </c>
      <c r="E34" s="1"/>
      <c r="F34" s="1"/>
      <c r="G34" s="1" t="s">
        <v>5478</v>
      </c>
      <c r="H34" s="20">
        <v>0</v>
      </c>
      <c r="I34" s="22"/>
      <c r="J34" s="20"/>
      <c r="K34" s="22"/>
      <c r="L34" s="20"/>
      <c r="M34" s="22"/>
      <c r="N34" s="20">
        <v>7</v>
      </c>
      <c r="O34" s="22"/>
      <c r="P34" s="20"/>
      <c r="Q34" s="22"/>
      <c r="R34" s="20">
        <v>-3</v>
      </c>
      <c r="S34" s="22"/>
      <c r="T34" s="20"/>
      <c r="U34" s="22"/>
      <c r="V34" s="27">
        <v>1500</v>
      </c>
      <c r="W34" s="1" t="s">
        <v>5551</v>
      </c>
      <c r="X34" s="29" t="s">
        <v>5552</v>
      </c>
      <c r="Y34" s="1" t="s">
        <v>2780</v>
      </c>
      <c r="Z34" s="1" t="s">
        <v>2035</v>
      </c>
      <c r="AA34" s="1" t="s">
        <v>1667</v>
      </c>
      <c r="AB34" s="1" t="s">
        <v>5461</v>
      </c>
      <c r="AC34" s="1" t="s">
        <v>183</v>
      </c>
      <c r="AD34" s="1" t="s">
        <v>183</v>
      </c>
      <c r="AE34" s="1">
        <v>1</v>
      </c>
      <c r="AF34" s="1" t="s">
        <v>322</v>
      </c>
      <c r="AG34" s="1"/>
    </row>
    <row r="35" spans="1:33">
      <c r="A35" t="s">
        <v>322</v>
      </c>
      <c r="B35" s="1" t="s">
        <v>5553</v>
      </c>
      <c r="C35" s="1"/>
      <c r="D35" s="1" t="s">
        <v>364</v>
      </c>
      <c r="E35" s="1"/>
      <c r="F35" s="1" t="s">
        <v>128</v>
      </c>
      <c r="G35" s="1" t="s">
        <v>5478</v>
      </c>
      <c r="H35" s="20"/>
      <c r="I35" s="22"/>
      <c r="J35" s="20"/>
      <c r="K35" s="22"/>
      <c r="L35" s="20"/>
      <c r="M35" s="22">
        <v>5</v>
      </c>
      <c r="N35" s="20">
        <v>6</v>
      </c>
      <c r="O35" s="22"/>
      <c r="P35" s="20"/>
      <c r="Q35" s="22">
        <v>-2</v>
      </c>
      <c r="R35" s="20">
        <v>-1</v>
      </c>
      <c r="S35" s="22"/>
      <c r="T35" s="20"/>
      <c r="U35" s="22"/>
      <c r="V35" s="27">
        <v>2000</v>
      </c>
      <c r="W35" s="1" t="s">
        <v>5554</v>
      </c>
      <c r="X35" s="29" t="s">
        <v>5555</v>
      </c>
      <c r="Y35" s="1" t="s">
        <v>2780</v>
      </c>
      <c r="Z35" s="1" t="s">
        <v>2035</v>
      </c>
      <c r="AA35" s="1" t="s">
        <v>1643</v>
      </c>
      <c r="AB35" s="1" t="s">
        <v>5461</v>
      </c>
      <c r="AC35" s="1" t="s">
        <v>183</v>
      </c>
      <c r="AD35" s="1" t="s">
        <v>183</v>
      </c>
      <c r="AE35" s="1">
        <v>1</v>
      </c>
      <c r="AF35" s="1" t="s">
        <v>322</v>
      </c>
      <c r="AG35" s="1"/>
    </row>
    <row r="36" spans="1:33">
      <c r="A36" t="s">
        <v>322</v>
      </c>
      <c r="B36" s="1" t="s">
        <v>5556</v>
      </c>
      <c r="C36" s="1"/>
      <c r="D36" s="1" t="s">
        <v>36</v>
      </c>
      <c r="E36" s="1"/>
      <c r="F36" s="1" t="s">
        <v>128</v>
      </c>
      <c r="G36" s="1"/>
      <c r="H36" s="20"/>
      <c r="I36" s="22"/>
      <c r="J36" s="20"/>
      <c r="K36" s="22"/>
      <c r="L36" s="20"/>
      <c r="M36" s="22">
        <v>7</v>
      </c>
      <c r="N36" s="20"/>
      <c r="O36" s="22"/>
      <c r="P36" s="20"/>
      <c r="Q36" s="22">
        <v>-1</v>
      </c>
      <c r="R36" s="20"/>
      <c r="S36" s="22"/>
      <c r="T36" s="20"/>
      <c r="U36" s="22"/>
      <c r="V36" s="27">
        <v>2000</v>
      </c>
      <c r="W36" s="1" t="s">
        <v>5557</v>
      </c>
      <c r="X36" s="29" t="s">
        <v>5558</v>
      </c>
      <c r="Y36" s="1" t="s">
        <v>2780</v>
      </c>
      <c r="Z36" s="1" t="s">
        <v>2035</v>
      </c>
      <c r="AA36" s="1" t="s">
        <v>1643</v>
      </c>
      <c r="AB36" s="1" t="s">
        <v>5461</v>
      </c>
      <c r="AC36" s="1" t="s">
        <v>183</v>
      </c>
      <c r="AD36" s="1" t="s">
        <v>183</v>
      </c>
      <c r="AE36" s="1">
        <v>1</v>
      </c>
      <c r="AF36" s="1" t="s">
        <v>322</v>
      </c>
      <c r="AG36" s="1"/>
    </row>
    <row r="37" spans="1:33">
      <c r="A37" t="s">
        <v>322</v>
      </c>
      <c r="B37" s="2" t="s">
        <v>5559</v>
      </c>
      <c r="C37" s="1"/>
      <c r="D37" s="2" t="s">
        <v>347</v>
      </c>
      <c r="E37" s="1"/>
      <c r="F37" s="1" t="s">
        <v>128</v>
      </c>
      <c r="G37" s="1"/>
      <c r="H37" s="19">
        <v>0</v>
      </c>
      <c r="I37" s="22"/>
      <c r="J37" s="20"/>
      <c r="K37" s="22"/>
      <c r="L37" s="20"/>
      <c r="M37" s="24">
        <v>5</v>
      </c>
      <c r="N37" s="20"/>
      <c r="O37" s="22"/>
      <c r="P37" s="20"/>
      <c r="Q37" s="24">
        <v>0</v>
      </c>
      <c r="R37" s="20"/>
      <c r="S37" s="22"/>
      <c r="T37" s="20"/>
      <c r="U37" s="22"/>
      <c r="V37" s="28">
        <v>2250</v>
      </c>
      <c r="W37" s="2" t="s">
        <v>5560</v>
      </c>
      <c r="X37" s="26" t="s">
        <v>5561</v>
      </c>
      <c r="Y37" s="1" t="s">
        <v>2780</v>
      </c>
      <c r="Z37" s="1" t="s">
        <v>2035</v>
      </c>
      <c r="AA37" s="2" t="s">
        <v>1623</v>
      </c>
      <c r="AB37" s="1" t="s">
        <v>5461</v>
      </c>
      <c r="AC37" s="1" t="s">
        <v>183</v>
      </c>
      <c r="AD37" s="1" t="s">
        <v>183</v>
      </c>
      <c r="AE37" s="1">
        <v>1</v>
      </c>
      <c r="AF37" s="1" t="s">
        <v>322</v>
      </c>
      <c r="AG37" s="1"/>
    </row>
    <row r="38" spans="1:33">
      <c r="A38" t="s">
        <v>322</v>
      </c>
      <c r="B38" s="2" t="s">
        <v>5562</v>
      </c>
      <c r="C38" s="1"/>
      <c r="D38" s="2" t="s">
        <v>183</v>
      </c>
      <c r="E38" s="1"/>
      <c r="F38" s="1" t="s">
        <v>128</v>
      </c>
      <c r="G38" s="1" t="s">
        <v>5478</v>
      </c>
      <c r="H38" s="19">
        <v>0</v>
      </c>
      <c r="I38" s="22"/>
      <c r="J38" s="20"/>
      <c r="K38" s="22"/>
      <c r="L38" s="20"/>
      <c r="M38" s="24">
        <v>7</v>
      </c>
      <c r="N38" s="20">
        <v>8</v>
      </c>
      <c r="O38" s="22"/>
      <c r="P38" s="20"/>
      <c r="Q38" s="24">
        <v>-3</v>
      </c>
      <c r="R38" s="20">
        <v>-2</v>
      </c>
      <c r="S38" s="22"/>
      <c r="T38" s="20"/>
      <c r="U38" s="22"/>
      <c r="V38" s="28">
        <v>2250</v>
      </c>
      <c r="W38" s="2" t="s">
        <v>5563</v>
      </c>
      <c r="X38" s="26" t="s">
        <v>5467</v>
      </c>
      <c r="Y38" s="1" t="s">
        <v>2780</v>
      </c>
      <c r="Z38" s="1" t="s">
        <v>2035</v>
      </c>
      <c r="AA38" s="2" t="s">
        <v>1623</v>
      </c>
      <c r="AB38" s="1" t="s">
        <v>5461</v>
      </c>
      <c r="AC38" s="1" t="s">
        <v>183</v>
      </c>
      <c r="AD38" s="1" t="s">
        <v>183</v>
      </c>
      <c r="AE38" s="1">
        <v>1</v>
      </c>
      <c r="AF38" s="1" t="s">
        <v>322</v>
      </c>
      <c r="AG38" s="1"/>
    </row>
    <row r="39" spans="1:33">
      <c r="A39" t="s">
        <v>322</v>
      </c>
      <c r="B39" s="2" t="s">
        <v>5564</v>
      </c>
      <c r="C39" s="1"/>
      <c r="D39" s="2" t="s">
        <v>334</v>
      </c>
      <c r="E39" s="1"/>
      <c r="F39" s="2"/>
      <c r="G39" s="1" t="s">
        <v>5478</v>
      </c>
      <c r="H39" s="19">
        <v>1</v>
      </c>
      <c r="I39" s="22"/>
      <c r="J39" s="20"/>
      <c r="K39" s="22"/>
      <c r="L39" s="20"/>
      <c r="M39" s="22"/>
      <c r="N39" s="19">
        <v>8</v>
      </c>
      <c r="O39" s="22"/>
      <c r="P39" s="20"/>
      <c r="Q39" s="22"/>
      <c r="R39" s="19">
        <v>-4</v>
      </c>
      <c r="S39" s="22"/>
      <c r="T39" s="20"/>
      <c r="U39" s="22"/>
      <c r="V39" s="28">
        <v>2250</v>
      </c>
      <c r="W39" s="2" t="s">
        <v>5565</v>
      </c>
      <c r="X39" s="26" t="s">
        <v>5566</v>
      </c>
      <c r="Y39" s="1" t="s">
        <v>2780</v>
      </c>
      <c r="Z39" s="1" t="s">
        <v>2035</v>
      </c>
      <c r="AA39" s="2" t="s">
        <v>1623</v>
      </c>
      <c r="AB39" s="1" t="s">
        <v>5461</v>
      </c>
      <c r="AC39" s="1" t="s">
        <v>183</v>
      </c>
      <c r="AD39" s="1" t="s">
        <v>183</v>
      </c>
      <c r="AE39" s="1">
        <v>1</v>
      </c>
      <c r="AF39" s="1" t="s">
        <v>322</v>
      </c>
      <c r="AG39" s="1"/>
    </row>
    <row r="40" spans="1:33">
      <c r="A40" t="s">
        <v>322</v>
      </c>
      <c r="B40" s="2" t="s">
        <v>5567</v>
      </c>
      <c r="C40" s="1"/>
      <c r="D40" s="2" t="s">
        <v>66</v>
      </c>
      <c r="E40" s="1"/>
      <c r="F40" s="2"/>
      <c r="G40" s="1" t="s">
        <v>5478</v>
      </c>
      <c r="H40" s="19">
        <v>0</v>
      </c>
      <c r="I40" s="22"/>
      <c r="J40" s="20"/>
      <c r="K40" s="22"/>
      <c r="L40" s="20"/>
      <c r="M40" s="22"/>
      <c r="N40" s="19">
        <v>8</v>
      </c>
      <c r="O40" s="22"/>
      <c r="P40" s="20"/>
      <c r="Q40" s="22"/>
      <c r="R40" s="19">
        <v>-2</v>
      </c>
      <c r="S40" s="22"/>
      <c r="T40" s="20"/>
      <c r="U40" s="22"/>
      <c r="V40" s="28">
        <v>2250</v>
      </c>
      <c r="W40" s="2" t="s">
        <v>5568</v>
      </c>
      <c r="X40" s="26" t="s">
        <v>5569</v>
      </c>
      <c r="Y40" s="1" t="s">
        <v>2780</v>
      </c>
      <c r="Z40" s="1" t="s">
        <v>2035</v>
      </c>
      <c r="AA40" s="2" t="s">
        <v>1623</v>
      </c>
      <c r="AB40" s="1" t="s">
        <v>5461</v>
      </c>
      <c r="AC40" s="1" t="s">
        <v>183</v>
      </c>
      <c r="AD40" s="1" t="s">
        <v>183</v>
      </c>
      <c r="AE40" s="1">
        <v>1</v>
      </c>
      <c r="AF40" s="1" t="s">
        <v>322</v>
      </c>
      <c r="AG40" s="1"/>
    </row>
    <row r="41" spans="1:33">
      <c r="A41" t="s">
        <v>322</v>
      </c>
      <c r="B41" s="1" t="s">
        <v>5570</v>
      </c>
      <c r="C41" s="1"/>
      <c r="D41" s="1" t="s">
        <v>316</v>
      </c>
      <c r="E41" s="2" t="s">
        <v>951</v>
      </c>
      <c r="F41" s="1" t="s">
        <v>128</v>
      </c>
      <c r="G41" s="1" t="s">
        <v>5478</v>
      </c>
      <c r="H41" s="20"/>
      <c r="I41" s="22"/>
      <c r="J41" s="20"/>
      <c r="K41" s="22"/>
      <c r="L41" s="20"/>
      <c r="M41" s="22">
        <v>4</v>
      </c>
      <c r="N41" s="20">
        <v>5</v>
      </c>
      <c r="O41" s="22"/>
      <c r="P41" s="20"/>
      <c r="Q41" s="22">
        <v>0</v>
      </c>
      <c r="R41" s="20">
        <v>1</v>
      </c>
      <c r="S41" s="22"/>
      <c r="T41" s="20"/>
      <c r="U41" s="22"/>
      <c r="V41" s="27">
        <v>2250</v>
      </c>
      <c r="W41" s="1" t="s">
        <v>5571</v>
      </c>
      <c r="X41" s="29" t="s">
        <v>5572</v>
      </c>
      <c r="Y41" s="1" t="s">
        <v>2780</v>
      </c>
      <c r="Z41" s="1" t="s">
        <v>2035</v>
      </c>
      <c r="AA41" s="1" t="s">
        <v>1631</v>
      </c>
      <c r="AB41" s="1" t="s">
        <v>5461</v>
      </c>
      <c r="AC41" s="1" t="s">
        <v>183</v>
      </c>
      <c r="AD41" s="1" t="s">
        <v>183</v>
      </c>
      <c r="AE41" s="1">
        <v>1</v>
      </c>
      <c r="AF41" s="1" t="s">
        <v>322</v>
      </c>
      <c r="AG41" s="1"/>
    </row>
    <row r="42" spans="1:33">
      <c r="A42" t="s">
        <v>322</v>
      </c>
      <c r="B42" s="1" t="s">
        <v>5573</v>
      </c>
      <c r="C42" s="1"/>
      <c r="D42" s="1" t="s">
        <v>325</v>
      </c>
      <c r="E42" s="1"/>
      <c r="F42" s="1" t="s">
        <v>128</v>
      </c>
      <c r="G42" s="1"/>
      <c r="H42" s="20"/>
      <c r="I42" s="22"/>
      <c r="J42" s="20"/>
      <c r="K42" s="22"/>
      <c r="L42" s="20"/>
      <c r="M42" s="22">
        <v>4</v>
      </c>
      <c r="N42" s="20"/>
      <c r="O42" s="22"/>
      <c r="P42" s="20"/>
      <c r="Q42" s="22">
        <v>1</v>
      </c>
      <c r="R42" s="20"/>
      <c r="S42" s="22"/>
      <c r="T42" s="20"/>
      <c r="U42" s="22"/>
      <c r="V42" s="27">
        <v>2250</v>
      </c>
      <c r="W42" s="1" t="s">
        <v>5574</v>
      </c>
      <c r="X42" s="29" t="s">
        <v>5575</v>
      </c>
      <c r="Y42" s="1" t="s">
        <v>2780</v>
      </c>
      <c r="Z42" s="1" t="s">
        <v>2035</v>
      </c>
      <c r="AA42" s="1" t="s">
        <v>1643</v>
      </c>
      <c r="AB42" s="1" t="s">
        <v>5461</v>
      </c>
      <c r="AC42" s="1" t="s">
        <v>183</v>
      </c>
      <c r="AD42" s="1" t="s">
        <v>183</v>
      </c>
      <c r="AE42" s="1">
        <v>1</v>
      </c>
      <c r="AF42" s="1" t="s">
        <v>322</v>
      </c>
      <c r="AG42" s="1"/>
    </row>
    <row r="43" spans="1:33">
      <c r="A43" t="s">
        <v>322</v>
      </c>
      <c r="B43" s="1" t="s">
        <v>5576</v>
      </c>
      <c r="C43" s="1"/>
      <c r="D43" s="1" t="s">
        <v>305</v>
      </c>
      <c r="E43" s="1"/>
      <c r="F43" s="1" t="s">
        <v>128</v>
      </c>
      <c r="G43" s="1"/>
      <c r="H43" s="20"/>
      <c r="I43" s="22"/>
      <c r="J43" s="20"/>
      <c r="K43" s="22"/>
      <c r="L43" s="20"/>
      <c r="M43" s="22">
        <v>6</v>
      </c>
      <c r="N43" s="20"/>
      <c r="O43" s="22"/>
      <c r="P43" s="20"/>
      <c r="Q43" s="22">
        <v>-1</v>
      </c>
      <c r="R43" s="20"/>
      <c r="S43" s="22"/>
      <c r="T43" s="20"/>
      <c r="U43" s="22"/>
      <c r="V43" s="27">
        <v>2250</v>
      </c>
      <c r="W43" s="1" t="s">
        <v>5577</v>
      </c>
      <c r="X43" s="29" t="s">
        <v>5476</v>
      </c>
      <c r="Y43" s="1" t="s">
        <v>2780</v>
      </c>
      <c r="Z43" s="1" t="s">
        <v>2035</v>
      </c>
      <c r="AA43" s="1" t="s">
        <v>1648</v>
      </c>
      <c r="AB43" s="1" t="s">
        <v>5461</v>
      </c>
      <c r="AC43" s="1" t="s">
        <v>183</v>
      </c>
      <c r="AD43" s="1" t="s">
        <v>183</v>
      </c>
      <c r="AE43" s="1">
        <v>1</v>
      </c>
      <c r="AF43" s="1" t="s">
        <v>322</v>
      </c>
      <c r="AG43" s="1"/>
    </row>
    <row r="44" spans="1:33">
      <c r="A44" t="s">
        <v>322</v>
      </c>
      <c r="B44" s="1" t="s">
        <v>5578</v>
      </c>
      <c r="C44" s="1"/>
      <c r="D44" s="1" t="s">
        <v>951</v>
      </c>
      <c r="E44" s="1" t="s">
        <v>316</v>
      </c>
      <c r="F44" s="1" t="s">
        <v>128</v>
      </c>
      <c r="G44" s="1"/>
      <c r="H44" s="20">
        <v>1</v>
      </c>
      <c r="I44" s="22"/>
      <c r="J44" s="20"/>
      <c r="K44" s="22"/>
      <c r="L44" s="20"/>
      <c r="M44" s="22">
        <v>3</v>
      </c>
      <c r="N44" s="20"/>
      <c r="O44" s="22"/>
      <c r="P44" s="20"/>
      <c r="Q44" s="22">
        <v>0</v>
      </c>
      <c r="R44" s="20"/>
      <c r="S44" s="22"/>
      <c r="T44" s="20"/>
      <c r="U44" s="22"/>
      <c r="V44" s="27">
        <v>2250</v>
      </c>
      <c r="W44" s="1" t="s">
        <v>5579</v>
      </c>
      <c r="X44" s="29" t="s">
        <v>5580</v>
      </c>
      <c r="Y44" s="1" t="s">
        <v>2780</v>
      </c>
      <c r="Z44" s="1" t="s">
        <v>2035</v>
      </c>
      <c r="AA44" s="1" t="s">
        <v>1657</v>
      </c>
      <c r="AB44" s="1" t="s">
        <v>5461</v>
      </c>
      <c r="AC44" s="1" t="s">
        <v>183</v>
      </c>
      <c r="AD44" s="1" t="s">
        <v>183</v>
      </c>
      <c r="AE44" s="1">
        <v>1</v>
      </c>
      <c r="AF44" s="1" t="s">
        <v>322</v>
      </c>
      <c r="AG44" s="1"/>
    </row>
    <row r="45" spans="1:33">
      <c r="A45" t="s">
        <v>322</v>
      </c>
      <c r="B45" s="1" t="s">
        <v>5581</v>
      </c>
      <c r="C45" s="1"/>
      <c r="D45" s="1" t="s">
        <v>183</v>
      </c>
      <c r="E45" s="1"/>
      <c r="F45" s="1" t="s">
        <v>128</v>
      </c>
      <c r="G45" s="1"/>
      <c r="H45" s="20"/>
      <c r="I45" s="22"/>
      <c r="J45" s="20"/>
      <c r="K45" s="22"/>
      <c r="L45" s="20"/>
      <c r="M45" s="22">
        <v>4</v>
      </c>
      <c r="N45" s="20"/>
      <c r="O45" s="22"/>
      <c r="P45" s="20"/>
      <c r="Q45" s="22">
        <v>0</v>
      </c>
      <c r="R45" s="20"/>
      <c r="S45" s="22"/>
      <c r="T45" s="20"/>
      <c r="U45" s="22"/>
      <c r="V45" s="27">
        <v>2250</v>
      </c>
      <c r="W45" s="1" t="s">
        <v>5582</v>
      </c>
      <c r="X45" s="29" t="s">
        <v>5583</v>
      </c>
      <c r="Y45" s="1" t="s">
        <v>2780</v>
      </c>
      <c r="Z45" s="1" t="s">
        <v>2035</v>
      </c>
      <c r="AA45" s="1" t="s">
        <v>1657</v>
      </c>
      <c r="AB45" s="1" t="s">
        <v>5461</v>
      </c>
      <c r="AC45" s="1" t="s">
        <v>183</v>
      </c>
      <c r="AD45" s="1" t="s">
        <v>183</v>
      </c>
      <c r="AE45" s="1">
        <v>1</v>
      </c>
      <c r="AF45" s="1" t="s">
        <v>322</v>
      </c>
      <c r="AG45" s="1"/>
    </row>
    <row r="46" spans="1:33">
      <c r="A46" t="s">
        <v>322</v>
      </c>
      <c r="B46" s="1" t="s">
        <v>5584</v>
      </c>
      <c r="C46" s="1"/>
      <c r="D46" s="1" t="s">
        <v>305</v>
      </c>
      <c r="E46" s="1" t="s">
        <v>316</v>
      </c>
      <c r="F46" s="1" t="s">
        <v>128</v>
      </c>
      <c r="G46" s="1"/>
      <c r="H46" s="20"/>
      <c r="I46" s="22"/>
      <c r="J46" s="20"/>
      <c r="K46" s="22"/>
      <c r="L46" s="20"/>
      <c r="M46" s="22">
        <v>4</v>
      </c>
      <c r="N46" s="20"/>
      <c r="O46" s="22"/>
      <c r="P46" s="20"/>
      <c r="Q46" s="22">
        <v>1</v>
      </c>
      <c r="R46" s="20"/>
      <c r="S46" s="22"/>
      <c r="T46" s="20"/>
      <c r="U46" s="22"/>
      <c r="V46" s="27">
        <v>2250</v>
      </c>
      <c r="W46" s="1" t="s">
        <v>5585</v>
      </c>
      <c r="X46" s="29" t="s">
        <v>5506</v>
      </c>
      <c r="Y46" s="1" t="s">
        <v>2780</v>
      </c>
      <c r="Z46" s="1" t="s">
        <v>2035</v>
      </c>
      <c r="AA46" s="1" t="s">
        <v>1657</v>
      </c>
      <c r="AB46" s="1" t="s">
        <v>5461</v>
      </c>
      <c r="AC46" s="1" t="s">
        <v>183</v>
      </c>
      <c r="AD46" s="1" t="s">
        <v>183</v>
      </c>
      <c r="AE46" s="1">
        <v>1</v>
      </c>
      <c r="AF46" s="1" t="s">
        <v>322</v>
      </c>
      <c r="AG46" s="1"/>
    </row>
    <row r="47" spans="1:33">
      <c r="A47" t="s">
        <v>322</v>
      </c>
      <c r="B47" s="1" t="s">
        <v>5586</v>
      </c>
      <c r="C47" s="1"/>
      <c r="D47" s="1" t="s">
        <v>305</v>
      </c>
      <c r="E47" s="1" t="s">
        <v>316</v>
      </c>
      <c r="F47" s="1" t="s">
        <v>128</v>
      </c>
      <c r="G47" s="1"/>
      <c r="H47" s="20"/>
      <c r="I47" s="22"/>
      <c r="J47" s="20"/>
      <c r="K47" s="22"/>
      <c r="L47" s="20"/>
      <c r="M47" s="22">
        <v>5</v>
      </c>
      <c r="N47" s="20"/>
      <c r="O47" s="22"/>
      <c r="P47" s="20"/>
      <c r="Q47" s="22">
        <v>0</v>
      </c>
      <c r="R47" s="20"/>
      <c r="S47" s="22"/>
      <c r="T47" s="20"/>
      <c r="U47" s="22"/>
      <c r="V47" s="27">
        <v>2250</v>
      </c>
      <c r="W47" s="1" t="s">
        <v>5587</v>
      </c>
      <c r="X47" s="29" t="s">
        <v>5588</v>
      </c>
      <c r="Y47" s="1" t="s">
        <v>2780</v>
      </c>
      <c r="Z47" s="1" t="s">
        <v>2035</v>
      </c>
      <c r="AA47" s="1" t="s">
        <v>1657</v>
      </c>
      <c r="AB47" s="1" t="s">
        <v>5461</v>
      </c>
      <c r="AC47" s="1" t="s">
        <v>183</v>
      </c>
      <c r="AD47" s="1" t="s">
        <v>183</v>
      </c>
      <c r="AE47" s="1">
        <v>1</v>
      </c>
      <c r="AF47" s="1" t="s">
        <v>322</v>
      </c>
      <c r="AG47" s="1"/>
    </row>
    <row r="48" spans="1:33">
      <c r="A48" t="s">
        <v>322</v>
      </c>
      <c r="B48" s="1" t="s">
        <v>5589</v>
      </c>
      <c r="C48" s="1"/>
      <c r="D48" s="1" t="s">
        <v>305</v>
      </c>
      <c r="E48" s="1" t="s">
        <v>316</v>
      </c>
      <c r="F48" s="1" t="s">
        <v>128</v>
      </c>
      <c r="G48" s="1"/>
      <c r="H48" s="20"/>
      <c r="I48" s="22"/>
      <c r="J48" s="20"/>
      <c r="K48" s="22"/>
      <c r="L48" s="20"/>
      <c r="M48" s="22">
        <v>5</v>
      </c>
      <c r="N48" s="20"/>
      <c r="O48" s="22"/>
      <c r="P48" s="20"/>
      <c r="Q48" s="22">
        <v>0</v>
      </c>
      <c r="R48" s="20"/>
      <c r="S48" s="22"/>
      <c r="T48" s="20"/>
      <c r="U48" s="22"/>
      <c r="V48" s="27">
        <v>2250</v>
      </c>
      <c r="W48" s="1" t="s">
        <v>5590</v>
      </c>
      <c r="X48" s="29" t="s">
        <v>5591</v>
      </c>
      <c r="Y48" s="1" t="s">
        <v>2780</v>
      </c>
      <c r="Z48" s="1" t="s">
        <v>2035</v>
      </c>
      <c r="AA48" s="1" t="s">
        <v>1657</v>
      </c>
      <c r="AB48" s="1" t="s">
        <v>5461</v>
      </c>
      <c r="AC48" s="1" t="s">
        <v>183</v>
      </c>
      <c r="AD48" s="1" t="s">
        <v>183</v>
      </c>
      <c r="AE48" s="1">
        <v>1</v>
      </c>
      <c r="AF48" s="1" t="s">
        <v>322</v>
      </c>
      <c r="AG48" s="1"/>
    </row>
    <row r="49" spans="1:33">
      <c r="A49" t="s">
        <v>322</v>
      </c>
      <c r="B49" s="1" t="s">
        <v>5592</v>
      </c>
      <c r="C49" s="1"/>
      <c r="D49" s="1" t="s">
        <v>183</v>
      </c>
      <c r="E49" s="1"/>
      <c r="F49" s="1" t="s">
        <v>128</v>
      </c>
      <c r="G49" s="1"/>
      <c r="H49" s="20">
        <v>1</v>
      </c>
      <c r="I49" s="22"/>
      <c r="J49" s="20"/>
      <c r="K49" s="22"/>
      <c r="L49" s="20"/>
      <c r="M49" s="22">
        <v>5</v>
      </c>
      <c r="N49" s="20"/>
      <c r="O49" s="22"/>
      <c r="P49" s="20"/>
      <c r="Q49" s="22">
        <v>-2</v>
      </c>
      <c r="R49" s="20"/>
      <c r="S49" s="22"/>
      <c r="T49" s="20"/>
      <c r="U49" s="22"/>
      <c r="V49" s="27">
        <v>2250</v>
      </c>
      <c r="W49" s="1" t="s">
        <v>5593</v>
      </c>
      <c r="X49" s="29" t="s">
        <v>5529</v>
      </c>
      <c r="Y49" s="1" t="s">
        <v>2780</v>
      </c>
      <c r="Z49" s="1" t="s">
        <v>2035</v>
      </c>
      <c r="AA49" s="1" t="s">
        <v>1657</v>
      </c>
      <c r="AB49" s="1" t="s">
        <v>5461</v>
      </c>
      <c r="AC49" s="1" t="s">
        <v>183</v>
      </c>
      <c r="AD49" s="1" t="s">
        <v>183</v>
      </c>
      <c r="AE49" s="1">
        <v>1</v>
      </c>
      <c r="AF49" s="1" t="s">
        <v>322</v>
      </c>
      <c r="AG49" s="1"/>
    </row>
    <row r="50" spans="1:33">
      <c r="A50" t="s">
        <v>322</v>
      </c>
      <c r="B50" s="1" t="s">
        <v>5594</v>
      </c>
      <c r="C50" s="1"/>
      <c r="D50" s="1" t="s">
        <v>305</v>
      </c>
      <c r="E50" s="1"/>
      <c r="F50" s="1"/>
      <c r="G50" s="1" t="s">
        <v>5478</v>
      </c>
      <c r="H50" s="20"/>
      <c r="I50" s="22"/>
      <c r="J50" s="20"/>
      <c r="K50" s="22"/>
      <c r="L50" s="20"/>
      <c r="M50" s="22"/>
      <c r="N50" s="20">
        <v>6</v>
      </c>
      <c r="O50" s="22"/>
      <c r="P50" s="20"/>
      <c r="Q50" s="22"/>
      <c r="R50" s="20">
        <v>-1</v>
      </c>
      <c r="S50" s="22"/>
      <c r="T50" s="20"/>
      <c r="U50" s="22"/>
      <c r="V50" s="27">
        <v>2250</v>
      </c>
      <c r="W50" s="1" t="s">
        <v>5595</v>
      </c>
      <c r="X50" s="29" t="s">
        <v>5506</v>
      </c>
      <c r="Y50" s="1" t="s">
        <v>2780</v>
      </c>
      <c r="Z50" s="1" t="s">
        <v>2035</v>
      </c>
      <c r="AA50" s="1" t="s">
        <v>1657</v>
      </c>
      <c r="AB50" s="1" t="s">
        <v>5461</v>
      </c>
      <c r="AC50" s="1" t="s">
        <v>183</v>
      </c>
      <c r="AD50" s="1" t="s">
        <v>183</v>
      </c>
      <c r="AE50" s="1">
        <v>1</v>
      </c>
      <c r="AF50" s="1" t="s">
        <v>322</v>
      </c>
      <c r="AG50" s="1"/>
    </row>
    <row r="51" spans="1:33">
      <c r="A51" t="s">
        <v>322</v>
      </c>
      <c r="B51" s="2" t="s">
        <v>5596</v>
      </c>
      <c r="C51" s="1"/>
      <c r="D51" s="2" t="s">
        <v>1605</v>
      </c>
      <c r="E51" s="1"/>
      <c r="F51" s="2" t="s">
        <v>128</v>
      </c>
      <c r="G51" s="1"/>
      <c r="H51" s="19"/>
      <c r="I51" s="22"/>
      <c r="J51" s="20"/>
      <c r="K51" s="22"/>
      <c r="L51" s="20"/>
      <c r="M51" s="24">
        <v>5</v>
      </c>
      <c r="N51" s="20"/>
      <c r="O51" s="22"/>
      <c r="P51" s="20"/>
      <c r="Q51" s="24">
        <v>2</v>
      </c>
      <c r="R51" s="20"/>
      <c r="S51" s="22"/>
      <c r="T51" s="20"/>
      <c r="U51" s="22"/>
      <c r="V51" s="28">
        <v>2250</v>
      </c>
      <c r="W51" s="2" t="s">
        <v>5597</v>
      </c>
      <c r="X51" s="26" t="s">
        <v>5598</v>
      </c>
      <c r="Y51" s="1" t="s">
        <v>2780</v>
      </c>
      <c r="Z51" s="1" t="s">
        <v>2035</v>
      </c>
      <c r="AA51" s="2" t="s">
        <v>1662</v>
      </c>
      <c r="AB51" s="1" t="s">
        <v>5461</v>
      </c>
      <c r="AC51" s="1" t="s">
        <v>183</v>
      </c>
      <c r="AD51" s="1" t="s">
        <v>183</v>
      </c>
      <c r="AE51" s="1">
        <v>1</v>
      </c>
      <c r="AF51" s="1" t="s">
        <v>322</v>
      </c>
      <c r="AG51" s="1"/>
    </row>
    <row r="52" spans="1:33">
      <c r="A52" t="s">
        <v>322</v>
      </c>
      <c r="B52" s="2" t="s">
        <v>5599</v>
      </c>
      <c r="C52" s="1"/>
      <c r="D52" s="2" t="s">
        <v>305</v>
      </c>
      <c r="E52" s="1"/>
      <c r="F52" s="2" t="s">
        <v>128</v>
      </c>
      <c r="G52" s="1" t="s">
        <v>5478</v>
      </c>
      <c r="H52" s="19">
        <v>1</v>
      </c>
      <c r="I52" s="22"/>
      <c r="J52" s="20"/>
      <c r="K52" s="22"/>
      <c r="L52" s="20"/>
      <c r="M52" s="24">
        <v>6</v>
      </c>
      <c r="N52" s="20">
        <v>7</v>
      </c>
      <c r="O52" s="22"/>
      <c r="P52" s="20"/>
      <c r="Q52" s="22">
        <v>-3</v>
      </c>
      <c r="R52" s="19">
        <v>-2</v>
      </c>
      <c r="S52" s="22"/>
      <c r="T52" s="20"/>
      <c r="U52" s="22"/>
      <c r="V52" s="28">
        <v>2250</v>
      </c>
      <c r="W52" s="2" t="s">
        <v>5600</v>
      </c>
      <c r="X52" s="26" t="s">
        <v>5601</v>
      </c>
      <c r="Y52" s="1" t="s">
        <v>2780</v>
      </c>
      <c r="Z52" s="1" t="s">
        <v>2035</v>
      </c>
      <c r="AA52" s="2" t="s">
        <v>1662</v>
      </c>
      <c r="AB52" s="1" t="s">
        <v>5461</v>
      </c>
      <c r="AC52" s="1" t="s">
        <v>183</v>
      </c>
      <c r="AD52" s="1" t="s">
        <v>183</v>
      </c>
      <c r="AE52" s="1">
        <v>1</v>
      </c>
      <c r="AF52" s="1" t="s">
        <v>322</v>
      </c>
      <c r="AG52" s="1"/>
    </row>
    <row r="53" spans="1:33">
      <c r="A53" t="s">
        <v>322</v>
      </c>
      <c r="B53" s="2" t="s">
        <v>5602</v>
      </c>
      <c r="C53" s="1"/>
      <c r="D53" s="2" t="s">
        <v>305</v>
      </c>
      <c r="E53" s="1" t="s">
        <v>316</v>
      </c>
      <c r="F53" s="1" t="s">
        <v>128</v>
      </c>
      <c r="G53" s="21" t="s">
        <v>5478</v>
      </c>
      <c r="H53" s="20"/>
      <c r="I53" s="22"/>
      <c r="J53" s="20"/>
      <c r="K53" s="22"/>
      <c r="L53" s="20"/>
      <c r="M53" s="24">
        <v>6</v>
      </c>
      <c r="N53" s="20">
        <v>7</v>
      </c>
      <c r="O53" s="22"/>
      <c r="P53" s="18"/>
      <c r="Q53" s="22">
        <v>-1</v>
      </c>
      <c r="R53" s="20"/>
      <c r="S53" s="22"/>
      <c r="T53" s="20"/>
      <c r="U53" s="23"/>
      <c r="V53" s="28">
        <v>2250</v>
      </c>
      <c r="W53" s="2" t="s">
        <v>5603</v>
      </c>
      <c r="X53" s="29" t="s">
        <v>5604</v>
      </c>
      <c r="Y53" s="1" t="s">
        <v>2780</v>
      </c>
      <c r="Z53" s="1" t="s">
        <v>2035</v>
      </c>
      <c r="AA53" s="2" t="s">
        <v>1662</v>
      </c>
      <c r="AB53" s="1" t="s">
        <v>5461</v>
      </c>
      <c r="AC53" s="1" t="s">
        <v>183</v>
      </c>
      <c r="AD53" s="1" t="s">
        <v>183</v>
      </c>
      <c r="AE53" s="1">
        <v>1</v>
      </c>
      <c r="AF53" s="1" t="s">
        <v>322</v>
      </c>
      <c r="AG53" s="1"/>
    </row>
    <row r="54" spans="1:33">
      <c r="A54" t="s">
        <v>322</v>
      </c>
      <c r="B54" s="1" t="s">
        <v>5605</v>
      </c>
      <c r="C54" s="1"/>
      <c r="D54" s="2" t="s">
        <v>373</v>
      </c>
      <c r="E54" s="1"/>
      <c r="F54" s="2" t="s">
        <v>128</v>
      </c>
      <c r="G54" s="1"/>
      <c r="H54" s="20">
        <v>0</v>
      </c>
      <c r="I54" s="22"/>
      <c r="J54" s="20"/>
      <c r="K54" s="22"/>
      <c r="L54" s="20"/>
      <c r="M54" s="22">
        <v>5</v>
      </c>
      <c r="N54" s="20"/>
      <c r="O54" s="22"/>
      <c r="P54" s="20"/>
      <c r="Q54" s="22">
        <v>1</v>
      </c>
      <c r="R54" s="20"/>
      <c r="S54" s="22"/>
      <c r="T54" s="20"/>
      <c r="U54" s="22"/>
      <c r="V54" s="27">
        <v>2250</v>
      </c>
      <c r="W54" s="1" t="s">
        <v>5606</v>
      </c>
      <c r="X54" s="29" t="s">
        <v>5607</v>
      </c>
      <c r="Y54" s="1" t="s">
        <v>2780</v>
      </c>
      <c r="Z54" s="1" t="s">
        <v>2035</v>
      </c>
      <c r="AA54" s="1" t="s">
        <v>1667</v>
      </c>
      <c r="AB54" s="1" t="s">
        <v>5461</v>
      </c>
      <c r="AC54" s="1" t="s">
        <v>183</v>
      </c>
      <c r="AD54" s="1" t="s">
        <v>183</v>
      </c>
      <c r="AE54" s="1">
        <v>1</v>
      </c>
      <c r="AF54" s="1" t="s">
        <v>322</v>
      </c>
      <c r="AG54" s="1"/>
    </row>
    <row r="55" spans="1:33">
      <c r="A55" t="s">
        <v>322</v>
      </c>
      <c r="B55" s="1" t="s">
        <v>5608</v>
      </c>
      <c r="C55" s="1"/>
      <c r="D55" s="2" t="s">
        <v>305</v>
      </c>
      <c r="E55" s="1"/>
      <c r="F55" s="2"/>
      <c r="G55" s="1" t="s">
        <v>5478</v>
      </c>
      <c r="H55" s="20">
        <v>0</v>
      </c>
      <c r="I55" s="22"/>
      <c r="J55" s="20"/>
      <c r="K55" s="22"/>
      <c r="L55" s="20"/>
      <c r="M55" s="22"/>
      <c r="N55" s="20">
        <v>7</v>
      </c>
      <c r="O55" s="22"/>
      <c r="P55" s="20"/>
      <c r="Q55" s="22"/>
      <c r="R55" s="20">
        <v>-2</v>
      </c>
      <c r="S55" s="22"/>
      <c r="T55" s="20"/>
      <c r="U55" s="22"/>
      <c r="V55" s="27">
        <v>2250</v>
      </c>
      <c r="W55" s="1" t="s">
        <v>5609</v>
      </c>
      <c r="X55" s="29" t="s">
        <v>5610</v>
      </c>
      <c r="Y55" s="1" t="s">
        <v>2780</v>
      </c>
      <c r="Z55" s="1" t="s">
        <v>2035</v>
      </c>
      <c r="AA55" s="1" t="s">
        <v>1667</v>
      </c>
      <c r="AB55" s="1" t="s">
        <v>5461</v>
      </c>
      <c r="AC55" s="1" t="s">
        <v>183</v>
      </c>
      <c r="AD55" s="1" t="s">
        <v>183</v>
      </c>
      <c r="AE55" s="1">
        <v>1</v>
      </c>
      <c r="AF55" s="1" t="s">
        <v>322</v>
      </c>
      <c r="AG55" s="1"/>
    </row>
    <row r="56" spans="1:33">
      <c r="A56" t="s">
        <v>322</v>
      </c>
      <c r="B56" s="1" t="s">
        <v>5611</v>
      </c>
      <c r="C56" s="1"/>
      <c r="D56" s="1" t="s">
        <v>367</v>
      </c>
      <c r="E56" s="1"/>
      <c r="F56" s="1" t="s">
        <v>128</v>
      </c>
      <c r="G56" s="1" t="s">
        <v>5478</v>
      </c>
      <c r="H56" s="20"/>
      <c r="I56" s="22"/>
      <c r="J56" s="20"/>
      <c r="K56" s="22"/>
      <c r="L56" s="20"/>
      <c r="M56" s="22">
        <v>5</v>
      </c>
      <c r="N56" s="20">
        <v>6</v>
      </c>
      <c r="O56" s="22"/>
      <c r="P56" s="20"/>
      <c r="Q56" s="22">
        <v>0</v>
      </c>
      <c r="R56" s="20">
        <v>1</v>
      </c>
      <c r="S56" s="22"/>
      <c r="T56" s="20"/>
      <c r="U56" s="22"/>
      <c r="V56" s="27">
        <v>2300</v>
      </c>
      <c r="W56" s="1" t="s">
        <v>5612</v>
      </c>
      <c r="X56" s="29" t="s">
        <v>5613</v>
      </c>
      <c r="Y56" s="1" t="s">
        <v>2780</v>
      </c>
      <c r="Z56" s="1" t="s">
        <v>2035</v>
      </c>
      <c r="AA56" s="1" t="s">
        <v>1643</v>
      </c>
      <c r="AB56" s="1" t="s">
        <v>5461</v>
      </c>
      <c r="AC56" s="1" t="s">
        <v>183</v>
      </c>
      <c r="AD56" s="1" t="s">
        <v>183</v>
      </c>
      <c r="AE56" s="1">
        <v>1</v>
      </c>
      <c r="AF56" s="1" t="s">
        <v>322</v>
      </c>
      <c r="AG56" s="1"/>
    </row>
    <row r="57" spans="1:33">
      <c r="A57" t="s">
        <v>322</v>
      </c>
      <c r="B57" s="2" t="s">
        <v>5614</v>
      </c>
      <c r="C57" s="1"/>
      <c r="D57" s="2" t="s">
        <v>305</v>
      </c>
      <c r="E57" s="1"/>
      <c r="F57" s="2"/>
      <c r="G57" s="1" t="s">
        <v>5478</v>
      </c>
      <c r="H57" s="19">
        <v>1</v>
      </c>
      <c r="I57" s="22"/>
      <c r="J57" s="20"/>
      <c r="K57" s="22"/>
      <c r="L57" s="20"/>
      <c r="M57" s="22"/>
      <c r="N57" s="19">
        <v>7</v>
      </c>
      <c r="O57" s="22"/>
      <c r="P57" s="20"/>
      <c r="Q57" s="22"/>
      <c r="R57" s="19">
        <v>0</v>
      </c>
      <c r="S57" s="22"/>
      <c r="T57" s="20"/>
      <c r="U57" s="22"/>
      <c r="V57" s="28">
        <v>3000</v>
      </c>
      <c r="W57" s="2" t="s">
        <v>5615</v>
      </c>
      <c r="X57" s="26" t="s">
        <v>5616</v>
      </c>
      <c r="Y57" s="1" t="s">
        <v>2780</v>
      </c>
      <c r="Z57" s="1" t="s">
        <v>2035</v>
      </c>
      <c r="AA57" s="2" t="s">
        <v>1614</v>
      </c>
      <c r="AB57" s="1" t="s">
        <v>5461</v>
      </c>
      <c r="AC57" s="1" t="s">
        <v>183</v>
      </c>
      <c r="AD57" s="1" t="s">
        <v>183</v>
      </c>
      <c r="AE57" s="1">
        <v>1</v>
      </c>
      <c r="AF57" s="1" t="s">
        <v>322</v>
      </c>
      <c r="AG57" s="1"/>
    </row>
    <row r="58" spans="1:33">
      <c r="A58" t="s">
        <v>322</v>
      </c>
      <c r="B58" s="2" t="s">
        <v>5617</v>
      </c>
      <c r="C58" s="1"/>
      <c r="D58" s="2" t="s">
        <v>66</v>
      </c>
      <c r="E58" s="1"/>
      <c r="F58" s="2"/>
      <c r="G58" s="1" t="s">
        <v>5478</v>
      </c>
      <c r="H58" s="19">
        <v>0</v>
      </c>
      <c r="I58" s="22"/>
      <c r="J58" s="20"/>
      <c r="K58" s="22"/>
      <c r="L58" s="20"/>
      <c r="M58" s="22"/>
      <c r="N58" s="19">
        <v>9</v>
      </c>
      <c r="O58" s="22"/>
      <c r="P58" s="20"/>
      <c r="Q58" s="22"/>
      <c r="R58" s="19">
        <v>0</v>
      </c>
      <c r="S58" s="22"/>
      <c r="T58" s="20"/>
      <c r="U58" s="22"/>
      <c r="V58" s="28">
        <v>3000</v>
      </c>
      <c r="W58" s="2" t="s">
        <v>5618</v>
      </c>
      <c r="X58" s="26" t="s">
        <v>5619</v>
      </c>
      <c r="Y58" s="1" t="s">
        <v>2780</v>
      </c>
      <c r="Z58" s="1" t="s">
        <v>2035</v>
      </c>
      <c r="AA58" s="2" t="s">
        <v>1614</v>
      </c>
      <c r="AB58" s="1" t="s">
        <v>5461</v>
      </c>
      <c r="AC58" s="1" t="s">
        <v>183</v>
      </c>
      <c r="AD58" s="1" t="s">
        <v>183</v>
      </c>
      <c r="AE58" s="1">
        <v>1</v>
      </c>
      <c r="AF58" s="1" t="s">
        <v>322</v>
      </c>
      <c r="AG58" s="1"/>
    </row>
    <row r="59" spans="1:33">
      <c r="A59" t="s">
        <v>322</v>
      </c>
      <c r="B59" s="1" t="s">
        <v>5620</v>
      </c>
      <c r="C59" s="1"/>
      <c r="D59" s="2" t="s">
        <v>305</v>
      </c>
      <c r="E59" s="1"/>
      <c r="F59" s="1" t="s">
        <v>128</v>
      </c>
      <c r="G59" s="1"/>
      <c r="H59" s="20">
        <v>1</v>
      </c>
      <c r="I59" s="22"/>
      <c r="J59" s="20"/>
      <c r="K59" s="22"/>
      <c r="L59" s="20"/>
      <c r="M59" s="22">
        <v>6</v>
      </c>
      <c r="N59" s="20"/>
      <c r="O59" s="22"/>
      <c r="P59" s="20"/>
      <c r="Q59" s="22">
        <v>1</v>
      </c>
      <c r="R59" s="20"/>
      <c r="S59" s="22"/>
      <c r="T59" s="20"/>
      <c r="U59" s="22"/>
      <c r="V59" s="27">
        <v>3000</v>
      </c>
      <c r="W59" s="1" t="s">
        <v>5621</v>
      </c>
      <c r="X59" s="29" t="s">
        <v>5622</v>
      </c>
      <c r="Y59" s="1" t="s">
        <v>2780</v>
      </c>
      <c r="Z59" s="1" t="s">
        <v>2035</v>
      </c>
      <c r="AA59" s="1" t="s">
        <v>1631</v>
      </c>
      <c r="AB59" s="1" t="s">
        <v>5461</v>
      </c>
      <c r="AC59" s="1" t="s">
        <v>183</v>
      </c>
      <c r="AD59" s="1" t="s">
        <v>183</v>
      </c>
      <c r="AE59" s="1">
        <v>1</v>
      </c>
      <c r="AF59" s="1" t="s">
        <v>322</v>
      </c>
      <c r="AG59" s="1"/>
    </row>
    <row r="60" spans="1:33">
      <c r="A60" t="s">
        <v>322</v>
      </c>
      <c r="B60" s="1" t="s">
        <v>5623</v>
      </c>
      <c r="C60" s="1"/>
      <c r="D60" s="2" t="s">
        <v>183</v>
      </c>
      <c r="E60" s="1"/>
      <c r="F60" s="1" t="s">
        <v>128</v>
      </c>
      <c r="G60" s="1"/>
      <c r="H60" s="20">
        <v>1</v>
      </c>
      <c r="I60" s="22"/>
      <c r="J60" s="20"/>
      <c r="K60" s="22"/>
      <c r="L60" s="20"/>
      <c r="M60" s="22">
        <v>6</v>
      </c>
      <c r="N60" s="20"/>
      <c r="O60" s="22"/>
      <c r="P60" s="20"/>
      <c r="Q60" s="22"/>
      <c r="R60" s="20"/>
      <c r="S60" s="22"/>
      <c r="T60" s="20"/>
      <c r="U60" s="22"/>
      <c r="V60" s="27">
        <v>3000</v>
      </c>
      <c r="W60" s="1" t="s">
        <v>5624</v>
      </c>
      <c r="X60" s="29" t="s">
        <v>5625</v>
      </c>
      <c r="Y60" s="1" t="s">
        <v>2780</v>
      </c>
      <c r="Z60" s="1" t="s">
        <v>2035</v>
      </c>
      <c r="AA60" s="1" t="s">
        <v>1638</v>
      </c>
      <c r="AB60" s="1" t="s">
        <v>5461</v>
      </c>
      <c r="AC60" s="1" t="s">
        <v>183</v>
      </c>
      <c r="AD60" s="1" t="s">
        <v>183</v>
      </c>
      <c r="AE60" s="1">
        <v>1</v>
      </c>
      <c r="AF60" s="1" t="s">
        <v>322</v>
      </c>
      <c r="AG60" s="1"/>
    </row>
    <row r="61" spans="1:33">
      <c r="A61" t="s">
        <v>322</v>
      </c>
      <c r="B61" s="1" t="s">
        <v>5626</v>
      </c>
      <c r="C61" s="1"/>
      <c r="D61" s="1" t="s">
        <v>325</v>
      </c>
      <c r="E61" s="1"/>
      <c r="F61" s="1" t="s">
        <v>128</v>
      </c>
      <c r="G61" s="1" t="s">
        <v>5478</v>
      </c>
      <c r="H61" s="20"/>
      <c r="I61" s="22"/>
      <c r="J61" s="20"/>
      <c r="K61" s="22"/>
      <c r="L61" s="20"/>
      <c r="M61" s="22">
        <v>8</v>
      </c>
      <c r="N61" s="20">
        <v>9</v>
      </c>
      <c r="O61" s="22"/>
      <c r="P61" s="20"/>
      <c r="Q61" s="22"/>
      <c r="R61" s="20">
        <v>1</v>
      </c>
      <c r="S61" s="22"/>
      <c r="T61" s="20"/>
      <c r="U61" s="22"/>
      <c r="V61" s="27">
        <v>3000</v>
      </c>
      <c r="W61" s="1" t="s">
        <v>5627</v>
      </c>
      <c r="X61" s="29" t="s">
        <v>5628</v>
      </c>
      <c r="Y61" s="1" t="s">
        <v>2780</v>
      </c>
      <c r="Z61" s="1" t="s">
        <v>2035</v>
      </c>
      <c r="AA61" s="1" t="s">
        <v>1638</v>
      </c>
      <c r="AB61" s="1" t="s">
        <v>5461</v>
      </c>
      <c r="AC61" s="1" t="s">
        <v>183</v>
      </c>
      <c r="AD61" s="1" t="s">
        <v>183</v>
      </c>
      <c r="AE61" s="1">
        <v>1</v>
      </c>
      <c r="AF61" s="1" t="s">
        <v>322</v>
      </c>
      <c r="AG61" s="1"/>
    </row>
    <row r="62" spans="1:33">
      <c r="A62" t="s">
        <v>322</v>
      </c>
      <c r="B62" s="1" t="s">
        <v>5629</v>
      </c>
      <c r="C62" s="1"/>
      <c r="D62" s="1" t="s">
        <v>370</v>
      </c>
      <c r="E62" s="1"/>
      <c r="F62" s="1"/>
      <c r="G62" s="1" t="s">
        <v>5478</v>
      </c>
      <c r="H62" s="20"/>
      <c r="I62" s="22"/>
      <c r="J62" s="20"/>
      <c r="K62" s="22"/>
      <c r="L62" s="20"/>
      <c r="M62" s="22"/>
      <c r="N62" s="20">
        <v>2</v>
      </c>
      <c r="O62" s="22"/>
      <c r="P62" s="20"/>
      <c r="Q62" s="22"/>
      <c r="R62" s="20">
        <v>0</v>
      </c>
      <c r="S62" s="22"/>
      <c r="T62" s="20"/>
      <c r="U62" s="22"/>
      <c r="V62" s="27">
        <v>3000</v>
      </c>
      <c r="W62" s="1" t="s">
        <v>5630</v>
      </c>
      <c r="X62" s="29" t="s">
        <v>5631</v>
      </c>
      <c r="Y62" s="1" t="s">
        <v>2780</v>
      </c>
      <c r="Z62" s="1" t="s">
        <v>2035</v>
      </c>
      <c r="AA62" s="1" t="s">
        <v>1643</v>
      </c>
      <c r="AB62" s="1" t="s">
        <v>5461</v>
      </c>
      <c r="AC62" s="1" t="s">
        <v>183</v>
      </c>
      <c r="AD62" s="1" t="s">
        <v>183</v>
      </c>
      <c r="AE62" s="1">
        <v>1</v>
      </c>
      <c r="AF62" s="1" t="s">
        <v>322</v>
      </c>
      <c r="AG62" s="1"/>
    </row>
    <row r="63" spans="1:33">
      <c r="A63" t="s">
        <v>322</v>
      </c>
      <c r="B63" s="1" t="s">
        <v>5632</v>
      </c>
      <c r="C63" s="1"/>
      <c r="D63" s="1" t="s">
        <v>183</v>
      </c>
      <c r="E63" s="1"/>
      <c r="F63" s="1" t="s">
        <v>128</v>
      </c>
      <c r="G63" s="1" t="s">
        <v>5478</v>
      </c>
      <c r="H63" s="20">
        <v>1</v>
      </c>
      <c r="I63" s="22"/>
      <c r="J63" s="20"/>
      <c r="K63" s="22"/>
      <c r="L63" s="20"/>
      <c r="M63" s="22">
        <v>6</v>
      </c>
      <c r="N63" s="20">
        <v>7</v>
      </c>
      <c r="O63" s="22"/>
      <c r="P63" s="20"/>
      <c r="Q63" s="22"/>
      <c r="R63" s="20">
        <v>1</v>
      </c>
      <c r="S63" s="22"/>
      <c r="T63" s="20">
        <v>3</v>
      </c>
      <c r="U63" s="22"/>
      <c r="V63" s="27">
        <v>3000</v>
      </c>
      <c r="W63" s="1" t="s">
        <v>5633</v>
      </c>
      <c r="X63" s="29" t="s">
        <v>5634</v>
      </c>
      <c r="Y63" s="1" t="s">
        <v>2780</v>
      </c>
      <c r="Z63" s="1" t="s">
        <v>2035</v>
      </c>
      <c r="AA63" s="1" t="s">
        <v>1653</v>
      </c>
      <c r="AB63" s="1" t="s">
        <v>5461</v>
      </c>
      <c r="AC63" s="1" t="s">
        <v>183</v>
      </c>
      <c r="AD63" s="1" t="s">
        <v>183</v>
      </c>
      <c r="AE63" s="1">
        <v>1</v>
      </c>
      <c r="AF63" s="1" t="s">
        <v>322</v>
      </c>
      <c r="AG63" s="1"/>
    </row>
    <row r="64" spans="1:33">
      <c r="A64" t="s">
        <v>322</v>
      </c>
      <c r="B64" s="1" t="s">
        <v>5635</v>
      </c>
      <c r="C64" s="1"/>
      <c r="D64" s="1" t="s">
        <v>305</v>
      </c>
      <c r="E64" s="1" t="s">
        <v>316</v>
      </c>
      <c r="F64" s="1"/>
      <c r="G64" s="1" t="s">
        <v>5478</v>
      </c>
      <c r="H64" s="20">
        <v>1</v>
      </c>
      <c r="I64" s="22"/>
      <c r="J64" s="20"/>
      <c r="K64" s="22"/>
      <c r="L64" s="20"/>
      <c r="M64" s="22"/>
      <c r="N64" s="20">
        <v>9</v>
      </c>
      <c r="O64" s="22"/>
      <c r="P64" s="20"/>
      <c r="Q64" s="22"/>
      <c r="R64" s="20">
        <v>-2</v>
      </c>
      <c r="S64" s="22"/>
      <c r="T64" s="20"/>
      <c r="U64" s="22"/>
      <c r="V64" s="27">
        <v>3000</v>
      </c>
      <c r="W64" s="1" t="s">
        <v>5636</v>
      </c>
      <c r="X64" s="29" t="s">
        <v>5637</v>
      </c>
      <c r="Y64" s="1" t="s">
        <v>2780</v>
      </c>
      <c r="Z64" s="1" t="s">
        <v>2035</v>
      </c>
      <c r="AA64" s="1" t="s">
        <v>1653</v>
      </c>
      <c r="AB64" s="1" t="s">
        <v>5461</v>
      </c>
      <c r="AC64" s="1" t="s">
        <v>183</v>
      </c>
      <c r="AD64" s="1" t="s">
        <v>183</v>
      </c>
      <c r="AE64" s="1">
        <v>1</v>
      </c>
      <c r="AF64" s="1" t="s">
        <v>322</v>
      </c>
      <c r="AG64" s="1"/>
    </row>
    <row r="65" spans="1:33">
      <c r="A65" t="s">
        <v>322</v>
      </c>
      <c r="B65" s="1" t="s">
        <v>5638</v>
      </c>
      <c r="C65" s="1"/>
      <c r="D65" s="1" t="s">
        <v>305</v>
      </c>
      <c r="E65" s="1" t="s">
        <v>316</v>
      </c>
      <c r="F65" s="1" t="s">
        <v>128</v>
      </c>
      <c r="G65" s="1"/>
      <c r="H65" s="20">
        <v>1</v>
      </c>
      <c r="I65" s="22"/>
      <c r="J65" s="20"/>
      <c r="K65" s="22"/>
      <c r="L65" s="20"/>
      <c r="M65" s="22">
        <v>5</v>
      </c>
      <c r="N65" s="20"/>
      <c r="O65" s="22"/>
      <c r="P65" s="20"/>
      <c r="Q65" s="22">
        <v>2</v>
      </c>
      <c r="R65" s="20"/>
      <c r="S65" s="22"/>
      <c r="T65" s="20"/>
      <c r="U65" s="22"/>
      <c r="V65" s="27">
        <v>3000</v>
      </c>
      <c r="W65" s="1" t="s">
        <v>5639</v>
      </c>
      <c r="X65" s="29" t="s">
        <v>5640</v>
      </c>
      <c r="Y65" s="1" t="s">
        <v>2780</v>
      </c>
      <c r="Z65" s="1" t="s">
        <v>2035</v>
      </c>
      <c r="AA65" s="1" t="s">
        <v>1657</v>
      </c>
      <c r="AB65" s="1" t="s">
        <v>5461</v>
      </c>
      <c r="AC65" s="1" t="s">
        <v>183</v>
      </c>
      <c r="AD65" s="1" t="s">
        <v>183</v>
      </c>
      <c r="AE65" s="1">
        <v>1</v>
      </c>
      <c r="AF65" s="1" t="s">
        <v>322</v>
      </c>
      <c r="AG65" s="1"/>
    </row>
    <row r="66" spans="1:33">
      <c r="A66" t="s">
        <v>322</v>
      </c>
      <c r="B66" s="1" t="s">
        <v>5641</v>
      </c>
      <c r="C66" s="1"/>
      <c r="D66" s="1" t="s">
        <v>305</v>
      </c>
      <c r="E66" s="1" t="s">
        <v>316</v>
      </c>
      <c r="F66" s="1" t="s">
        <v>128</v>
      </c>
      <c r="G66" s="1"/>
      <c r="H66" s="20">
        <v>1</v>
      </c>
      <c r="I66" s="22"/>
      <c r="J66" s="20"/>
      <c r="K66" s="22"/>
      <c r="L66" s="20"/>
      <c r="M66" s="22">
        <v>6</v>
      </c>
      <c r="N66" s="20"/>
      <c r="O66" s="22"/>
      <c r="P66" s="20"/>
      <c r="Q66" s="22">
        <v>1</v>
      </c>
      <c r="R66" s="20"/>
      <c r="S66" s="22"/>
      <c r="T66" s="20"/>
      <c r="U66" s="22"/>
      <c r="V66" s="27">
        <v>3000</v>
      </c>
      <c r="W66" s="1" t="s">
        <v>5642</v>
      </c>
      <c r="X66" s="29" t="s">
        <v>5643</v>
      </c>
      <c r="Y66" s="1" t="s">
        <v>2780</v>
      </c>
      <c r="Z66" s="1" t="s">
        <v>2035</v>
      </c>
      <c r="AA66" s="1" t="s">
        <v>1657</v>
      </c>
      <c r="AB66" s="1" t="s">
        <v>5461</v>
      </c>
      <c r="AC66" s="1" t="s">
        <v>183</v>
      </c>
      <c r="AD66" s="1" t="s">
        <v>183</v>
      </c>
      <c r="AE66" s="1">
        <v>1</v>
      </c>
      <c r="AF66" s="1" t="s">
        <v>322</v>
      </c>
      <c r="AG66" s="1"/>
    </row>
    <row r="67" spans="1:33">
      <c r="A67" t="s">
        <v>322</v>
      </c>
      <c r="B67" s="1" t="s">
        <v>5644</v>
      </c>
      <c r="C67" s="1"/>
      <c r="D67" s="1" t="s">
        <v>305</v>
      </c>
      <c r="E67" s="1"/>
      <c r="F67" s="1" t="s">
        <v>128</v>
      </c>
      <c r="G67" s="1"/>
      <c r="H67" s="20"/>
      <c r="I67" s="22"/>
      <c r="J67" s="20"/>
      <c r="K67" s="22"/>
      <c r="L67" s="20"/>
      <c r="M67" s="22">
        <v>6</v>
      </c>
      <c r="N67" s="20"/>
      <c r="O67" s="22"/>
      <c r="P67" s="20"/>
      <c r="Q67" s="22">
        <v>2</v>
      </c>
      <c r="R67" s="20"/>
      <c r="S67" s="22"/>
      <c r="T67" s="20"/>
      <c r="U67" s="22"/>
      <c r="V67" s="27">
        <v>3000</v>
      </c>
      <c r="W67" s="1" t="s">
        <v>5645</v>
      </c>
      <c r="X67" s="29" t="s">
        <v>5646</v>
      </c>
      <c r="Y67" s="1" t="s">
        <v>2780</v>
      </c>
      <c r="Z67" s="1" t="s">
        <v>2035</v>
      </c>
      <c r="AA67" s="1" t="s">
        <v>1657</v>
      </c>
      <c r="AB67" s="1" t="s">
        <v>5461</v>
      </c>
      <c r="AC67" s="1" t="s">
        <v>183</v>
      </c>
      <c r="AD67" s="1" t="s">
        <v>183</v>
      </c>
      <c r="AE67" s="1">
        <v>1</v>
      </c>
      <c r="AF67" s="1" t="s">
        <v>322</v>
      </c>
      <c r="AG67" s="1"/>
    </row>
    <row r="68" spans="1:33">
      <c r="A68" t="s">
        <v>322</v>
      </c>
      <c r="B68" s="1" t="s">
        <v>5647</v>
      </c>
      <c r="C68" s="1"/>
      <c r="D68" s="1" t="s">
        <v>305</v>
      </c>
      <c r="E68" s="1" t="s">
        <v>316</v>
      </c>
      <c r="F68" s="1" t="s">
        <v>128</v>
      </c>
      <c r="G68" s="1"/>
      <c r="H68" s="20">
        <v>1</v>
      </c>
      <c r="I68" s="22"/>
      <c r="J68" s="20"/>
      <c r="K68" s="22"/>
      <c r="L68" s="20"/>
      <c r="M68" s="22">
        <v>7</v>
      </c>
      <c r="N68" s="20"/>
      <c r="O68" s="22"/>
      <c r="P68" s="20"/>
      <c r="Q68" s="22"/>
      <c r="R68" s="20"/>
      <c r="S68" s="22"/>
      <c r="T68" s="20"/>
      <c r="U68" s="22"/>
      <c r="V68" s="27">
        <v>3000</v>
      </c>
      <c r="W68" s="1" t="s">
        <v>5648</v>
      </c>
      <c r="X68" s="29" t="s">
        <v>5649</v>
      </c>
      <c r="Y68" s="1" t="s">
        <v>2780</v>
      </c>
      <c r="Z68" s="1" t="s">
        <v>2035</v>
      </c>
      <c r="AA68" s="1" t="s">
        <v>1657</v>
      </c>
      <c r="AB68" s="1" t="s">
        <v>5461</v>
      </c>
      <c r="AC68" s="1" t="s">
        <v>183</v>
      </c>
      <c r="AD68" s="1" t="s">
        <v>183</v>
      </c>
      <c r="AE68" s="1">
        <v>1</v>
      </c>
      <c r="AF68" s="1" t="s">
        <v>322</v>
      </c>
      <c r="AG68" s="1"/>
    </row>
    <row r="69" spans="1:33">
      <c r="A69" t="s">
        <v>322</v>
      </c>
      <c r="B69" s="1" t="s">
        <v>5650</v>
      </c>
      <c r="C69" s="1"/>
      <c r="D69" s="1" t="s">
        <v>305</v>
      </c>
      <c r="E69" s="1"/>
      <c r="F69" s="1" t="s">
        <v>128</v>
      </c>
      <c r="G69" s="1"/>
      <c r="H69" s="20"/>
      <c r="I69" s="22"/>
      <c r="J69" s="20"/>
      <c r="K69" s="22"/>
      <c r="L69" s="20"/>
      <c r="M69" s="22">
        <v>7</v>
      </c>
      <c r="N69" s="20"/>
      <c r="O69" s="22"/>
      <c r="P69" s="20"/>
      <c r="Q69" s="22">
        <v>2</v>
      </c>
      <c r="R69" s="20"/>
      <c r="S69" s="22"/>
      <c r="T69" s="20"/>
      <c r="U69" s="22"/>
      <c r="V69" s="27">
        <v>3000</v>
      </c>
      <c r="W69" s="1" t="s">
        <v>5651</v>
      </c>
      <c r="X69" s="29" t="s">
        <v>5538</v>
      </c>
      <c r="Y69" s="1" t="s">
        <v>2780</v>
      </c>
      <c r="Z69" s="1" t="s">
        <v>2035</v>
      </c>
      <c r="AA69" s="1" t="s">
        <v>1657</v>
      </c>
      <c r="AB69" s="1" t="s">
        <v>5461</v>
      </c>
      <c r="AC69" s="1" t="s">
        <v>183</v>
      </c>
      <c r="AD69" s="1" t="s">
        <v>183</v>
      </c>
      <c r="AE69" s="1">
        <v>1</v>
      </c>
      <c r="AF69" s="1" t="s">
        <v>322</v>
      </c>
      <c r="AG69" s="1"/>
    </row>
    <row r="70" spans="1:33">
      <c r="A70" t="s">
        <v>322</v>
      </c>
      <c r="B70" s="1" t="s">
        <v>5652</v>
      </c>
      <c r="C70" s="1"/>
      <c r="D70" s="1" t="s">
        <v>305</v>
      </c>
      <c r="E70" s="1" t="s">
        <v>316</v>
      </c>
      <c r="F70" s="1" t="s">
        <v>128</v>
      </c>
      <c r="G70" s="1" t="s">
        <v>5478</v>
      </c>
      <c r="H70" s="20">
        <v>1</v>
      </c>
      <c r="I70" s="22"/>
      <c r="J70" s="20"/>
      <c r="K70" s="22"/>
      <c r="L70" s="20"/>
      <c r="M70" s="22">
        <v>7</v>
      </c>
      <c r="N70" s="20">
        <v>8</v>
      </c>
      <c r="O70" s="22"/>
      <c r="P70" s="20"/>
      <c r="Q70" s="22">
        <v>-1</v>
      </c>
      <c r="R70" s="20"/>
      <c r="S70" s="22"/>
      <c r="T70" s="20"/>
      <c r="U70" s="22"/>
      <c r="V70" s="27">
        <v>3000</v>
      </c>
      <c r="W70" s="1" t="s">
        <v>5653</v>
      </c>
      <c r="X70" s="29" t="s">
        <v>5654</v>
      </c>
      <c r="Y70" s="1" t="s">
        <v>2780</v>
      </c>
      <c r="Z70" s="1" t="s">
        <v>2035</v>
      </c>
      <c r="AA70" s="1" t="s">
        <v>1657</v>
      </c>
      <c r="AB70" s="1" t="s">
        <v>5461</v>
      </c>
      <c r="AC70" s="1" t="s">
        <v>183</v>
      </c>
      <c r="AD70" s="1" t="s">
        <v>183</v>
      </c>
      <c r="AE70" s="1">
        <v>1</v>
      </c>
      <c r="AF70" s="1" t="s">
        <v>322</v>
      </c>
      <c r="AG70" s="1"/>
    </row>
    <row r="71" spans="1:33">
      <c r="A71" t="s">
        <v>322</v>
      </c>
      <c r="B71" s="1" t="s">
        <v>5655</v>
      </c>
      <c r="C71" s="1"/>
      <c r="D71" s="1" t="s">
        <v>305</v>
      </c>
      <c r="E71" s="1"/>
      <c r="F71" s="1" t="s">
        <v>128</v>
      </c>
      <c r="G71" s="1"/>
      <c r="H71" s="20"/>
      <c r="I71" s="22"/>
      <c r="J71" s="20"/>
      <c r="K71" s="22"/>
      <c r="L71" s="20"/>
      <c r="M71" s="22">
        <v>8</v>
      </c>
      <c r="N71" s="20"/>
      <c r="O71" s="22"/>
      <c r="P71" s="20"/>
      <c r="Q71" s="22">
        <v>1</v>
      </c>
      <c r="R71" s="20"/>
      <c r="S71" s="22"/>
      <c r="T71" s="20"/>
      <c r="U71" s="22"/>
      <c r="V71" s="27">
        <v>3000</v>
      </c>
      <c r="W71" s="1" t="s">
        <v>5656</v>
      </c>
      <c r="X71" s="29" t="s">
        <v>5657</v>
      </c>
      <c r="Y71" s="1" t="s">
        <v>2780</v>
      </c>
      <c r="Z71" s="1" t="s">
        <v>2035</v>
      </c>
      <c r="AA71" s="1" t="s">
        <v>1657</v>
      </c>
      <c r="AB71" s="1" t="s">
        <v>5461</v>
      </c>
      <c r="AC71" s="1" t="s">
        <v>183</v>
      </c>
      <c r="AD71" s="1" t="s">
        <v>183</v>
      </c>
      <c r="AE71" s="1">
        <v>1</v>
      </c>
      <c r="AF71" s="1" t="s">
        <v>322</v>
      </c>
      <c r="AG71" s="1"/>
    </row>
    <row r="72" spans="1:33">
      <c r="A72" t="s">
        <v>322</v>
      </c>
      <c r="B72" s="1" t="s">
        <v>5658</v>
      </c>
      <c r="C72" s="1"/>
      <c r="D72" s="1" t="s">
        <v>305</v>
      </c>
      <c r="E72" s="1"/>
      <c r="F72" s="1" t="s">
        <v>128</v>
      </c>
      <c r="G72" s="1" t="s">
        <v>5478</v>
      </c>
      <c r="H72" s="20"/>
      <c r="I72" s="22"/>
      <c r="J72" s="20"/>
      <c r="K72" s="22"/>
      <c r="L72" s="20"/>
      <c r="M72" s="22">
        <v>8</v>
      </c>
      <c r="N72" s="20">
        <v>9</v>
      </c>
      <c r="O72" s="22"/>
      <c r="P72" s="20"/>
      <c r="Q72" s="22"/>
      <c r="R72" s="20">
        <v>1</v>
      </c>
      <c r="S72" s="22"/>
      <c r="T72" s="20"/>
      <c r="U72" s="22"/>
      <c r="V72" s="27">
        <v>3000</v>
      </c>
      <c r="W72" s="1" t="s">
        <v>5659</v>
      </c>
      <c r="X72" s="29" t="s">
        <v>5660</v>
      </c>
      <c r="Y72" s="1" t="s">
        <v>2780</v>
      </c>
      <c r="Z72" s="1" t="s">
        <v>2035</v>
      </c>
      <c r="AA72" s="1" t="s">
        <v>1657</v>
      </c>
      <c r="AB72" s="1" t="s">
        <v>5461</v>
      </c>
      <c r="AC72" s="1" t="s">
        <v>183</v>
      </c>
      <c r="AD72" s="1" t="s">
        <v>183</v>
      </c>
      <c r="AE72" s="1">
        <v>1</v>
      </c>
      <c r="AF72" s="1" t="s">
        <v>322</v>
      </c>
      <c r="AG72" s="1"/>
    </row>
    <row r="73" spans="1:33">
      <c r="A73" t="s">
        <v>322</v>
      </c>
      <c r="B73" s="1" t="s">
        <v>5661</v>
      </c>
      <c r="C73" s="1"/>
      <c r="D73" s="1" t="s">
        <v>305</v>
      </c>
      <c r="E73" s="1"/>
      <c r="F73" s="1"/>
      <c r="G73" s="1" t="s">
        <v>5478</v>
      </c>
      <c r="H73" s="20">
        <v>1</v>
      </c>
      <c r="I73" s="22"/>
      <c r="J73" s="20"/>
      <c r="K73" s="22"/>
      <c r="L73" s="20"/>
      <c r="M73" s="22"/>
      <c r="N73" s="20">
        <v>9</v>
      </c>
      <c r="O73" s="22"/>
      <c r="P73" s="20"/>
      <c r="Q73" s="22"/>
      <c r="R73" s="20">
        <v>-2</v>
      </c>
      <c r="S73" s="22"/>
      <c r="T73" s="20"/>
      <c r="U73" s="22"/>
      <c r="V73" s="27">
        <v>3000</v>
      </c>
      <c r="W73" s="1" t="s">
        <v>5662</v>
      </c>
      <c r="X73" s="29" t="s">
        <v>5657</v>
      </c>
      <c r="Y73" s="1" t="s">
        <v>2780</v>
      </c>
      <c r="Z73" s="1" t="s">
        <v>2035</v>
      </c>
      <c r="AA73" s="1" t="s">
        <v>1657</v>
      </c>
      <c r="AB73" s="1" t="s">
        <v>5461</v>
      </c>
      <c r="AC73" s="1" t="s">
        <v>183</v>
      </c>
      <c r="AD73" s="1" t="s">
        <v>183</v>
      </c>
      <c r="AE73" s="1">
        <v>1</v>
      </c>
      <c r="AF73" s="1" t="s">
        <v>322</v>
      </c>
      <c r="AG73" s="1"/>
    </row>
    <row r="74" spans="1:33">
      <c r="A74" t="s">
        <v>322</v>
      </c>
      <c r="B74" s="2" t="s">
        <v>5663</v>
      </c>
      <c r="C74" s="1"/>
      <c r="D74" s="2" t="s">
        <v>1654</v>
      </c>
      <c r="E74" s="1"/>
      <c r="F74" s="2" t="s">
        <v>128</v>
      </c>
      <c r="G74" s="21"/>
      <c r="H74" s="20"/>
      <c r="I74" s="22"/>
      <c r="J74" s="20"/>
      <c r="K74" s="22"/>
      <c r="L74" s="18"/>
      <c r="M74" s="22">
        <v>7</v>
      </c>
      <c r="N74" s="20"/>
      <c r="O74" s="22"/>
      <c r="P74" s="18"/>
      <c r="Q74" s="22">
        <v>3</v>
      </c>
      <c r="R74" s="20"/>
      <c r="S74" s="22"/>
      <c r="T74" s="20"/>
      <c r="U74" s="23"/>
      <c r="V74" s="28">
        <v>3000</v>
      </c>
      <c r="W74" s="2" t="s">
        <v>5664</v>
      </c>
      <c r="X74" s="29" t="s">
        <v>5665</v>
      </c>
      <c r="Y74" s="1" t="s">
        <v>2780</v>
      </c>
      <c r="Z74" s="1" t="s">
        <v>2035</v>
      </c>
      <c r="AA74" s="2" t="s">
        <v>1662</v>
      </c>
      <c r="AB74" s="1" t="s">
        <v>5461</v>
      </c>
      <c r="AC74" s="1" t="s">
        <v>183</v>
      </c>
      <c r="AD74" s="1" t="s">
        <v>183</v>
      </c>
      <c r="AE74" s="1">
        <v>1</v>
      </c>
      <c r="AF74" s="1" t="s">
        <v>322</v>
      </c>
      <c r="AG74" s="1"/>
    </row>
    <row r="75" spans="1:33">
      <c r="A75" t="s">
        <v>322</v>
      </c>
      <c r="B75" s="2" t="s">
        <v>5666</v>
      </c>
      <c r="C75" s="1"/>
      <c r="D75" s="2" t="s">
        <v>305</v>
      </c>
      <c r="E75" s="1"/>
      <c r="F75" s="1" t="s">
        <v>128</v>
      </c>
      <c r="G75" s="2" t="s">
        <v>5478</v>
      </c>
      <c r="H75" s="19">
        <v>1</v>
      </c>
      <c r="I75" s="22"/>
      <c r="J75" s="20"/>
      <c r="K75" s="22"/>
      <c r="L75" s="20"/>
      <c r="M75" s="22">
        <v>6</v>
      </c>
      <c r="N75" s="19">
        <v>7</v>
      </c>
      <c r="O75" s="22"/>
      <c r="P75" s="20"/>
      <c r="Q75" s="22"/>
      <c r="R75" s="19">
        <v>1</v>
      </c>
      <c r="S75" s="22"/>
      <c r="T75" s="20"/>
      <c r="U75" s="22"/>
      <c r="V75" s="28">
        <v>3000</v>
      </c>
      <c r="W75" s="2" t="s">
        <v>5667</v>
      </c>
      <c r="X75" s="26" t="s">
        <v>5668</v>
      </c>
      <c r="Y75" s="1" t="s">
        <v>2780</v>
      </c>
      <c r="Z75" s="1" t="s">
        <v>2035</v>
      </c>
      <c r="AA75" s="2" t="s">
        <v>1662</v>
      </c>
      <c r="AB75" s="1" t="s">
        <v>5461</v>
      </c>
      <c r="AC75" s="1" t="s">
        <v>183</v>
      </c>
      <c r="AD75" s="1" t="s">
        <v>183</v>
      </c>
      <c r="AE75" s="1">
        <v>1</v>
      </c>
      <c r="AF75" s="1" t="s">
        <v>322</v>
      </c>
      <c r="AG75" s="1"/>
    </row>
    <row r="76" spans="1:33">
      <c r="A76" t="s">
        <v>322</v>
      </c>
      <c r="B76" s="1" t="s">
        <v>5669</v>
      </c>
      <c r="C76" s="1"/>
      <c r="D76" s="1" t="s">
        <v>305</v>
      </c>
      <c r="E76" s="1" t="s">
        <v>316</v>
      </c>
      <c r="F76" s="1" t="s">
        <v>128</v>
      </c>
      <c r="G76" s="1" t="s">
        <v>5478</v>
      </c>
      <c r="H76" s="20"/>
      <c r="I76" s="22"/>
      <c r="J76" s="20"/>
      <c r="K76" s="22"/>
      <c r="L76" s="20"/>
      <c r="M76" s="22">
        <v>5</v>
      </c>
      <c r="N76" s="20">
        <v>6</v>
      </c>
      <c r="O76" s="22"/>
      <c r="P76" s="20"/>
      <c r="Q76" s="22">
        <v>-2</v>
      </c>
      <c r="R76" s="20">
        <v>-1</v>
      </c>
      <c r="S76" s="22"/>
      <c r="T76" s="20">
        <v>3</v>
      </c>
      <c r="U76" s="22">
        <v>3</v>
      </c>
      <c r="V76" s="27">
        <v>3400</v>
      </c>
      <c r="W76" s="1" t="s">
        <v>5670</v>
      </c>
      <c r="X76" s="29" t="s">
        <v>5671</v>
      </c>
      <c r="Y76" s="1" t="s">
        <v>2780</v>
      </c>
      <c r="Z76" s="1" t="s">
        <v>2035</v>
      </c>
      <c r="AA76" s="1" t="s">
        <v>1643</v>
      </c>
      <c r="AB76" s="1" t="s">
        <v>5461</v>
      </c>
      <c r="AC76" s="1" t="s">
        <v>183</v>
      </c>
      <c r="AD76" s="1" t="s">
        <v>183</v>
      </c>
      <c r="AE76" s="1">
        <v>1</v>
      </c>
      <c r="AF76" s="1" t="s">
        <v>322</v>
      </c>
      <c r="AG76" s="1"/>
    </row>
    <row r="77" spans="1:33">
      <c r="A77" t="s">
        <v>322</v>
      </c>
      <c r="B77" s="1" t="s">
        <v>5672</v>
      </c>
      <c r="C77" s="1"/>
      <c r="D77" s="2" t="s">
        <v>183</v>
      </c>
      <c r="E77" s="1"/>
      <c r="F77" s="1" t="s">
        <v>128</v>
      </c>
      <c r="G77" s="1" t="s">
        <v>5478</v>
      </c>
      <c r="H77" s="20">
        <v>1</v>
      </c>
      <c r="I77" s="22"/>
      <c r="J77" s="20"/>
      <c r="K77" s="22"/>
      <c r="L77" s="20"/>
      <c r="M77" s="22">
        <v>4</v>
      </c>
      <c r="N77" s="20">
        <v>5</v>
      </c>
      <c r="O77" s="22"/>
      <c r="P77" s="20"/>
      <c r="Q77" s="22">
        <v>-1</v>
      </c>
      <c r="R77" s="20">
        <v>0</v>
      </c>
      <c r="S77" s="22"/>
      <c r="T77" s="20"/>
      <c r="U77" s="22"/>
      <c r="V77" s="27">
        <v>3400</v>
      </c>
      <c r="W77" s="1" t="s">
        <v>5673</v>
      </c>
      <c r="X77" s="29" t="s">
        <v>5610</v>
      </c>
      <c r="Y77" s="1" t="s">
        <v>2780</v>
      </c>
      <c r="Z77" s="1" t="s">
        <v>2035</v>
      </c>
      <c r="AA77" s="1" t="s">
        <v>1667</v>
      </c>
      <c r="AB77" s="1" t="s">
        <v>5461</v>
      </c>
      <c r="AC77" s="1" t="s">
        <v>183</v>
      </c>
      <c r="AD77" s="1" t="s">
        <v>183</v>
      </c>
      <c r="AE77" s="1">
        <v>1</v>
      </c>
      <c r="AF77" s="1" t="s">
        <v>322</v>
      </c>
      <c r="AG77" s="1"/>
    </row>
    <row r="78" spans="1:33">
      <c r="A78" t="s">
        <v>322</v>
      </c>
      <c r="B78" s="1" t="s">
        <v>5674</v>
      </c>
      <c r="C78" s="1"/>
      <c r="D78" s="2" t="s">
        <v>305</v>
      </c>
      <c r="E78" s="1" t="s">
        <v>316</v>
      </c>
      <c r="F78" s="1" t="s">
        <v>128</v>
      </c>
      <c r="G78" s="1" t="s">
        <v>5478</v>
      </c>
      <c r="H78" s="20">
        <v>0</v>
      </c>
      <c r="I78" s="22"/>
      <c r="J78" s="20"/>
      <c r="K78" s="22"/>
      <c r="L78" s="20"/>
      <c r="M78" s="22">
        <v>5</v>
      </c>
      <c r="N78" s="20">
        <v>6</v>
      </c>
      <c r="O78" s="22"/>
      <c r="P78" s="20"/>
      <c r="Q78" s="22">
        <v>0</v>
      </c>
      <c r="R78" s="20">
        <v>1</v>
      </c>
      <c r="S78" s="22"/>
      <c r="T78" s="20"/>
      <c r="U78" s="22"/>
      <c r="V78" s="27">
        <v>3400</v>
      </c>
      <c r="W78" s="1" t="s">
        <v>5675</v>
      </c>
      <c r="X78" s="29" t="s">
        <v>5497</v>
      </c>
      <c r="Y78" s="1" t="s">
        <v>2780</v>
      </c>
      <c r="Z78" s="1" t="s">
        <v>2035</v>
      </c>
      <c r="AA78" s="1" t="s">
        <v>1667</v>
      </c>
      <c r="AB78" s="1" t="s">
        <v>5461</v>
      </c>
      <c r="AC78" s="1" t="s">
        <v>183</v>
      </c>
      <c r="AD78" s="1" t="s">
        <v>183</v>
      </c>
      <c r="AE78" s="1">
        <v>1</v>
      </c>
      <c r="AF78" s="1" t="s">
        <v>322</v>
      </c>
      <c r="AG78" s="1"/>
    </row>
    <row r="79" spans="1:33">
      <c r="A79" t="s">
        <v>322</v>
      </c>
      <c r="B79" s="2" t="s">
        <v>5676</v>
      </c>
      <c r="C79" s="1"/>
      <c r="D79" s="2" t="s">
        <v>305</v>
      </c>
      <c r="E79" s="1" t="s">
        <v>316</v>
      </c>
      <c r="F79" s="1" t="s">
        <v>128</v>
      </c>
      <c r="G79" s="1" t="s">
        <v>5478</v>
      </c>
      <c r="H79" s="19">
        <v>1</v>
      </c>
      <c r="I79" s="22"/>
      <c r="J79" s="20"/>
      <c r="K79" s="22"/>
      <c r="L79" s="20"/>
      <c r="M79" s="24">
        <v>8</v>
      </c>
      <c r="N79" s="20">
        <v>9</v>
      </c>
      <c r="O79" s="22"/>
      <c r="P79" s="20"/>
      <c r="Q79" s="24">
        <v>-1</v>
      </c>
      <c r="R79" s="20">
        <v>0</v>
      </c>
      <c r="S79" s="22"/>
      <c r="T79" s="20"/>
      <c r="U79" s="22"/>
      <c r="V79" s="28">
        <v>5000</v>
      </c>
      <c r="W79" s="2" t="s">
        <v>5677</v>
      </c>
      <c r="X79" s="26" t="s">
        <v>5549</v>
      </c>
      <c r="Y79" s="1" t="s">
        <v>2780</v>
      </c>
      <c r="Z79" s="1" t="s">
        <v>2035</v>
      </c>
      <c r="AA79" s="2" t="s">
        <v>1623</v>
      </c>
      <c r="AB79" s="1" t="s">
        <v>5461</v>
      </c>
      <c r="AC79" s="1" t="s">
        <v>183</v>
      </c>
      <c r="AD79" s="1" t="s">
        <v>183</v>
      </c>
      <c r="AE79" s="1">
        <v>1</v>
      </c>
      <c r="AF79" s="1" t="s">
        <v>322</v>
      </c>
      <c r="AG79" s="1"/>
    </row>
    <row r="80" spans="1:33">
      <c r="A80" t="s">
        <v>322</v>
      </c>
      <c r="B80" s="2" t="s">
        <v>5678</v>
      </c>
      <c r="C80" s="1"/>
      <c r="D80" s="2" t="s">
        <v>305</v>
      </c>
      <c r="E80" s="1"/>
      <c r="F80" s="2"/>
      <c r="G80" s="1" t="s">
        <v>5478</v>
      </c>
      <c r="H80" s="19">
        <v>1</v>
      </c>
      <c r="I80" s="22"/>
      <c r="J80" s="20"/>
      <c r="K80" s="22"/>
      <c r="L80" s="20"/>
      <c r="M80" s="22"/>
      <c r="N80" s="19">
        <v>10</v>
      </c>
      <c r="O80" s="22"/>
      <c r="P80" s="20"/>
      <c r="Q80" s="22"/>
      <c r="R80" s="19">
        <v>-1</v>
      </c>
      <c r="S80" s="22"/>
      <c r="T80" s="20"/>
      <c r="U80" s="22"/>
      <c r="V80" s="28">
        <v>5000</v>
      </c>
      <c r="W80" s="2" t="s">
        <v>5679</v>
      </c>
      <c r="X80" s="26" t="s">
        <v>5680</v>
      </c>
      <c r="Y80" s="1" t="s">
        <v>2780</v>
      </c>
      <c r="Z80" s="1" t="s">
        <v>2035</v>
      </c>
      <c r="AA80" s="2" t="s">
        <v>1623</v>
      </c>
      <c r="AB80" s="1" t="s">
        <v>5461</v>
      </c>
      <c r="AC80" s="1" t="s">
        <v>183</v>
      </c>
      <c r="AD80" s="1" t="s">
        <v>183</v>
      </c>
      <c r="AE80" s="1">
        <v>1</v>
      </c>
      <c r="AF80" s="1" t="s">
        <v>322</v>
      </c>
      <c r="AG80" s="1"/>
    </row>
    <row r="81" spans="1:33">
      <c r="A81" t="s">
        <v>322</v>
      </c>
      <c r="B81" s="2" t="s">
        <v>5681</v>
      </c>
      <c r="C81" s="1"/>
      <c r="D81" s="2" t="s">
        <v>305</v>
      </c>
      <c r="E81" s="1"/>
      <c r="F81" s="2"/>
      <c r="G81" s="1" t="s">
        <v>5478</v>
      </c>
      <c r="H81" s="19">
        <v>0</v>
      </c>
      <c r="I81" s="22"/>
      <c r="J81" s="20"/>
      <c r="K81" s="22"/>
      <c r="L81" s="20"/>
      <c r="M81" s="22"/>
      <c r="N81" s="19">
        <v>13</v>
      </c>
      <c r="O81" s="22"/>
      <c r="P81" s="20"/>
      <c r="Q81" s="22"/>
      <c r="R81" s="19">
        <v>-2</v>
      </c>
      <c r="S81" s="22"/>
      <c r="T81" s="20"/>
      <c r="U81" s="22"/>
      <c r="V81" s="28">
        <v>5000</v>
      </c>
      <c r="W81" s="2" t="s">
        <v>5682</v>
      </c>
      <c r="X81" s="26"/>
      <c r="Y81" s="1" t="s">
        <v>2780</v>
      </c>
      <c r="Z81" s="1" t="s">
        <v>2035</v>
      </c>
      <c r="AA81" s="2" t="s">
        <v>1623</v>
      </c>
      <c r="AB81" s="1" t="s">
        <v>5461</v>
      </c>
      <c r="AC81" s="1" t="s">
        <v>183</v>
      </c>
      <c r="AD81" s="1" t="s">
        <v>183</v>
      </c>
      <c r="AE81" s="1">
        <v>1</v>
      </c>
      <c r="AF81" s="1" t="s">
        <v>322</v>
      </c>
      <c r="AG81" s="1"/>
    </row>
    <row r="82" spans="1:33">
      <c r="A82" t="s">
        <v>322</v>
      </c>
      <c r="B82" s="2" t="s">
        <v>5683</v>
      </c>
      <c r="C82" s="1"/>
      <c r="D82" s="2" t="s">
        <v>36</v>
      </c>
      <c r="E82" s="1"/>
      <c r="F82" s="1" t="s">
        <v>128</v>
      </c>
      <c r="G82" s="1" t="s">
        <v>5478</v>
      </c>
      <c r="H82" s="19">
        <v>0</v>
      </c>
      <c r="I82" s="22"/>
      <c r="J82" s="20"/>
      <c r="K82" s="22"/>
      <c r="L82" s="20"/>
      <c r="M82" s="24">
        <v>9</v>
      </c>
      <c r="N82" s="20">
        <v>10</v>
      </c>
      <c r="O82" s="22"/>
      <c r="P82" s="20"/>
      <c r="Q82" s="24">
        <v>-2</v>
      </c>
      <c r="R82" s="20">
        <v>-1</v>
      </c>
      <c r="S82" s="22"/>
      <c r="T82" s="20">
        <v>5</v>
      </c>
      <c r="U82" s="22"/>
      <c r="V82" s="28">
        <v>5000</v>
      </c>
      <c r="W82" s="2" t="s">
        <v>5684</v>
      </c>
      <c r="X82" s="26" t="s">
        <v>5685</v>
      </c>
      <c r="Y82" s="1" t="s">
        <v>2780</v>
      </c>
      <c r="Z82" s="1" t="s">
        <v>2035</v>
      </c>
      <c r="AA82" s="2" t="s">
        <v>1623</v>
      </c>
      <c r="AB82" s="1" t="s">
        <v>5461</v>
      </c>
      <c r="AC82" s="1" t="s">
        <v>183</v>
      </c>
      <c r="AD82" s="1" t="s">
        <v>183</v>
      </c>
      <c r="AE82" s="1">
        <v>1</v>
      </c>
      <c r="AF82" s="1" t="s">
        <v>322</v>
      </c>
      <c r="AG82" s="1"/>
    </row>
    <row r="83" spans="1:33">
      <c r="A83" t="s">
        <v>322</v>
      </c>
      <c r="B83" s="1" t="s">
        <v>5686</v>
      </c>
      <c r="C83" s="1"/>
      <c r="D83" s="2" t="s">
        <v>305</v>
      </c>
      <c r="E83" s="1"/>
      <c r="F83" s="1" t="s">
        <v>128</v>
      </c>
      <c r="G83" s="1" t="s">
        <v>5478</v>
      </c>
      <c r="H83" s="20">
        <v>1</v>
      </c>
      <c r="I83" s="22"/>
      <c r="J83" s="20"/>
      <c r="K83" s="22"/>
      <c r="L83" s="20"/>
      <c r="M83" s="22">
        <v>6</v>
      </c>
      <c r="N83" s="20">
        <v>7</v>
      </c>
      <c r="O83" s="22"/>
      <c r="P83" s="20"/>
      <c r="Q83" s="22">
        <v>1</v>
      </c>
      <c r="R83" s="20">
        <v>2</v>
      </c>
      <c r="S83" s="22"/>
      <c r="T83" s="20"/>
      <c r="U83" s="22"/>
      <c r="V83" s="27">
        <v>5000</v>
      </c>
      <c r="W83" s="1" t="s">
        <v>5687</v>
      </c>
      <c r="X83" s="29" t="s">
        <v>5688</v>
      </c>
      <c r="Y83" s="1" t="s">
        <v>2780</v>
      </c>
      <c r="Z83" s="1" t="s">
        <v>2035</v>
      </c>
      <c r="AA83" s="1" t="s">
        <v>1631</v>
      </c>
      <c r="AB83" s="1" t="s">
        <v>5461</v>
      </c>
      <c r="AC83" s="1" t="s">
        <v>183</v>
      </c>
      <c r="AD83" s="1" t="s">
        <v>183</v>
      </c>
      <c r="AE83" s="1">
        <v>1</v>
      </c>
      <c r="AF83" s="1" t="s">
        <v>322</v>
      </c>
      <c r="AG83" s="1"/>
    </row>
    <row r="84" spans="1:33">
      <c r="A84" t="s">
        <v>322</v>
      </c>
      <c r="B84" s="1" t="s">
        <v>5689</v>
      </c>
      <c r="C84" s="1"/>
      <c r="D84" s="1" t="s">
        <v>316</v>
      </c>
      <c r="E84" s="2" t="s">
        <v>951</v>
      </c>
      <c r="F84" s="1"/>
      <c r="G84" s="1" t="s">
        <v>5478</v>
      </c>
      <c r="H84" s="20">
        <v>1</v>
      </c>
      <c r="I84" s="22"/>
      <c r="J84" s="20"/>
      <c r="K84" s="22"/>
      <c r="L84" s="20"/>
      <c r="M84" s="22"/>
      <c r="N84" s="20">
        <v>7</v>
      </c>
      <c r="O84" s="22"/>
      <c r="P84" s="20"/>
      <c r="Q84" s="22"/>
      <c r="R84" s="20"/>
      <c r="S84" s="22"/>
      <c r="T84" s="20"/>
      <c r="U84" s="22"/>
      <c r="V84" s="27">
        <v>5000</v>
      </c>
      <c r="W84" s="1" t="s">
        <v>5690</v>
      </c>
      <c r="X84" s="29" t="s">
        <v>5691</v>
      </c>
      <c r="Y84" s="1" t="s">
        <v>2780</v>
      </c>
      <c r="Z84" s="1" t="s">
        <v>2035</v>
      </c>
      <c r="AA84" s="1" t="s">
        <v>1631</v>
      </c>
      <c r="AB84" s="1" t="s">
        <v>5461</v>
      </c>
      <c r="AC84" s="1" t="s">
        <v>183</v>
      </c>
      <c r="AD84" s="1" t="s">
        <v>183</v>
      </c>
      <c r="AE84" s="1">
        <v>1</v>
      </c>
      <c r="AF84" s="1" t="s">
        <v>322</v>
      </c>
      <c r="AG84" s="1"/>
    </row>
    <row r="85" spans="1:33">
      <c r="A85" t="s">
        <v>322</v>
      </c>
      <c r="B85" s="1" t="s">
        <v>5692</v>
      </c>
      <c r="C85" s="1"/>
      <c r="D85" s="2" t="s">
        <v>305</v>
      </c>
      <c r="E85" s="1"/>
      <c r="F85" s="1"/>
      <c r="G85" s="1" t="s">
        <v>5478</v>
      </c>
      <c r="H85" s="20">
        <v>1</v>
      </c>
      <c r="I85" s="22"/>
      <c r="J85" s="20"/>
      <c r="K85" s="22"/>
      <c r="L85" s="20"/>
      <c r="M85" s="22"/>
      <c r="N85" s="20">
        <v>12</v>
      </c>
      <c r="O85" s="22"/>
      <c r="P85" s="20"/>
      <c r="Q85" s="22"/>
      <c r="R85" s="20">
        <v>-5</v>
      </c>
      <c r="S85" s="22"/>
      <c r="T85" s="20"/>
      <c r="U85" s="22"/>
      <c r="V85" s="27">
        <v>5000</v>
      </c>
      <c r="W85" s="1" t="s">
        <v>5693</v>
      </c>
      <c r="X85" s="29" t="s">
        <v>5694</v>
      </c>
      <c r="Y85" s="1" t="s">
        <v>2780</v>
      </c>
      <c r="Z85" s="1" t="s">
        <v>2035</v>
      </c>
      <c r="AA85" s="1" t="s">
        <v>1631</v>
      </c>
      <c r="AB85" s="1" t="s">
        <v>5461</v>
      </c>
      <c r="AC85" s="1" t="s">
        <v>183</v>
      </c>
      <c r="AD85" s="1" t="s">
        <v>183</v>
      </c>
      <c r="AE85" s="1">
        <v>1</v>
      </c>
      <c r="AF85" s="1" t="s">
        <v>322</v>
      </c>
      <c r="AG85" s="1"/>
    </row>
    <row r="86" spans="1:33">
      <c r="A86" t="s">
        <v>322</v>
      </c>
      <c r="B86" s="1" t="s">
        <v>5695</v>
      </c>
      <c r="C86" s="1"/>
      <c r="D86" s="1" t="s">
        <v>305</v>
      </c>
      <c r="E86" s="1" t="s">
        <v>316</v>
      </c>
      <c r="F86" s="1"/>
      <c r="G86" s="1" t="s">
        <v>5478</v>
      </c>
      <c r="H86" s="20">
        <v>1</v>
      </c>
      <c r="I86" s="22"/>
      <c r="J86" s="20"/>
      <c r="K86" s="22"/>
      <c r="L86" s="20"/>
      <c r="M86" s="22"/>
      <c r="N86" s="20">
        <v>11</v>
      </c>
      <c r="O86" s="22"/>
      <c r="P86" s="20"/>
      <c r="Q86" s="22"/>
      <c r="R86" s="20">
        <v>-2</v>
      </c>
      <c r="S86" s="22"/>
      <c r="T86" s="20">
        <v>5</v>
      </c>
      <c r="U86" s="22"/>
      <c r="V86" s="27">
        <v>5000</v>
      </c>
      <c r="W86" s="1" t="s">
        <v>5696</v>
      </c>
      <c r="X86" s="29" t="s">
        <v>5685</v>
      </c>
      <c r="Y86" s="1" t="s">
        <v>2780</v>
      </c>
      <c r="Z86" s="1" t="s">
        <v>2035</v>
      </c>
      <c r="AA86" s="1" t="s">
        <v>1638</v>
      </c>
      <c r="AB86" s="1" t="s">
        <v>5461</v>
      </c>
      <c r="AC86" s="1" t="s">
        <v>183</v>
      </c>
      <c r="AD86" s="1" t="s">
        <v>183</v>
      </c>
      <c r="AE86" s="1">
        <v>1</v>
      </c>
      <c r="AF86" s="1" t="s">
        <v>322</v>
      </c>
      <c r="AG86" s="1"/>
    </row>
    <row r="87" spans="1:33">
      <c r="A87" t="s">
        <v>322</v>
      </c>
      <c r="B87" s="1" t="s">
        <v>5697</v>
      </c>
      <c r="C87" s="1"/>
      <c r="D87" s="1" t="s">
        <v>325</v>
      </c>
      <c r="E87" s="1"/>
      <c r="F87" s="1" t="s">
        <v>128</v>
      </c>
      <c r="G87" s="1" t="s">
        <v>5478</v>
      </c>
      <c r="H87" s="20"/>
      <c r="I87" s="22"/>
      <c r="J87" s="20"/>
      <c r="K87" s="22"/>
      <c r="L87" s="20"/>
      <c r="M87" s="22">
        <v>10</v>
      </c>
      <c r="N87" s="20">
        <v>11</v>
      </c>
      <c r="O87" s="22"/>
      <c r="P87" s="20"/>
      <c r="Q87" s="22"/>
      <c r="R87" s="20">
        <v>1</v>
      </c>
      <c r="S87" s="22"/>
      <c r="T87" s="20"/>
      <c r="U87" s="22"/>
      <c r="V87" s="27">
        <v>5000</v>
      </c>
      <c r="W87" s="1" t="s">
        <v>5698</v>
      </c>
      <c r="X87" s="29" t="s">
        <v>5628</v>
      </c>
      <c r="Y87" s="1" t="s">
        <v>2780</v>
      </c>
      <c r="Z87" s="1" t="s">
        <v>2035</v>
      </c>
      <c r="AA87" s="1" t="s">
        <v>1638</v>
      </c>
      <c r="AB87" s="1" t="s">
        <v>5461</v>
      </c>
      <c r="AC87" s="1" t="s">
        <v>183</v>
      </c>
      <c r="AD87" s="1" t="s">
        <v>183</v>
      </c>
      <c r="AE87" s="1">
        <v>1</v>
      </c>
      <c r="AF87" s="1" t="s">
        <v>322</v>
      </c>
      <c r="AG87" s="1"/>
    </row>
    <row r="88" spans="1:33">
      <c r="A88" t="s">
        <v>322</v>
      </c>
      <c r="B88" s="1" t="s">
        <v>5699</v>
      </c>
      <c r="C88" s="1"/>
      <c r="D88" s="1" t="s">
        <v>305</v>
      </c>
      <c r="E88" s="1"/>
      <c r="F88" s="1"/>
      <c r="G88" s="1" t="s">
        <v>5478</v>
      </c>
      <c r="H88" s="20"/>
      <c r="I88" s="22"/>
      <c r="J88" s="20"/>
      <c r="K88" s="22"/>
      <c r="L88" s="20"/>
      <c r="M88" s="22"/>
      <c r="N88" s="20">
        <v>11</v>
      </c>
      <c r="O88" s="22"/>
      <c r="P88" s="20"/>
      <c r="Q88" s="22"/>
      <c r="R88" s="20">
        <v>-2</v>
      </c>
      <c r="S88" s="22"/>
      <c r="T88" s="20"/>
      <c r="U88" s="22"/>
      <c r="V88" s="27">
        <v>5000</v>
      </c>
      <c r="W88" s="1" t="s">
        <v>5700</v>
      </c>
      <c r="X88" s="29" t="s">
        <v>5497</v>
      </c>
      <c r="Y88" s="1" t="s">
        <v>2780</v>
      </c>
      <c r="Z88" s="1" t="s">
        <v>2035</v>
      </c>
      <c r="AA88" s="1" t="s">
        <v>1638</v>
      </c>
      <c r="AB88" s="1" t="s">
        <v>5461</v>
      </c>
      <c r="AC88" s="1" t="s">
        <v>183</v>
      </c>
      <c r="AD88" s="1" t="s">
        <v>183</v>
      </c>
      <c r="AE88" s="1">
        <v>1</v>
      </c>
      <c r="AF88" s="1" t="s">
        <v>322</v>
      </c>
      <c r="AG88" s="1"/>
    </row>
    <row r="89" spans="1:33">
      <c r="A89" t="s">
        <v>322</v>
      </c>
      <c r="B89" s="1" t="s">
        <v>5701</v>
      </c>
      <c r="C89" s="1"/>
      <c r="D89" s="2" t="s">
        <v>342</v>
      </c>
      <c r="E89" s="1"/>
      <c r="F89" s="1" t="s">
        <v>128</v>
      </c>
      <c r="G89" s="1"/>
      <c r="H89" s="20">
        <v>0</v>
      </c>
      <c r="I89" s="22"/>
      <c r="J89" s="20"/>
      <c r="K89" s="22"/>
      <c r="L89" s="20"/>
      <c r="M89" s="22">
        <v>8</v>
      </c>
      <c r="N89" s="20"/>
      <c r="O89" s="22"/>
      <c r="P89" s="20"/>
      <c r="Q89" s="22">
        <v>0</v>
      </c>
      <c r="R89" s="20"/>
      <c r="S89" s="22"/>
      <c r="T89" s="20"/>
      <c r="U89" s="22"/>
      <c r="V89" s="27">
        <v>5000</v>
      </c>
      <c r="W89" s="1" t="s">
        <v>5702</v>
      </c>
      <c r="X89" s="29" t="s">
        <v>5703</v>
      </c>
      <c r="Y89" s="1" t="s">
        <v>2780</v>
      </c>
      <c r="Z89" s="1" t="s">
        <v>2035</v>
      </c>
      <c r="AA89" s="1" t="s">
        <v>1643</v>
      </c>
      <c r="AB89" s="1" t="s">
        <v>5461</v>
      </c>
      <c r="AC89" s="1" t="s">
        <v>183</v>
      </c>
      <c r="AD89" s="1" t="s">
        <v>183</v>
      </c>
      <c r="AE89" s="1">
        <v>1</v>
      </c>
      <c r="AF89" s="1" t="s">
        <v>322</v>
      </c>
      <c r="AG89" s="1"/>
    </row>
    <row r="90" spans="1:33">
      <c r="A90" t="s">
        <v>322</v>
      </c>
      <c r="B90" s="1" t="s">
        <v>5704</v>
      </c>
      <c r="C90" s="1"/>
      <c r="D90" s="2" t="s">
        <v>364</v>
      </c>
      <c r="E90" s="1"/>
      <c r="F90" s="1" t="s">
        <v>128</v>
      </c>
      <c r="G90" s="1" t="s">
        <v>5478</v>
      </c>
      <c r="H90" s="20">
        <v>1</v>
      </c>
      <c r="I90" s="22"/>
      <c r="J90" s="20"/>
      <c r="K90" s="22"/>
      <c r="L90" s="20"/>
      <c r="M90" s="22">
        <v>8</v>
      </c>
      <c r="N90" s="20">
        <v>9</v>
      </c>
      <c r="O90" s="22"/>
      <c r="P90" s="20"/>
      <c r="Q90" s="22">
        <v>0</v>
      </c>
      <c r="R90" s="20">
        <v>1</v>
      </c>
      <c r="S90" s="22"/>
      <c r="T90" s="20"/>
      <c r="U90" s="22"/>
      <c r="V90" s="27">
        <v>5000</v>
      </c>
      <c r="W90" s="1" t="s">
        <v>5705</v>
      </c>
      <c r="X90" s="29" t="s">
        <v>5555</v>
      </c>
      <c r="Y90" s="1" t="s">
        <v>2780</v>
      </c>
      <c r="Z90" s="1" t="s">
        <v>2035</v>
      </c>
      <c r="AA90" s="1" t="s">
        <v>1643</v>
      </c>
      <c r="AB90" s="1" t="s">
        <v>5461</v>
      </c>
      <c r="AC90" s="1" t="s">
        <v>183</v>
      </c>
      <c r="AD90" s="1" t="s">
        <v>183</v>
      </c>
      <c r="AE90" s="1">
        <v>1</v>
      </c>
      <c r="AF90" s="1" t="s">
        <v>322</v>
      </c>
      <c r="AG90" s="1"/>
    </row>
    <row r="91" spans="1:33">
      <c r="A91" t="s">
        <v>322</v>
      </c>
      <c r="B91" s="1" t="s">
        <v>5706</v>
      </c>
      <c r="C91" s="1"/>
      <c r="D91" s="2" t="s">
        <v>305</v>
      </c>
      <c r="E91" s="1" t="s">
        <v>316</v>
      </c>
      <c r="F91" s="1"/>
      <c r="G91" s="1" t="s">
        <v>5478</v>
      </c>
      <c r="H91" s="20">
        <v>1</v>
      </c>
      <c r="I91" s="22"/>
      <c r="J91" s="20"/>
      <c r="K91" s="22"/>
      <c r="L91" s="20"/>
      <c r="M91" s="22"/>
      <c r="N91" s="20">
        <v>10</v>
      </c>
      <c r="O91" s="22"/>
      <c r="P91" s="20"/>
      <c r="Q91" s="22"/>
      <c r="R91" s="20">
        <v>0</v>
      </c>
      <c r="S91" s="22"/>
      <c r="T91" s="20"/>
      <c r="U91" s="22"/>
      <c r="V91" s="27">
        <v>5000</v>
      </c>
      <c r="W91" s="1" t="s">
        <v>5707</v>
      </c>
      <c r="X91" s="29" t="s">
        <v>5708</v>
      </c>
      <c r="Y91" s="1" t="s">
        <v>2780</v>
      </c>
      <c r="Z91" s="1" t="s">
        <v>2035</v>
      </c>
      <c r="AA91" s="1" t="s">
        <v>1643</v>
      </c>
      <c r="AB91" s="1" t="s">
        <v>5461</v>
      </c>
      <c r="AC91" s="1" t="s">
        <v>183</v>
      </c>
      <c r="AD91" s="1" t="s">
        <v>183</v>
      </c>
      <c r="AE91" s="1">
        <v>1</v>
      </c>
      <c r="AF91" s="1" t="s">
        <v>322</v>
      </c>
      <c r="AG91" s="1"/>
    </row>
    <row r="92" spans="1:33">
      <c r="A92" t="s">
        <v>322</v>
      </c>
      <c r="B92" s="1" t="s">
        <v>5709</v>
      </c>
      <c r="C92" s="1"/>
      <c r="D92" s="2" t="s">
        <v>347</v>
      </c>
      <c r="E92" s="1"/>
      <c r="F92" s="1" t="s">
        <v>128</v>
      </c>
      <c r="G92" s="1" t="s">
        <v>5478</v>
      </c>
      <c r="H92" s="20">
        <v>0</v>
      </c>
      <c r="I92" s="22"/>
      <c r="J92" s="20"/>
      <c r="K92" s="22"/>
      <c r="L92" s="20"/>
      <c r="M92" s="22">
        <v>10</v>
      </c>
      <c r="N92" s="20">
        <v>11</v>
      </c>
      <c r="O92" s="22"/>
      <c r="P92" s="20"/>
      <c r="Q92" s="22">
        <v>-3</v>
      </c>
      <c r="R92" s="20">
        <v>-2</v>
      </c>
      <c r="S92" s="22"/>
      <c r="T92" s="20"/>
      <c r="U92" s="22"/>
      <c r="V92" s="27">
        <v>5000</v>
      </c>
      <c r="W92" s="1" t="s">
        <v>5710</v>
      </c>
      <c r="X92" s="29" t="s">
        <v>5483</v>
      </c>
      <c r="Y92" s="1" t="s">
        <v>2780</v>
      </c>
      <c r="Z92" s="1" t="s">
        <v>2035</v>
      </c>
      <c r="AA92" s="1" t="s">
        <v>1643</v>
      </c>
      <c r="AB92" s="1" t="s">
        <v>5461</v>
      </c>
      <c r="AC92" s="1" t="s">
        <v>183</v>
      </c>
      <c r="AD92" s="1" t="s">
        <v>183</v>
      </c>
      <c r="AE92" s="1">
        <v>1</v>
      </c>
      <c r="AF92" s="1" t="s">
        <v>322</v>
      </c>
      <c r="AG92" s="1"/>
    </row>
    <row r="93" spans="1:33">
      <c r="A93" t="s">
        <v>322</v>
      </c>
      <c r="B93" s="1" t="s">
        <v>5711</v>
      </c>
      <c r="C93" s="1"/>
      <c r="D93" s="1" t="s">
        <v>305</v>
      </c>
      <c r="E93" s="1"/>
      <c r="F93" s="1"/>
      <c r="G93" s="1" t="s">
        <v>5478</v>
      </c>
      <c r="H93" s="20"/>
      <c r="I93" s="22"/>
      <c r="J93" s="20"/>
      <c r="K93" s="22"/>
      <c r="L93" s="20"/>
      <c r="M93" s="22"/>
      <c r="N93" s="20">
        <v>13</v>
      </c>
      <c r="O93" s="22"/>
      <c r="P93" s="20"/>
      <c r="Q93" s="22"/>
      <c r="R93" s="20">
        <v>-2</v>
      </c>
      <c r="S93" s="22"/>
      <c r="T93" s="20"/>
      <c r="U93" s="22"/>
      <c r="V93" s="27">
        <v>5000</v>
      </c>
      <c r="W93" s="1" t="s">
        <v>5712</v>
      </c>
      <c r="X93" s="29" t="s">
        <v>5713</v>
      </c>
      <c r="Y93" s="1" t="s">
        <v>2780</v>
      </c>
      <c r="Z93" s="1" t="s">
        <v>2035</v>
      </c>
      <c r="AA93" s="1" t="s">
        <v>1653</v>
      </c>
      <c r="AB93" s="1" t="s">
        <v>5461</v>
      </c>
      <c r="AC93" s="1" t="s">
        <v>183</v>
      </c>
      <c r="AD93" s="1" t="s">
        <v>183</v>
      </c>
      <c r="AE93" s="1">
        <v>1</v>
      </c>
      <c r="AF93" s="1" t="s">
        <v>322</v>
      </c>
      <c r="AG93" s="1"/>
    </row>
    <row r="94" spans="1:33">
      <c r="A94" t="s">
        <v>322</v>
      </c>
      <c r="B94" s="1" t="s">
        <v>5714</v>
      </c>
      <c r="C94" s="1"/>
      <c r="D94" s="1" t="s">
        <v>305</v>
      </c>
      <c r="E94" s="1"/>
      <c r="F94" s="1" t="s">
        <v>128</v>
      </c>
      <c r="G94" s="1" t="s">
        <v>5478</v>
      </c>
      <c r="H94" s="20">
        <v>1</v>
      </c>
      <c r="I94" s="22"/>
      <c r="J94" s="20"/>
      <c r="K94" s="22"/>
      <c r="L94" s="20"/>
      <c r="M94" s="22">
        <v>7</v>
      </c>
      <c r="N94" s="20">
        <v>8</v>
      </c>
      <c r="O94" s="22"/>
      <c r="P94" s="20"/>
      <c r="Q94" s="22">
        <v>1</v>
      </c>
      <c r="R94" s="20">
        <v>2</v>
      </c>
      <c r="S94" s="22"/>
      <c r="T94" s="20"/>
      <c r="U94" s="22"/>
      <c r="V94" s="27">
        <v>5000</v>
      </c>
      <c r="W94" s="1" t="s">
        <v>5715</v>
      </c>
      <c r="X94" s="29" t="s">
        <v>5716</v>
      </c>
      <c r="Y94" s="1" t="s">
        <v>2780</v>
      </c>
      <c r="Z94" s="1" t="s">
        <v>2035</v>
      </c>
      <c r="AA94" s="1" t="s">
        <v>1657</v>
      </c>
      <c r="AB94" s="1" t="s">
        <v>5461</v>
      </c>
      <c r="AC94" s="1" t="s">
        <v>183</v>
      </c>
      <c r="AD94" s="1" t="s">
        <v>183</v>
      </c>
      <c r="AE94" s="1">
        <v>1</v>
      </c>
      <c r="AF94" s="1" t="s">
        <v>322</v>
      </c>
      <c r="AG94" s="1"/>
    </row>
    <row r="95" spans="1:33">
      <c r="A95" t="s">
        <v>322</v>
      </c>
      <c r="B95" s="1" t="s">
        <v>5717</v>
      </c>
      <c r="C95" s="1"/>
      <c r="D95" s="1" t="s">
        <v>305</v>
      </c>
      <c r="E95" s="1"/>
      <c r="F95" s="1" t="s">
        <v>128</v>
      </c>
      <c r="G95" s="1" t="s">
        <v>5478</v>
      </c>
      <c r="H95" s="20"/>
      <c r="I95" s="22"/>
      <c r="J95" s="20"/>
      <c r="K95" s="22"/>
      <c r="L95" s="20"/>
      <c r="M95" s="22">
        <v>8</v>
      </c>
      <c r="N95" s="20">
        <v>9</v>
      </c>
      <c r="O95" s="22"/>
      <c r="P95" s="20"/>
      <c r="Q95" s="22">
        <v>2</v>
      </c>
      <c r="R95" s="20">
        <v>3</v>
      </c>
      <c r="S95" s="22"/>
      <c r="T95" s="20"/>
      <c r="U95" s="22"/>
      <c r="V95" s="27">
        <v>5000</v>
      </c>
      <c r="W95" s="1" t="s">
        <v>5718</v>
      </c>
      <c r="X95" s="29" t="s">
        <v>5719</v>
      </c>
      <c r="Y95" s="1" t="s">
        <v>2780</v>
      </c>
      <c r="Z95" s="1" t="s">
        <v>2035</v>
      </c>
      <c r="AA95" s="1" t="s">
        <v>1657</v>
      </c>
      <c r="AB95" s="1" t="s">
        <v>5461</v>
      </c>
      <c r="AC95" s="1" t="s">
        <v>183</v>
      </c>
      <c r="AD95" s="1" t="s">
        <v>183</v>
      </c>
      <c r="AE95" s="1">
        <v>1</v>
      </c>
      <c r="AF95" s="1" t="s">
        <v>322</v>
      </c>
      <c r="AG95" s="1"/>
    </row>
    <row r="96" spans="1:33">
      <c r="A96" t="s">
        <v>322</v>
      </c>
      <c r="B96" s="1" t="s">
        <v>5720</v>
      </c>
      <c r="C96" s="1"/>
      <c r="D96" s="1" t="s">
        <v>183</v>
      </c>
      <c r="E96" s="1"/>
      <c r="F96" s="1" t="s">
        <v>128</v>
      </c>
      <c r="G96" s="1"/>
      <c r="H96" s="20">
        <v>1</v>
      </c>
      <c r="I96" s="22"/>
      <c r="J96" s="20"/>
      <c r="K96" s="22"/>
      <c r="L96" s="20"/>
      <c r="M96" s="22">
        <v>9</v>
      </c>
      <c r="N96" s="20"/>
      <c r="O96" s="22"/>
      <c r="P96" s="20"/>
      <c r="Q96" s="22"/>
      <c r="R96" s="20"/>
      <c r="S96" s="22"/>
      <c r="T96" s="20"/>
      <c r="U96" s="22"/>
      <c r="V96" s="27">
        <v>5000</v>
      </c>
      <c r="W96" s="1" t="s">
        <v>5721</v>
      </c>
      <c r="X96" s="29" t="s">
        <v>5722</v>
      </c>
      <c r="Y96" s="1" t="s">
        <v>2780</v>
      </c>
      <c r="Z96" s="1" t="s">
        <v>2035</v>
      </c>
      <c r="AA96" s="1" t="s">
        <v>1657</v>
      </c>
      <c r="AB96" s="1" t="s">
        <v>5461</v>
      </c>
      <c r="AC96" s="1" t="s">
        <v>183</v>
      </c>
      <c r="AD96" s="1" t="s">
        <v>183</v>
      </c>
      <c r="AE96" s="1">
        <v>1</v>
      </c>
      <c r="AF96" s="1" t="s">
        <v>322</v>
      </c>
      <c r="AG96" s="1"/>
    </row>
    <row r="97" spans="1:33">
      <c r="A97" t="s">
        <v>322</v>
      </c>
      <c r="B97" s="1" t="s">
        <v>5723</v>
      </c>
      <c r="C97" s="1"/>
      <c r="D97" s="1" t="s">
        <v>305</v>
      </c>
      <c r="E97" s="1" t="s">
        <v>316</v>
      </c>
      <c r="F97" s="1" t="s">
        <v>128</v>
      </c>
      <c r="G97" s="1"/>
      <c r="H97" s="20"/>
      <c r="I97" s="22"/>
      <c r="J97" s="20"/>
      <c r="K97" s="22"/>
      <c r="L97" s="20"/>
      <c r="M97" s="22">
        <v>9</v>
      </c>
      <c r="N97" s="20"/>
      <c r="O97" s="22"/>
      <c r="P97" s="20"/>
      <c r="Q97" s="22">
        <v>2</v>
      </c>
      <c r="R97" s="20"/>
      <c r="S97" s="22"/>
      <c r="T97" s="20"/>
      <c r="U97" s="22"/>
      <c r="V97" s="27">
        <v>5000</v>
      </c>
      <c r="W97" s="1" t="s">
        <v>5724</v>
      </c>
      <c r="X97" s="29" t="s">
        <v>5725</v>
      </c>
      <c r="Y97" s="1" t="s">
        <v>2780</v>
      </c>
      <c r="Z97" s="1" t="s">
        <v>2035</v>
      </c>
      <c r="AA97" s="1" t="s">
        <v>1657</v>
      </c>
      <c r="AB97" s="1" t="s">
        <v>5461</v>
      </c>
      <c r="AC97" s="1" t="s">
        <v>183</v>
      </c>
      <c r="AD97" s="1" t="s">
        <v>183</v>
      </c>
      <c r="AE97" s="1">
        <v>1</v>
      </c>
      <c r="AF97" s="1" t="s">
        <v>322</v>
      </c>
      <c r="AG97" s="1"/>
    </row>
    <row r="98" spans="1:33">
      <c r="A98" t="s">
        <v>322</v>
      </c>
      <c r="B98" s="1" t="s">
        <v>5726</v>
      </c>
      <c r="C98" s="1"/>
      <c r="D98" s="1" t="s">
        <v>305</v>
      </c>
      <c r="E98" s="1"/>
      <c r="F98" s="1" t="s">
        <v>128</v>
      </c>
      <c r="G98" s="1" t="s">
        <v>5478</v>
      </c>
      <c r="H98" s="20">
        <v>1</v>
      </c>
      <c r="I98" s="22"/>
      <c r="J98" s="20"/>
      <c r="K98" s="22"/>
      <c r="L98" s="20"/>
      <c r="M98" s="22">
        <v>9</v>
      </c>
      <c r="N98" s="20">
        <v>10</v>
      </c>
      <c r="O98" s="22"/>
      <c r="P98" s="20"/>
      <c r="Q98" s="22">
        <v>-1</v>
      </c>
      <c r="R98" s="20"/>
      <c r="S98" s="22"/>
      <c r="T98" s="20"/>
      <c r="U98" s="22"/>
      <c r="V98" s="27">
        <v>5000</v>
      </c>
      <c r="W98" s="1" t="s">
        <v>5727</v>
      </c>
      <c r="X98" s="29" t="s">
        <v>5728</v>
      </c>
      <c r="Y98" s="1" t="s">
        <v>2780</v>
      </c>
      <c r="Z98" s="1" t="s">
        <v>2035</v>
      </c>
      <c r="AA98" s="1" t="s">
        <v>1657</v>
      </c>
      <c r="AB98" s="1" t="s">
        <v>5461</v>
      </c>
      <c r="AC98" s="1" t="s">
        <v>183</v>
      </c>
      <c r="AD98" s="1" t="s">
        <v>183</v>
      </c>
      <c r="AE98" s="1">
        <v>1</v>
      </c>
      <c r="AF98" s="1" t="s">
        <v>322</v>
      </c>
      <c r="AG98" s="1"/>
    </row>
    <row r="99" spans="1:33">
      <c r="A99" t="s">
        <v>322</v>
      </c>
      <c r="B99" s="1" t="s">
        <v>5729</v>
      </c>
      <c r="C99" s="1"/>
      <c r="D99" s="1" t="s">
        <v>305</v>
      </c>
      <c r="E99" s="1"/>
      <c r="F99" s="1" t="s">
        <v>128</v>
      </c>
      <c r="G99" s="1"/>
      <c r="H99" s="20"/>
      <c r="I99" s="22"/>
      <c r="J99" s="20"/>
      <c r="K99" s="22"/>
      <c r="L99" s="20"/>
      <c r="M99" s="22">
        <v>10</v>
      </c>
      <c r="N99" s="20"/>
      <c r="O99" s="22"/>
      <c r="P99" s="20"/>
      <c r="Q99" s="22">
        <v>1</v>
      </c>
      <c r="R99" s="20"/>
      <c r="S99" s="22"/>
      <c r="T99" s="20"/>
      <c r="U99" s="22"/>
      <c r="V99" s="27">
        <v>5000</v>
      </c>
      <c r="W99" s="1" t="s">
        <v>5730</v>
      </c>
      <c r="X99" s="29" t="s">
        <v>5731</v>
      </c>
      <c r="Y99" s="1" t="s">
        <v>2780</v>
      </c>
      <c r="Z99" s="1" t="s">
        <v>2035</v>
      </c>
      <c r="AA99" s="1" t="s">
        <v>1657</v>
      </c>
      <c r="AB99" s="1" t="s">
        <v>5461</v>
      </c>
      <c r="AC99" s="1" t="s">
        <v>183</v>
      </c>
      <c r="AD99" s="1" t="s">
        <v>183</v>
      </c>
      <c r="AE99" s="1">
        <v>1</v>
      </c>
      <c r="AF99" s="1" t="s">
        <v>322</v>
      </c>
      <c r="AG99" s="1"/>
    </row>
    <row r="100" spans="1:33">
      <c r="A100" t="s">
        <v>322</v>
      </c>
      <c r="B100" s="1" t="s">
        <v>5732</v>
      </c>
      <c r="C100" s="1"/>
      <c r="D100" s="1" t="s">
        <v>305</v>
      </c>
      <c r="E100" s="1" t="s">
        <v>316</v>
      </c>
      <c r="F100" s="1" t="s">
        <v>128</v>
      </c>
      <c r="G100" s="1" t="s">
        <v>5478</v>
      </c>
      <c r="H100" s="20"/>
      <c r="I100" s="22"/>
      <c r="J100" s="20"/>
      <c r="K100" s="22"/>
      <c r="L100" s="20"/>
      <c r="M100" s="22">
        <v>10</v>
      </c>
      <c r="N100" s="20">
        <v>11</v>
      </c>
      <c r="O100" s="22"/>
      <c r="P100" s="20"/>
      <c r="Q100" s="22"/>
      <c r="R100" s="20">
        <v>1</v>
      </c>
      <c r="S100" s="22"/>
      <c r="T100" s="20"/>
      <c r="U100" s="22"/>
      <c r="V100" s="27">
        <v>5000</v>
      </c>
      <c r="W100" t="s">
        <v>5733</v>
      </c>
      <c r="X100" s="29" t="s">
        <v>5734</v>
      </c>
      <c r="Y100" s="1" t="s">
        <v>2780</v>
      </c>
      <c r="Z100" s="1" t="s">
        <v>2035</v>
      </c>
      <c r="AA100" s="1" t="s">
        <v>1657</v>
      </c>
      <c r="AB100" s="1" t="s">
        <v>5461</v>
      </c>
      <c r="AC100" s="1" t="s">
        <v>183</v>
      </c>
      <c r="AD100" s="1" t="s">
        <v>183</v>
      </c>
      <c r="AE100" s="1">
        <v>1</v>
      </c>
      <c r="AF100" s="1" t="s">
        <v>322</v>
      </c>
      <c r="AG100" s="1"/>
    </row>
    <row r="101" spans="1:33">
      <c r="A101" t="s">
        <v>322</v>
      </c>
      <c r="B101" s="1" t="s">
        <v>5735</v>
      </c>
      <c r="C101" s="1"/>
      <c r="D101" s="1" t="s">
        <v>305</v>
      </c>
      <c r="E101" s="1"/>
      <c r="F101" s="1" t="s">
        <v>128</v>
      </c>
      <c r="G101" s="1" t="s">
        <v>5478</v>
      </c>
      <c r="H101" s="20">
        <v>1</v>
      </c>
      <c r="I101" s="22"/>
      <c r="J101" s="20"/>
      <c r="K101" s="22"/>
      <c r="L101" s="20"/>
      <c r="M101" s="22">
        <v>10</v>
      </c>
      <c r="N101" s="20">
        <v>11</v>
      </c>
      <c r="O101" s="22"/>
      <c r="P101" s="20"/>
      <c r="Q101" s="22">
        <v>-2</v>
      </c>
      <c r="R101" s="20">
        <v>-1</v>
      </c>
      <c r="S101" s="22"/>
      <c r="T101" s="20"/>
      <c r="U101" s="22"/>
      <c r="V101" s="27">
        <v>5000</v>
      </c>
      <c r="W101" s="1" t="s">
        <v>5736</v>
      </c>
      <c r="X101" s="29" t="s">
        <v>5476</v>
      </c>
      <c r="Y101" s="1" t="s">
        <v>2780</v>
      </c>
      <c r="Z101" s="1" t="s">
        <v>2035</v>
      </c>
      <c r="AA101" s="1" t="s">
        <v>1657</v>
      </c>
      <c r="AB101" s="1" t="s">
        <v>5461</v>
      </c>
      <c r="AC101" s="1" t="s">
        <v>183</v>
      </c>
      <c r="AD101" s="1" t="s">
        <v>183</v>
      </c>
      <c r="AE101" s="1">
        <v>1</v>
      </c>
      <c r="AF101" s="1" t="s">
        <v>322</v>
      </c>
      <c r="AG101" s="1"/>
    </row>
    <row r="102" spans="1:33">
      <c r="A102" t="s">
        <v>322</v>
      </c>
      <c r="B102" s="2" t="s">
        <v>5737</v>
      </c>
      <c r="C102" s="1"/>
      <c r="D102" s="2" t="s">
        <v>305</v>
      </c>
      <c r="E102" s="1"/>
      <c r="F102" s="1"/>
      <c r="G102" s="2" t="s">
        <v>5478</v>
      </c>
      <c r="H102" s="19">
        <v>1</v>
      </c>
      <c r="I102" s="22"/>
      <c r="J102" s="20"/>
      <c r="K102" s="22"/>
      <c r="L102" s="20"/>
      <c r="M102" s="22"/>
      <c r="N102" s="19">
        <v>8</v>
      </c>
      <c r="O102" s="22"/>
      <c r="P102" s="20"/>
      <c r="Q102" s="22"/>
      <c r="R102" s="19">
        <v>-1</v>
      </c>
      <c r="S102" s="22"/>
      <c r="T102" s="20"/>
      <c r="U102" s="22"/>
      <c r="V102" s="28">
        <v>5000</v>
      </c>
      <c r="W102" s="2" t="s">
        <v>5738</v>
      </c>
      <c r="X102" s="26" t="s">
        <v>5739</v>
      </c>
      <c r="Y102" s="1" t="s">
        <v>5740</v>
      </c>
      <c r="Z102" s="1" t="s">
        <v>2035</v>
      </c>
      <c r="AA102" s="2" t="s">
        <v>1662</v>
      </c>
      <c r="AB102" s="1" t="s">
        <v>5461</v>
      </c>
      <c r="AC102" s="1" t="s">
        <v>183</v>
      </c>
      <c r="AD102" s="1" t="s">
        <v>183</v>
      </c>
      <c r="AE102" s="1">
        <v>1</v>
      </c>
      <c r="AF102" s="1" t="s">
        <v>322</v>
      </c>
      <c r="AG102" s="1"/>
    </row>
    <row r="103" spans="1:33">
      <c r="A103" t="s">
        <v>322</v>
      </c>
      <c r="B103" s="2" t="s">
        <v>5741</v>
      </c>
      <c r="C103" s="1"/>
      <c r="D103" s="2" t="s">
        <v>305</v>
      </c>
      <c r="E103" s="1"/>
      <c r="F103" s="1" t="s">
        <v>128</v>
      </c>
      <c r="G103" s="21"/>
      <c r="H103" s="20">
        <v>1</v>
      </c>
      <c r="I103" s="22"/>
      <c r="J103" s="20"/>
      <c r="K103" s="22"/>
      <c r="L103" s="18"/>
      <c r="M103" s="22">
        <v>8</v>
      </c>
      <c r="N103" s="20"/>
      <c r="O103" s="22"/>
      <c r="P103" s="18"/>
      <c r="Q103" s="22">
        <v>1</v>
      </c>
      <c r="R103" s="20"/>
      <c r="S103" s="22"/>
      <c r="T103" s="20"/>
      <c r="U103" s="23"/>
      <c r="V103" s="28">
        <v>5000</v>
      </c>
      <c r="W103" s="2" t="s">
        <v>5742</v>
      </c>
      <c r="X103" s="29" t="s">
        <v>5743</v>
      </c>
      <c r="Y103" s="1" t="s">
        <v>2780</v>
      </c>
      <c r="Z103" s="1" t="s">
        <v>2035</v>
      </c>
      <c r="AA103" s="2" t="s">
        <v>1662</v>
      </c>
      <c r="AB103" s="1" t="s">
        <v>5461</v>
      </c>
      <c r="AC103" s="1" t="s">
        <v>183</v>
      </c>
      <c r="AD103" s="1" t="s">
        <v>183</v>
      </c>
      <c r="AE103" s="1">
        <v>1</v>
      </c>
      <c r="AF103" s="1" t="s">
        <v>322</v>
      </c>
      <c r="AG103" s="1"/>
    </row>
    <row r="104" spans="1:33">
      <c r="A104" t="s">
        <v>322</v>
      </c>
      <c r="B104" s="2" t="s">
        <v>5744</v>
      </c>
      <c r="C104" s="1"/>
      <c r="D104" s="2" t="s">
        <v>1645</v>
      </c>
      <c r="E104" s="1"/>
      <c r="F104" s="2" t="s">
        <v>128</v>
      </c>
      <c r="G104" s="1"/>
      <c r="H104" s="19">
        <v>1</v>
      </c>
      <c r="I104" s="22"/>
      <c r="J104" s="20"/>
      <c r="K104" s="22"/>
      <c r="L104" s="20"/>
      <c r="M104" s="24">
        <v>8</v>
      </c>
      <c r="N104" s="20"/>
      <c r="O104" s="22"/>
      <c r="P104" s="20"/>
      <c r="Q104" s="22">
        <v>2</v>
      </c>
      <c r="R104" s="19"/>
      <c r="S104" s="22"/>
      <c r="T104" s="20"/>
      <c r="U104" s="22"/>
      <c r="V104" s="28">
        <v>5000</v>
      </c>
      <c r="W104" s="2" t="s">
        <v>5745</v>
      </c>
      <c r="X104" s="26" t="s">
        <v>5746</v>
      </c>
      <c r="Y104" s="1" t="s">
        <v>2780</v>
      </c>
      <c r="Z104" s="1" t="s">
        <v>2035</v>
      </c>
      <c r="AA104" s="2" t="s">
        <v>1662</v>
      </c>
      <c r="AB104" s="1" t="s">
        <v>5461</v>
      </c>
      <c r="AC104" s="1" t="s">
        <v>183</v>
      </c>
      <c r="AD104" s="1" t="s">
        <v>183</v>
      </c>
      <c r="AE104" s="1">
        <v>1</v>
      </c>
      <c r="AF104" s="1" t="s">
        <v>322</v>
      </c>
      <c r="AG104" s="1"/>
    </row>
    <row r="105" spans="1:33">
      <c r="A105" t="s">
        <v>322</v>
      </c>
      <c r="B105" s="2" t="s">
        <v>5747</v>
      </c>
      <c r="C105" s="1"/>
      <c r="D105" s="2" t="s">
        <v>1640</v>
      </c>
      <c r="E105" s="1"/>
      <c r="F105" s="2"/>
      <c r="G105" s="1" t="s">
        <v>5478</v>
      </c>
      <c r="H105" s="19">
        <v>1</v>
      </c>
      <c r="I105" s="22"/>
      <c r="J105" s="20"/>
      <c r="K105" s="22"/>
      <c r="L105" s="20"/>
      <c r="M105" s="24"/>
      <c r="N105" s="20">
        <v>9</v>
      </c>
      <c r="O105" s="22"/>
      <c r="P105" s="20"/>
      <c r="Q105" s="22"/>
      <c r="R105" s="18">
        <v>2</v>
      </c>
      <c r="S105" s="22"/>
      <c r="T105" s="20"/>
      <c r="U105" s="22">
        <v>5</v>
      </c>
      <c r="V105" s="28">
        <v>5000</v>
      </c>
      <c r="W105" s="2" t="s">
        <v>5748</v>
      </c>
      <c r="X105" s="26" t="s">
        <v>5749</v>
      </c>
      <c r="Y105" s="1" t="s">
        <v>2780</v>
      </c>
      <c r="Z105" s="1" t="s">
        <v>2035</v>
      </c>
      <c r="AA105" s="2" t="s">
        <v>1662</v>
      </c>
      <c r="AB105" s="1" t="s">
        <v>5461</v>
      </c>
      <c r="AC105" s="1" t="s">
        <v>183</v>
      </c>
      <c r="AD105" s="1" t="s">
        <v>183</v>
      </c>
      <c r="AE105" s="1">
        <v>1</v>
      </c>
      <c r="AF105" s="1" t="s">
        <v>322</v>
      </c>
      <c r="AG105" s="1"/>
    </row>
    <row r="106" spans="1:33">
      <c r="A106" t="s">
        <v>322</v>
      </c>
      <c r="B106" s="1" t="s">
        <v>5750</v>
      </c>
      <c r="C106" s="1"/>
      <c r="D106" s="2" t="s">
        <v>1611</v>
      </c>
      <c r="E106" s="1"/>
      <c r="F106" s="2"/>
      <c r="G106" s="1" t="s">
        <v>5478</v>
      </c>
      <c r="H106" s="19">
        <v>0</v>
      </c>
      <c r="I106" s="22"/>
      <c r="J106" s="20"/>
      <c r="K106" s="22"/>
      <c r="L106" s="20"/>
      <c r="M106" s="23"/>
      <c r="N106" s="20">
        <v>12</v>
      </c>
      <c r="O106" s="22"/>
      <c r="P106" s="20"/>
      <c r="Q106" s="22"/>
      <c r="R106" s="19">
        <v>1</v>
      </c>
      <c r="S106" s="22"/>
      <c r="T106" s="20"/>
      <c r="U106" s="22"/>
      <c r="V106" s="28">
        <v>5000</v>
      </c>
      <c r="W106" s="2" t="s">
        <v>5751</v>
      </c>
      <c r="X106" s="26" t="s">
        <v>5752</v>
      </c>
      <c r="Y106" s="1" t="s">
        <v>2780</v>
      </c>
      <c r="Z106" s="1" t="s">
        <v>2035</v>
      </c>
      <c r="AA106" s="2" t="s">
        <v>1662</v>
      </c>
      <c r="AB106" s="1" t="s">
        <v>5461</v>
      </c>
      <c r="AC106" s="1" t="s">
        <v>183</v>
      </c>
      <c r="AD106" s="1" t="s">
        <v>183</v>
      </c>
      <c r="AE106" s="1">
        <v>1</v>
      </c>
      <c r="AF106" s="1" t="s">
        <v>322</v>
      </c>
      <c r="AG106" s="1"/>
    </row>
    <row r="107" spans="1:33">
      <c r="A107" t="s">
        <v>322</v>
      </c>
      <c r="B107" s="1" t="s">
        <v>5753</v>
      </c>
      <c r="C107" s="1"/>
      <c r="D107" s="2" t="s">
        <v>305</v>
      </c>
      <c r="E107" s="1"/>
      <c r="F107" s="2" t="s">
        <v>128</v>
      </c>
      <c r="G107" s="1" t="s">
        <v>5478</v>
      </c>
      <c r="H107" s="20">
        <v>1</v>
      </c>
      <c r="I107" s="22"/>
      <c r="J107" s="20"/>
      <c r="K107" s="22"/>
      <c r="L107" s="20"/>
      <c r="M107" s="22">
        <v>7</v>
      </c>
      <c r="N107" s="20">
        <v>8</v>
      </c>
      <c r="O107" s="22"/>
      <c r="P107" s="20"/>
      <c r="Q107" s="22">
        <v>0</v>
      </c>
      <c r="R107" s="20">
        <v>1</v>
      </c>
      <c r="S107" s="22"/>
      <c r="T107" s="20"/>
      <c r="U107" s="22"/>
      <c r="V107" s="27">
        <v>5000</v>
      </c>
      <c r="W107" s="1" t="s">
        <v>5754</v>
      </c>
      <c r="X107" s="29" t="s">
        <v>5755</v>
      </c>
      <c r="Y107" s="1" t="s">
        <v>2780</v>
      </c>
      <c r="Z107" s="1" t="s">
        <v>2035</v>
      </c>
      <c r="AA107" s="1" t="s">
        <v>1667</v>
      </c>
      <c r="AB107" s="1" t="s">
        <v>5461</v>
      </c>
      <c r="AC107" s="1" t="s">
        <v>183</v>
      </c>
      <c r="AD107" s="1" t="s">
        <v>183</v>
      </c>
      <c r="AE107" s="1">
        <v>1</v>
      </c>
      <c r="AF107" s="1" t="s">
        <v>322</v>
      </c>
      <c r="AG107" s="1"/>
    </row>
    <row r="108" spans="1:33">
      <c r="A108" t="s">
        <v>322</v>
      </c>
      <c r="B108" s="1" t="s">
        <v>5756</v>
      </c>
      <c r="C108" s="1"/>
      <c r="D108" s="2" t="s">
        <v>305</v>
      </c>
      <c r="E108" s="1"/>
      <c r="F108" s="1" t="s">
        <v>128</v>
      </c>
      <c r="G108" s="1" t="s">
        <v>5478</v>
      </c>
      <c r="H108" s="20">
        <v>1</v>
      </c>
      <c r="I108" s="22"/>
      <c r="J108" s="20"/>
      <c r="K108" s="22"/>
      <c r="L108" s="20"/>
      <c r="M108" s="22">
        <v>8</v>
      </c>
      <c r="N108" s="20">
        <v>9</v>
      </c>
      <c r="O108" s="22"/>
      <c r="P108" s="20"/>
      <c r="Q108" s="22">
        <v>-1</v>
      </c>
      <c r="R108" s="20">
        <v>0</v>
      </c>
      <c r="S108" s="22"/>
      <c r="T108" s="20"/>
      <c r="U108" s="22"/>
      <c r="V108" s="27">
        <v>5000</v>
      </c>
      <c r="W108" s="1" t="s">
        <v>5757</v>
      </c>
      <c r="X108" s="29" t="s">
        <v>5758</v>
      </c>
      <c r="Y108" s="1" t="s">
        <v>2780</v>
      </c>
      <c r="Z108" s="1" t="s">
        <v>2035</v>
      </c>
      <c r="AA108" s="1" t="s">
        <v>1667</v>
      </c>
      <c r="AB108" s="1" t="s">
        <v>5461</v>
      </c>
      <c r="AC108" s="1" t="s">
        <v>183</v>
      </c>
      <c r="AD108" s="1" t="s">
        <v>183</v>
      </c>
      <c r="AE108" s="1">
        <v>1</v>
      </c>
      <c r="AF108" s="1" t="s">
        <v>322</v>
      </c>
      <c r="AG108" s="1"/>
    </row>
    <row r="109" spans="1:33">
      <c r="A109" t="s">
        <v>322</v>
      </c>
      <c r="B109" s="2" t="s">
        <v>5759</v>
      </c>
      <c r="C109" s="1"/>
      <c r="D109" s="2" t="s">
        <v>305</v>
      </c>
      <c r="E109" s="1" t="s">
        <v>316</v>
      </c>
      <c r="F109" s="2"/>
      <c r="G109" s="1" t="s">
        <v>5478</v>
      </c>
      <c r="H109" s="19">
        <v>0</v>
      </c>
      <c r="I109" s="22"/>
      <c r="J109" s="20"/>
      <c r="K109" s="22"/>
      <c r="L109" s="20"/>
      <c r="M109" s="22"/>
      <c r="N109" s="19">
        <v>12</v>
      </c>
      <c r="O109" s="22"/>
      <c r="P109" s="20"/>
      <c r="Q109" s="22"/>
      <c r="R109" s="19">
        <v>2</v>
      </c>
      <c r="S109" s="22"/>
      <c r="T109" s="20"/>
      <c r="U109" s="22"/>
      <c r="V109" s="28">
        <v>8000</v>
      </c>
      <c r="W109" s="2" t="s">
        <v>5760</v>
      </c>
      <c r="X109" s="26" t="s">
        <v>5761</v>
      </c>
      <c r="Y109" s="1" t="s">
        <v>2780</v>
      </c>
      <c r="Z109" s="1" t="s">
        <v>2035</v>
      </c>
      <c r="AA109" s="2" t="s">
        <v>1623</v>
      </c>
      <c r="AB109" s="1" t="s">
        <v>5461</v>
      </c>
      <c r="AC109" s="1" t="s">
        <v>183</v>
      </c>
      <c r="AD109" s="1" t="s">
        <v>183</v>
      </c>
      <c r="AE109" s="1">
        <v>1</v>
      </c>
      <c r="AF109" s="1" t="s">
        <v>322</v>
      </c>
      <c r="AG109" s="1"/>
    </row>
    <row r="110" spans="1:33">
      <c r="A110" t="s">
        <v>322</v>
      </c>
      <c r="B110" s="2" t="s">
        <v>5762</v>
      </c>
      <c r="C110" s="1"/>
      <c r="D110" s="2" t="s">
        <v>305</v>
      </c>
      <c r="E110" s="1"/>
      <c r="F110" s="1" t="s">
        <v>128</v>
      </c>
      <c r="G110" s="1"/>
      <c r="H110" s="19">
        <v>1</v>
      </c>
      <c r="I110" s="22"/>
      <c r="J110" s="20"/>
      <c r="K110" s="22"/>
      <c r="L110" s="20"/>
      <c r="M110" s="24">
        <v>8</v>
      </c>
      <c r="N110" s="20"/>
      <c r="O110" s="22"/>
      <c r="P110" s="20"/>
      <c r="Q110" s="24">
        <v>2</v>
      </c>
      <c r="R110" s="20"/>
      <c r="S110" s="22"/>
      <c r="T110" s="20"/>
      <c r="U110" s="22">
        <v>5</v>
      </c>
      <c r="V110" s="28">
        <v>8000</v>
      </c>
      <c r="W110" s="2" t="s">
        <v>5763</v>
      </c>
      <c r="X110" s="26" t="s">
        <v>5764</v>
      </c>
      <c r="Y110" s="1" t="s">
        <v>2780</v>
      </c>
      <c r="Z110" s="1" t="s">
        <v>2035</v>
      </c>
      <c r="AA110" s="2" t="s">
        <v>1623</v>
      </c>
      <c r="AB110" s="1" t="s">
        <v>5461</v>
      </c>
      <c r="AC110" s="1" t="s">
        <v>183</v>
      </c>
      <c r="AD110" s="1" t="s">
        <v>183</v>
      </c>
      <c r="AE110" s="1">
        <v>1</v>
      </c>
      <c r="AF110" s="1" t="s">
        <v>322</v>
      </c>
      <c r="AG110" s="1"/>
    </row>
    <row r="111" spans="1:33">
      <c r="A111" t="s">
        <v>322</v>
      </c>
      <c r="B111" s="2" t="s">
        <v>5765</v>
      </c>
      <c r="C111" s="1"/>
      <c r="D111" s="2" t="s">
        <v>305</v>
      </c>
      <c r="E111" s="1"/>
      <c r="F111" s="2"/>
      <c r="G111" s="1" t="s">
        <v>5478</v>
      </c>
      <c r="H111" s="19">
        <v>1</v>
      </c>
      <c r="I111" s="22"/>
      <c r="J111" s="20"/>
      <c r="K111" s="22"/>
      <c r="L111" s="20"/>
      <c r="M111" s="22"/>
      <c r="N111" s="19">
        <v>13</v>
      </c>
      <c r="O111" s="22"/>
      <c r="P111" s="20"/>
      <c r="Q111" s="22"/>
      <c r="R111" s="19">
        <v>-1</v>
      </c>
      <c r="S111" s="22"/>
      <c r="T111" s="20">
        <v>5</v>
      </c>
      <c r="U111" s="22"/>
      <c r="V111" s="28">
        <v>8000</v>
      </c>
      <c r="W111" s="2" t="s">
        <v>5766</v>
      </c>
      <c r="X111" s="26" t="s">
        <v>5685</v>
      </c>
      <c r="Y111" s="1" t="s">
        <v>2780</v>
      </c>
      <c r="Z111" s="1" t="s">
        <v>2035</v>
      </c>
      <c r="AA111" s="2" t="s">
        <v>1623</v>
      </c>
      <c r="AB111" s="1" t="s">
        <v>5461</v>
      </c>
      <c r="AC111" s="1" t="s">
        <v>183</v>
      </c>
      <c r="AD111" s="1" t="s">
        <v>183</v>
      </c>
      <c r="AE111" s="1">
        <v>1</v>
      </c>
      <c r="AF111" s="1" t="s">
        <v>322</v>
      </c>
      <c r="AG111" s="1"/>
    </row>
    <row r="112" spans="1:33">
      <c r="A112" t="s">
        <v>322</v>
      </c>
      <c r="B112" s="2" t="s">
        <v>5767</v>
      </c>
      <c r="C112" s="1"/>
      <c r="D112" s="2" t="s">
        <v>66</v>
      </c>
      <c r="E112" s="1"/>
      <c r="F112" s="2"/>
      <c r="G112" s="1" t="s">
        <v>5478</v>
      </c>
      <c r="H112" s="19">
        <v>0</v>
      </c>
      <c r="I112" s="22"/>
      <c r="J112" s="20"/>
      <c r="K112" s="22"/>
      <c r="L112" s="20"/>
      <c r="M112" s="22"/>
      <c r="N112" s="19">
        <v>14</v>
      </c>
      <c r="O112" s="22"/>
      <c r="P112" s="20"/>
      <c r="Q112" s="22"/>
      <c r="R112" s="19">
        <v>0</v>
      </c>
      <c r="S112" s="22"/>
      <c r="T112" s="20"/>
      <c r="U112" s="22"/>
      <c r="V112" s="28">
        <v>8000</v>
      </c>
      <c r="W112" s="2" t="s">
        <v>5768</v>
      </c>
      <c r="X112" s="26" t="s">
        <v>5569</v>
      </c>
      <c r="Y112" s="1" t="s">
        <v>2780</v>
      </c>
      <c r="Z112" s="1" t="s">
        <v>2035</v>
      </c>
      <c r="AA112" s="2" t="s">
        <v>1623</v>
      </c>
      <c r="AB112" s="1" t="s">
        <v>5461</v>
      </c>
      <c r="AC112" s="1" t="s">
        <v>183</v>
      </c>
      <c r="AD112" s="1" t="s">
        <v>183</v>
      </c>
      <c r="AE112" s="1">
        <v>1</v>
      </c>
      <c r="AF112" s="1" t="s">
        <v>322</v>
      </c>
      <c r="AG112" s="1"/>
    </row>
    <row r="113" spans="1:33">
      <c r="A113" t="s">
        <v>322</v>
      </c>
      <c r="B113" s="1" t="s">
        <v>5769</v>
      </c>
      <c r="C113" s="1"/>
      <c r="D113" s="2" t="s">
        <v>951</v>
      </c>
      <c r="E113" s="1"/>
      <c r="F113" s="1"/>
      <c r="G113" s="1" t="s">
        <v>5478</v>
      </c>
      <c r="H113" s="20">
        <v>1</v>
      </c>
      <c r="I113" s="22"/>
      <c r="J113" s="20"/>
      <c r="K113" s="22"/>
      <c r="L113" s="20"/>
      <c r="M113" s="22"/>
      <c r="N113" s="20">
        <v>9</v>
      </c>
      <c r="O113" s="22"/>
      <c r="P113" s="20"/>
      <c r="Q113" s="22"/>
      <c r="R113" s="20">
        <v>1</v>
      </c>
      <c r="S113" s="22"/>
      <c r="T113" s="20"/>
      <c r="U113" s="22"/>
      <c r="V113" s="27">
        <v>8000</v>
      </c>
      <c r="W113" s="1" t="s">
        <v>5770</v>
      </c>
      <c r="X113" s="29" t="s">
        <v>5771</v>
      </c>
      <c r="Y113" s="1" t="s">
        <v>2780</v>
      </c>
      <c r="Z113" s="1" t="s">
        <v>2035</v>
      </c>
      <c r="AA113" s="1" t="s">
        <v>1631</v>
      </c>
      <c r="AB113" s="1" t="s">
        <v>5461</v>
      </c>
      <c r="AC113" s="1" t="s">
        <v>183</v>
      </c>
      <c r="AD113" s="1" t="s">
        <v>183</v>
      </c>
      <c r="AE113" s="1">
        <v>1</v>
      </c>
      <c r="AF113" s="1" t="s">
        <v>322</v>
      </c>
      <c r="AG113" s="1"/>
    </row>
    <row r="114" spans="1:33">
      <c r="A114" t="s">
        <v>322</v>
      </c>
      <c r="B114" s="1" t="s">
        <v>5772</v>
      </c>
      <c r="C114" s="1"/>
      <c r="D114" s="2" t="s">
        <v>305</v>
      </c>
      <c r="E114" s="1"/>
      <c r="F114" s="1"/>
      <c r="G114" s="1" t="s">
        <v>5478</v>
      </c>
      <c r="H114" s="20">
        <v>1</v>
      </c>
      <c r="I114" s="22"/>
      <c r="J114" s="20"/>
      <c r="K114" s="22"/>
      <c r="L114" s="20"/>
      <c r="M114" s="22"/>
      <c r="N114" s="20">
        <v>11</v>
      </c>
      <c r="O114" s="22"/>
      <c r="P114" s="20"/>
      <c r="Q114" s="22"/>
      <c r="R114" s="20">
        <v>-1</v>
      </c>
      <c r="S114" s="22"/>
      <c r="T114" s="20"/>
      <c r="U114" s="22"/>
      <c r="V114" s="27">
        <v>8000</v>
      </c>
      <c r="W114" s="1" t="s">
        <v>5773</v>
      </c>
      <c r="X114" s="29" t="s">
        <v>5774</v>
      </c>
      <c r="Y114" s="1" t="s">
        <v>2780</v>
      </c>
      <c r="Z114" s="1" t="s">
        <v>2035</v>
      </c>
      <c r="AA114" s="1" t="s">
        <v>1631</v>
      </c>
      <c r="AB114" s="1" t="s">
        <v>5461</v>
      </c>
      <c r="AC114" s="1" t="s">
        <v>183</v>
      </c>
      <c r="AD114" s="1" t="s">
        <v>183</v>
      </c>
      <c r="AE114" s="1">
        <v>1</v>
      </c>
      <c r="AF114" s="1" t="s">
        <v>322</v>
      </c>
      <c r="AG114" s="1"/>
    </row>
    <row r="115" spans="1:33">
      <c r="A115" t="s">
        <v>322</v>
      </c>
      <c r="B115" s="1" t="s">
        <v>5775</v>
      </c>
      <c r="C115" s="1"/>
      <c r="D115" s="1" t="s">
        <v>305</v>
      </c>
      <c r="E115" s="1"/>
      <c r="F115" s="1"/>
      <c r="G115" s="1" t="s">
        <v>5478</v>
      </c>
      <c r="H115" s="20">
        <v>1</v>
      </c>
      <c r="I115" s="22"/>
      <c r="J115" s="20"/>
      <c r="K115" s="22"/>
      <c r="L115" s="20"/>
      <c r="M115" s="22"/>
      <c r="N115" s="20">
        <v>14</v>
      </c>
      <c r="O115" s="22"/>
      <c r="P115" s="20"/>
      <c r="Q115" s="22"/>
      <c r="R115" s="20">
        <v>-2</v>
      </c>
      <c r="S115" s="22"/>
      <c r="T115" s="20"/>
      <c r="U115" s="22"/>
      <c r="V115" s="27">
        <v>8000</v>
      </c>
      <c r="W115" s="1" t="s">
        <v>5776</v>
      </c>
      <c r="X115" s="29" t="s">
        <v>5777</v>
      </c>
      <c r="Y115" s="1" t="s">
        <v>2780</v>
      </c>
      <c r="Z115" s="1" t="s">
        <v>2035</v>
      </c>
      <c r="AA115" s="1" t="s">
        <v>1638</v>
      </c>
      <c r="AB115" s="1" t="s">
        <v>5461</v>
      </c>
      <c r="AC115" s="1" t="s">
        <v>183</v>
      </c>
      <c r="AD115" s="1" t="s">
        <v>183</v>
      </c>
      <c r="AE115" s="1">
        <v>1</v>
      </c>
      <c r="AF115" s="1" t="s">
        <v>322</v>
      </c>
      <c r="AG115" s="1"/>
    </row>
    <row r="116" spans="1:33">
      <c r="A116" t="s">
        <v>322</v>
      </c>
      <c r="B116" s="1" t="s">
        <v>5778</v>
      </c>
      <c r="C116" s="1"/>
      <c r="D116" s="1" t="s">
        <v>951</v>
      </c>
      <c r="E116" s="1"/>
      <c r="F116" s="1"/>
      <c r="G116" s="1" t="s">
        <v>5478</v>
      </c>
      <c r="H116" s="20"/>
      <c r="I116" s="22"/>
      <c r="J116" s="20"/>
      <c r="K116" s="22"/>
      <c r="L116" s="20"/>
      <c r="M116" s="22"/>
      <c r="N116" s="20">
        <v>15</v>
      </c>
      <c r="O116" s="22"/>
      <c r="P116" s="20"/>
      <c r="Q116" s="22"/>
      <c r="R116" s="20">
        <v>-1</v>
      </c>
      <c r="S116" s="22"/>
      <c r="T116" s="20"/>
      <c r="U116" s="22"/>
      <c r="V116" s="27">
        <v>8000</v>
      </c>
      <c r="W116" s="1" t="s">
        <v>5779</v>
      </c>
      <c r="X116" s="29" t="s">
        <v>5780</v>
      </c>
      <c r="Y116" s="1" t="s">
        <v>2780</v>
      </c>
      <c r="Z116" s="1" t="s">
        <v>2035</v>
      </c>
      <c r="AA116" s="1" t="s">
        <v>1638</v>
      </c>
      <c r="AB116" s="1" t="s">
        <v>5461</v>
      </c>
      <c r="AC116" s="1" t="s">
        <v>183</v>
      </c>
      <c r="AD116" s="1" t="s">
        <v>183</v>
      </c>
      <c r="AE116" s="1">
        <v>1</v>
      </c>
      <c r="AF116" s="1" t="s">
        <v>322</v>
      </c>
      <c r="AG116" s="1"/>
    </row>
    <row r="117" spans="1:33">
      <c r="A117" t="s">
        <v>322</v>
      </c>
      <c r="B117" s="1" t="s">
        <v>5781</v>
      </c>
      <c r="C117" s="1"/>
      <c r="D117" s="2" t="s">
        <v>370</v>
      </c>
      <c r="E117" s="1"/>
      <c r="F117" s="1"/>
      <c r="G117" s="1" t="s">
        <v>5478</v>
      </c>
      <c r="H117" s="20">
        <v>0</v>
      </c>
      <c r="I117" s="22"/>
      <c r="J117" s="20"/>
      <c r="K117" s="22"/>
      <c r="L117" s="20"/>
      <c r="M117" s="22"/>
      <c r="N117" s="20">
        <v>4</v>
      </c>
      <c r="O117" s="22"/>
      <c r="P117" s="20"/>
      <c r="Q117" s="22"/>
      <c r="R117" s="20">
        <v>0</v>
      </c>
      <c r="S117" s="22"/>
      <c r="T117" s="20"/>
      <c r="U117" s="22"/>
      <c r="V117" s="27">
        <v>8000</v>
      </c>
      <c r="W117" s="1" t="s">
        <v>5782</v>
      </c>
      <c r="X117" s="29" t="s">
        <v>5631</v>
      </c>
      <c r="Y117" s="1" t="s">
        <v>2780</v>
      </c>
      <c r="Z117" s="1" t="s">
        <v>2035</v>
      </c>
      <c r="AA117" s="1" t="s">
        <v>1643</v>
      </c>
      <c r="AB117" s="1" t="s">
        <v>5461</v>
      </c>
      <c r="AC117" s="1" t="s">
        <v>183</v>
      </c>
      <c r="AD117" s="1" t="s">
        <v>183</v>
      </c>
      <c r="AE117" s="1">
        <v>1</v>
      </c>
      <c r="AF117" s="1" t="s">
        <v>322</v>
      </c>
      <c r="AG117" s="1"/>
    </row>
    <row r="118" spans="1:33">
      <c r="A118" t="s">
        <v>322</v>
      </c>
      <c r="B118" s="1" t="s">
        <v>5783</v>
      </c>
      <c r="C118" s="1"/>
      <c r="D118" s="2" t="s">
        <v>364</v>
      </c>
      <c r="E118" s="1"/>
      <c r="F118" s="1"/>
      <c r="G118" s="1" t="s">
        <v>5478</v>
      </c>
      <c r="H118" s="20">
        <v>0</v>
      </c>
      <c r="I118" s="22"/>
      <c r="J118" s="20"/>
      <c r="K118" s="22"/>
      <c r="L118" s="20"/>
      <c r="M118" s="22"/>
      <c r="N118" s="20">
        <v>14</v>
      </c>
      <c r="O118" s="22"/>
      <c r="P118" s="20"/>
      <c r="Q118" s="22"/>
      <c r="R118" s="20">
        <v>0</v>
      </c>
      <c r="S118" s="22"/>
      <c r="T118" s="20"/>
      <c r="U118" s="22"/>
      <c r="V118" s="27">
        <v>8000</v>
      </c>
      <c r="W118" s="1" t="s">
        <v>5784</v>
      </c>
      <c r="X118" s="29" t="s">
        <v>5555</v>
      </c>
      <c r="Y118" s="1" t="s">
        <v>2780</v>
      </c>
      <c r="Z118" s="1" t="s">
        <v>2035</v>
      </c>
      <c r="AA118" s="1" t="s">
        <v>1643</v>
      </c>
      <c r="AB118" s="1" t="s">
        <v>5461</v>
      </c>
      <c r="AC118" s="1" t="s">
        <v>183</v>
      </c>
      <c r="AD118" s="1" t="s">
        <v>183</v>
      </c>
      <c r="AE118" s="1">
        <v>1</v>
      </c>
      <c r="AF118" s="1" t="s">
        <v>322</v>
      </c>
      <c r="AG118" s="1"/>
    </row>
    <row r="119" spans="1:33">
      <c r="A119" t="s">
        <v>322</v>
      </c>
      <c r="B119" s="1" t="s">
        <v>5785</v>
      </c>
      <c r="C119" s="1"/>
      <c r="D119" s="1" t="s">
        <v>305</v>
      </c>
      <c r="E119" s="1" t="s">
        <v>316</v>
      </c>
      <c r="F119" s="1" t="s">
        <v>128</v>
      </c>
      <c r="G119" s="1" t="s">
        <v>5478</v>
      </c>
      <c r="H119" s="20"/>
      <c r="I119" s="22"/>
      <c r="J119" s="20"/>
      <c r="K119" s="22"/>
      <c r="L119" s="20"/>
      <c r="M119" s="22">
        <v>13</v>
      </c>
      <c r="N119" s="20">
        <v>14</v>
      </c>
      <c r="O119" s="22"/>
      <c r="P119" s="20"/>
      <c r="Q119" s="22"/>
      <c r="R119" s="20">
        <v>1</v>
      </c>
      <c r="S119" s="22"/>
      <c r="T119" s="20"/>
      <c r="U119" s="22"/>
      <c r="V119" s="27">
        <v>8000</v>
      </c>
      <c r="W119" s="1" t="s">
        <v>5786</v>
      </c>
      <c r="X119" s="29" t="s">
        <v>5787</v>
      </c>
      <c r="Y119" s="1" t="s">
        <v>2780</v>
      </c>
      <c r="Z119" s="1" t="s">
        <v>2035</v>
      </c>
      <c r="AA119" s="1" t="s">
        <v>1653</v>
      </c>
      <c r="AB119" s="1" t="s">
        <v>5461</v>
      </c>
      <c r="AC119" s="1" t="s">
        <v>183</v>
      </c>
      <c r="AD119" s="1" t="s">
        <v>183</v>
      </c>
      <c r="AE119" s="1">
        <v>1</v>
      </c>
      <c r="AF119" s="1" t="s">
        <v>322</v>
      </c>
      <c r="AG119" s="1"/>
    </row>
    <row r="120" spans="1:33">
      <c r="A120" t="s">
        <v>322</v>
      </c>
      <c r="B120" s="1" t="s">
        <v>5788</v>
      </c>
      <c r="C120" s="1"/>
      <c r="D120" s="1" t="s">
        <v>305</v>
      </c>
      <c r="E120" s="1"/>
      <c r="F120" s="1"/>
      <c r="G120" s="1" t="s">
        <v>5478</v>
      </c>
      <c r="H120" s="20"/>
      <c r="I120" s="22"/>
      <c r="J120" s="20"/>
      <c r="K120" s="22"/>
      <c r="L120" s="20"/>
      <c r="M120" s="22"/>
      <c r="N120" s="20">
        <v>14</v>
      </c>
      <c r="O120" s="22"/>
      <c r="P120" s="20"/>
      <c r="Q120" s="22"/>
      <c r="R120" s="20"/>
      <c r="S120" s="22"/>
      <c r="T120" s="20"/>
      <c r="U120" s="22"/>
      <c r="V120" s="27">
        <v>8000</v>
      </c>
      <c r="W120" s="1" t="s">
        <v>5789</v>
      </c>
      <c r="X120" s="29" t="s">
        <v>5790</v>
      </c>
      <c r="Y120" s="1" t="s">
        <v>2780</v>
      </c>
      <c r="Z120" s="1" t="s">
        <v>2035</v>
      </c>
      <c r="AA120" s="1" t="s">
        <v>1653</v>
      </c>
      <c r="AB120" s="1" t="s">
        <v>5461</v>
      </c>
      <c r="AC120" s="1" t="s">
        <v>183</v>
      </c>
      <c r="AD120" s="1" t="s">
        <v>183</v>
      </c>
      <c r="AE120" s="1">
        <v>1</v>
      </c>
      <c r="AF120" s="1" t="s">
        <v>322</v>
      </c>
      <c r="AG120" s="1"/>
    </row>
    <row r="121" spans="1:33">
      <c r="A121" t="s">
        <v>322</v>
      </c>
      <c r="B121" s="1" t="s">
        <v>5791</v>
      </c>
      <c r="C121" s="1"/>
      <c r="D121" s="1" t="s">
        <v>305</v>
      </c>
      <c r="E121" s="1"/>
      <c r="F121" s="1" t="s">
        <v>128</v>
      </c>
      <c r="G121" s="1"/>
      <c r="H121" s="20">
        <v>1</v>
      </c>
      <c r="I121" s="22"/>
      <c r="J121" s="20"/>
      <c r="K121" s="22"/>
      <c r="L121" s="20"/>
      <c r="M121" s="22">
        <v>10</v>
      </c>
      <c r="N121" s="20"/>
      <c r="O121" s="22"/>
      <c r="P121" s="20"/>
      <c r="Q121" s="22">
        <v>2</v>
      </c>
      <c r="R121" s="20"/>
      <c r="S121" s="22"/>
      <c r="T121" s="20"/>
      <c r="U121" s="22"/>
      <c r="V121" s="27">
        <v>8000</v>
      </c>
      <c r="W121" s="1" t="s">
        <v>5792</v>
      </c>
      <c r="X121" s="29" t="s">
        <v>5793</v>
      </c>
      <c r="Y121" s="1" t="s">
        <v>2780</v>
      </c>
      <c r="Z121" s="1" t="s">
        <v>2035</v>
      </c>
      <c r="AA121" s="1" t="s">
        <v>1657</v>
      </c>
      <c r="AB121" s="1" t="s">
        <v>5461</v>
      </c>
      <c r="AC121" s="1" t="s">
        <v>183</v>
      </c>
      <c r="AD121" s="1" t="s">
        <v>183</v>
      </c>
      <c r="AE121" s="1">
        <v>1</v>
      </c>
      <c r="AF121" s="1" t="s">
        <v>322</v>
      </c>
      <c r="AG121" s="1"/>
    </row>
    <row r="122" spans="1:33">
      <c r="A122" t="s">
        <v>322</v>
      </c>
      <c r="B122" s="1" t="s">
        <v>5794</v>
      </c>
      <c r="C122" s="1"/>
      <c r="D122" s="1" t="s">
        <v>305</v>
      </c>
      <c r="E122" s="1" t="s">
        <v>316</v>
      </c>
      <c r="F122" s="1" t="s">
        <v>128</v>
      </c>
      <c r="G122" s="1"/>
      <c r="H122" s="20"/>
      <c r="I122" s="22"/>
      <c r="J122" s="20"/>
      <c r="K122" s="22"/>
      <c r="L122" s="20"/>
      <c r="M122" s="22">
        <v>10</v>
      </c>
      <c r="N122" s="20"/>
      <c r="O122" s="22"/>
      <c r="P122" s="20"/>
      <c r="Q122" s="22">
        <v>4</v>
      </c>
      <c r="R122" s="20"/>
      <c r="S122" s="22"/>
      <c r="T122" s="20"/>
      <c r="U122" s="22"/>
      <c r="V122" s="27">
        <v>8000</v>
      </c>
      <c r="W122" s="1" t="s">
        <v>5795</v>
      </c>
      <c r="X122" s="29" t="s">
        <v>5796</v>
      </c>
      <c r="Y122" s="1" t="s">
        <v>2780</v>
      </c>
      <c r="Z122" s="1" t="s">
        <v>2035</v>
      </c>
      <c r="AA122" s="1" t="s">
        <v>1657</v>
      </c>
      <c r="AB122" s="1" t="s">
        <v>5461</v>
      </c>
      <c r="AC122" s="1" t="s">
        <v>183</v>
      </c>
      <c r="AD122" s="1" t="s">
        <v>183</v>
      </c>
      <c r="AE122" s="1">
        <v>1</v>
      </c>
      <c r="AF122" s="1" t="s">
        <v>322</v>
      </c>
      <c r="AG122" s="1"/>
    </row>
    <row r="123" spans="1:33">
      <c r="A123" t="s">
        <v>322</v>
      </c>
      <c r="B123" s="1" t="s">
        <v>5797</v>
      </c>
      <c r="C123" s="1"/>
      <c r="D123" s="1" t="s">
        <v>305</v>
      </c>
      <c r="E123" s="1"/>
      <c r="F123" s="1"/>
      <c r="G123" s="1" t="s">
        <v>5478</v>
      </c>
      <c r="H123" s="20">
        <v>1</v>
      </c>
      <c r="I123" s="22"/>
      <c r="J123" s="20"/>
      <c r="K123" s="22"/>
      <c r="L123" s="20"/>
      <c r="M123" s="22"/>
      <c r="N123" s="20">
        <v>11</v>
      </c>
      <c r="O123" s="22"/>
      <c r="P123" s="20"/>
      <c r="Q123" s="22"/>
      <c r="R123" s="20">
        <v>1</v>
      </c>
      <c r="S123" s="22"/>
      <c r="T123" s="20"/>
      <c r="U123" s="22"/>
      <c r="V123" s="27">
        <v>8000</v>
      </c>
      <c r="W123" s="1" t="s">
        <v>5798</v>
      </c>
      <c r="X123" s="29" t="s">
        <v>5799</v>
      </c>
      <c r="Y123" s="1" t="s">
        <v>2780</v>
      </c>
      <c r="Z123" s="1" t="s">
        <v>2035</v>
      </c>
      <c r="AA123" s="1" t="s">
        <v>1657</v>
      </c>
      <c r="AB123" s="1" t="s">
        <v>5461</v>
      </c>
      <c r="AC123" s="1" t="s">
        <v>183</v>
      </c>
      <c r="AD123" s="1" t="s">
        <v>183</v>
      </c>
      <c r="AE123" s="1">
        <v>1</v>
      </c>
      <c r="AF123" s="1" t="s">
        <v>322</v>
      </c>
      <c r="AG123" s="1"/>
    </row>
    <row r="124" spans="1:33">
      <c r="A124" t="s">
        <v>322</v>
      </c>
      <c r="B124" s="1" t="s">
        <v>5800</v>
      </c>
      <c r="C124" s="1"/>
      <c r="D124" s="1" t="s">
        <v>305</v>
      </c>
      <c r="E124" s="1"/>
      <c r="F124" s="1"/>
      <c r="G124" s="1" t="s">
        <v>5478</v>
      </c>
      <c r="H124" s="20">
        <v>1</v>
      </c>
      <c r="I124" s="22"/>
      <c r="J124" s="20"/>
      <c r="K124" s="22"/>
      <c r="L124" s="20"/>
      <c r="M124" s="22"/>
      <c r="N124" s="20">
        <v>11</v>
      </c>
      <c r="O124" s="22"/>
      <c r="P124" s="20"/>
      <c r="Q124" s="22"/>
      <c r="R124" s="20">
        <v>1</v>
      </c>
      <c r="S124" s="22"/>
      <c r="T124" s="20"/>
      <c r="U124" s="22"/>
      <c r="V124" s="27">
        <v>8000</v>
      </c>
      <c r="W124" s="1" t="s">
        <v>5801</v>
      </c>
      <c r="X124" s="29" t="s">
        <v>5802</v>
      </c>
      <c r="Y124" s="1" t="s">
        <v>2780</v>
      </c>
      <c r="Z124" s="1" t="s">
        <v>2035</v>
      </c>
      <c r="AA124" s="1" t="s">
        <v>1657</v>
      </c>
      <c r="AB124" s="1" t="s">
        <v>5461</v>
      </c>
      <c r="AC124" s="1" t="s">
        <v>183</v>
      </c>
      <c r="AD124" s="1" t="s">
        <v>183</v>
      </c>
      <c r="AE124" s="1">
        <v>1</v>
      </c>
      <c r="AF124" s="1" t="s">
        <v>322</v>
      </c>
      <c r="AG124" s="1"/>
    </row>
    <row r="125" spans="1:33">
      <c r="A125" t="s">
        <v>322</v>
      </c>
      <c r="B125" s="1" t="s">
        <v>5803</v>
      </c>
      <c r="C125" s="1"/>
      <c r="D125" s="1" t="s">
        <v>305</v>
      </c>
      <c r="E125" s="1"/>
      <c r="F125" s="1" t="s">
        <v>128</v>
      </c>
      <c r="G125" s="1" t="s">
        <v>5478</v>
      </c>
      <c r="H125" s="20"/>
      <c r="I125" s="22"/>
      <c r="J125" s="20"/>
      <c r="K125" s="22"/>
      <c r="L125" s="20"/>
      <c r="M125" s="22">
        <v>10</v>
      </c>
      <c r="N125" s="20">
        <v>11</v>
      </c>
      <c r="O125" s="22"/>
      <c r="P125" s="20"/>
      <c r="Q125" s="22">
        <v>3</v>
      </c>
      <c r="R125" s="20">
        <v>4</v>
      </c>
      <c r="S125" s="22"/>
      <c r="T125" s="20"/>
      <c r="U125" s="22"/>
      <c r="V125" s="27">
        <v>8000</v>
      </c>
      <c r="W125" s="1" t="s">
        <v>5804</v>
      </c>
      <c r="X125" s="29" t="s">
        <v>5734</v>
      </c>
      <c r="Y125" s="1" t="s">
        <v>2780</v>
      </c>
      <c r="Z125" s="1" t="s">
        <v>2035</v>
      </c>
      <c r="AA125" s="1" t="s">
        <v>1657</v>
      </c>
      <c r="AB125" s="1" t="s">
        <v>5461</v>
      </c>
      <c r="AC125" s="1" t="s">
        <v>183</v>
      </c>
      <c r="AD125" s="1" t="s">
        <v>183</v>
      </c>
      <c r="AE125" s="1">
        <v>1</v>
      </c>
      <c r="AF125" s="1" t="s">
        <v>322</v>
      </c>
      <c r="AG125" s="1"/>
    </row>
    <row r="126" spans="1:33">
      <c r="A126" t="s">
        <v>322</v>
      </c>
      <c r="B126" s="1" t="s">
        <v>5805</v>
      </c>
      <c r="C126" s="1"/>
      <c r="D126" s="1" t="s">
        <v>305</v>
      </c>
      <c r="E126" s="1"/>
      <c r="F126" s="1"/>
      <c r="G126" s="1" t="s">
        <v>5478</v>
      </c>
      <c r="H126" s="20">
        <v>1</v>
      </c>
      <c r="I126" s="22"/>
      <c r="J126" s="20"/>
      <c r="K126" s="22"/>
      <c r="L126" s="20"/>
      <c r="M126" s="22"/>
      <c r="N126" s="20">
        <v>12</v>
      </c>
      <c r="O126" s="22"/>
      <c r="P126" s="20"/>
      <c r="Q126" s="22"/>
      <c r="R126" s="20"/>
      <c r="S126" s="22"/>
      <c r="T126" s="20"/>
      <c r="U126" s="22"/>
      <c r="V126" s="27">
        <v>8000</v>
      </c>
      <c r="W126" s="1" t="s">
        <v>5806</v>
      </c>
      <c r="X126" s="29" t="s">
        <v>5807</v>
      </c>
      <c r="Y126" s="1" t="s">
        <v>2780</v>
      </c>
      <c r="Z126" s="1" t="s">
        <v>2035</v>
      </c>
      <c r="AA126" s="1" t="s">
        <v>1657</v>
      </c>
      <c r="AB126" s="1" t="s">
        <v>5461</v>
      </c>
      <c r="AC126" s="1" t="s">
        <v>183</v>
      </c>
      <c r="AD126" s="1" t="s">
        <v>183</v>
      </c>
      <c r="AE126" s="1">
        <v>1</v>
      </c>
      <c r="AF126" s="1" t="s">
        <v>322</v>
      </c>
      <c r="AG126" s="1"/>
    </row>
    <row r="127" spans="1:33">
      <c r="A127" t="s">
        <v>322</v>
      </c>
      <c r="B127" s="1" t="s">
        <v>5808</v>
      </c>
      <c r="C127" s="1"/>
      <c r="D127" s="1" t="s">
        <v>305</v>
      </c>
      <c r="E127" s="1"/>
      <c r="F127" s="1"/>
      <c r="G127" s="1" t="s">
        <v>5478</v>
      </c>
      <c r="H127" s="20"/>
      <c r="I127" s="22"/>
      <c r="J127" s="20"/>
      <c r="K127" s="22"/>
      <c r="L127" s="20"/>
      <c r="M127" s="22"/>
      <c r="N127" s="20">
        <v>12</v>
      </c>
      <c r="O127" s="22"/>
      <c r="P127" s="20"/>
      <c r="Q127" s="22"/>
      <c r="R127" s="20">
        <v>2</v>
      </c>
      <c r="S127" s="22"/>
      <c r="T127" s="20"/>
      <c r="U127" s="22"/>
      <c r="V127" s="27">
        <v>8000</v>
      </c>
      <c r="W127" s="1" t="s">
        <v>5809</v>
      </c>
      <c r="X127" s="29" t="s">
        <v>5799</v>
      </c>
      <c r="Y127" s="1" t="s">
        <v>2780</v>
      </c>
      <c r="Z127" s="1" t="s">
        <v>2035</v>
      </c>
      <c r="AA127" s="1" t="s">
        <v>1657</v>
      </c>
      <c r="AB127" s="1" t="s">
        <v>5461</v>
      </c>
      <c r="AC127" s="1" t="s">
        <v>183</v>
      </c>
      <c r="AD127" s="1" t="s">
        <v>183</v>
      </c>
      <c r="AE127" s="1">
        <v>1</v>
      </c>
      <c r="AF127" s="1" t="s">
        <v>322</v>
      </c>
      <c r="AG127" s="1"/>
    </row>
    <row r="128" spans="1:33">
      <c r="A128" t="s">
        <v>322</v>
      </c>
      <c r="B128" s="1" t="s">
        <v>5810</v>
      </c>
      <c r="C128" s="1"/>
      <c r="D128" s="1" t="s">
        <v>305</v>
      </c>
      <c r="E128" s="1"/>
      <c r="F128" s="1"/>
      <c r="G128" s="1" t="s">
        <v>5478</v>
      </c>
      <c r="H128" s="20"/>
      <c r="I128" s="22"/>
      <c r="J128" s="20"/>
      <c r="K128" s="22"/>
      <c r="L128" s="20"/>
      <c r="M128" s="22"/>
      <c r="N128" s="20">
        <v>12</v>
      </c>
      <c r="O128" s="22"/>
      <c r="P128" s="20"/>
      <c r="Q128" s="22"/>
      <c r="R128" s="20">
        <v>2</v>
      </c>
      <c r="S128" s="22"/>
      <c r="T128" s="20"/>
      <c r="U128" s="22"/>
      <c r="V128" s="27">
        <v>8000</v>
      </c>
      <c r="W128" s="1" t="s">
        <v>5811</v>
      </c>
      <c r="X128" s="29" t="s">
        <v>5812</v>
      </c>
      <c r="Y128" s="1" t="s">
        <v>2780</v>
      </c>
      <c r="Z128" s="1" t="s">
        <v>2035</v>
      </c>
      <c r="AA128" s="1" t="s">
        <v>1657</v>
      </c>
      <c r="AB128" s="1" t="s">
        <v>5461</v>
      </c>
      <c r="AC128" s="1" t="s">
        <v>183</v>
      </c>
      <c r="AD128" s="1" t="s">
        <v>183</v>
      </c>
      <c r="AE128" s="1">
        <v>1</v>
      </c>
      <c r="AF128" s="1" t="s">
        <v>322</v>
      </c>
      <c r="AG128" s="1"/>
    </row>
    <row r="129" spans="1:33">
      <c r="A129" t="s">
        <v>322</v>
      </c>
      <c r="B129" s="1" t="s">
        <v>5813</v>
      </c>
      <c r="C129" s="1"/>
      <c r="D129" s="1" t="s">
        <v>305</v>
      </c>
      <c r="E129" s="1"/>
      <c r="F129" s="1"/>
      <c r="G129" s="1" t="s">
        <v>5478</v>
      </c>
      <c r="H129" s="20"/>
      <c r="I129" s="22"/>
      <c r="J129" s="20"/>
      <c r="K129" s="22"/>
      <c r="L129" s="20"/>
      <c r="M129" s="22"/>
      <c r="N129" s="20">
        <v>13</v>
      </c>
      <c r="O129" s="22"/>
      <c r="P129" s="20"/>
      <c r="Q129" s="22"/>
      <c r="R129" s="20">
        <v>1</v>
      </c>
      <c r="S129" s="22"/>
      <c r="T129" s="20"/>
      <c r="U129" s="22"/>
      <c r="V129" s="27">
        <v>8000</v>
      </c>
      <c r="W129" s="1" t="s">
        <v>5814</v>
      </c>
      <c r="X129" s="29" t="s">
        <v>5815</v>
      </c>
      <c r="Y129" s="1" t="s">
        <v>2780</v>
      </c>
      <c r="Z129" s="1" t="s">
        <v>2035</v>
      </c>
      <c r="AA129" s="1" t="s">
        <v>1657</v>
      </c>
      <c r="AB129" s="1" t="s">
        <v>5461</v>
      </c>
      <c r="AC129" s="1" t="s">
        <v>183</v>
      </c>
      <c r="AD129" s="1" t="s">
        <v>183</v>
      </c>
      <c r="AE129" s="1">
        <v>1</v>
      </c>
      <c r="AF129" s="1" t="s">
        <v>322</v>
      </c>
      <c r="AG129" s="1"/>
    </row>
    <row r="130" spans="1:33">
      <c r="A130" t="s">
        <v>322</v>
      </c>
      <c r="B130" s="1" t="s">
        <v>5816</v>
      </c>
      <c r="C130" s="1"/>
      <c r="D130" s="1" t="s">
        <v>305</v>
      </c>
      <c r="E130" s="1"/>
      <c r="F130" s="1"/>
      <c r="G130" s="1" t="s">
        <v>5478</v>
      </c>
      <c r="H130" s="20">
        <v>1</v>
      </c>
      <c r="I130" s="22"/>
      <c r="J130" s="20"/>
      <c r="K130" s="22"/>
      <c r="L130" s="20"/>
      <c r="M130" s="22"/>
      <c r="N130" s="20">
        <v>13</v>
      </c>
      <c r="O130" s="22"/>
      <c r="P130" s="20"/>
      <c r="Q130" s="22"/>
      <c r="R130" s="20">
        <v>-1</v>
      </c>
      <c r="S130" s="22"/>
      <c r="T130" s="20"/>
      <c r="U130" s="22"/>
      <c r="V130" s="27">
        <v>8000</v>
      </c>
      <c r="W130" s="1" t="s">
        <v>5817</v>
      </c>
      <c r="X130" s="29" t="s">
        <v>5818</v>
      </c>
      <c r="Y130" s="1" t="s">
        <v>2780</v>
      </c>
      <c r="Z130" s="1" t="s">
        <v>2035</v>
      </c>
      <c r="AA130" s="1" t="s">
        <v>1657</v>
      </c>
      <c r="AB130" s="1" t="s">
        <v>5461</v>
      </c>
      <c r="AC130" s="1" t="s">
        <v>183</v>
      </c>
      <c r="AD130" s="1" t="s">
        <v>183</v>
      </c>
      <c r="AE130" s="1">
        <v>1</v>
      </c>
      <c r="AF130" s="1" t="s">
        <v>322</v>
      </c>
      <c r="AG130" s="1"/>
    </row>
    <row r="131" spans="1:33">
      <c r="A131" t="s">
        <v>322</v>
      </c>
      <c r="B131" s="2" t="s">
        <v>5819</v>
      </c>
      <c r="C131" s="1"/>
      <c r="D131" s="2" t="s">
        <v>66</v>
      </c>
      <c r="E131" s="1"/>
      <c r="F131" s="2"/>
      <c r="G131" s="1" t="s">
        <v>5478</v>
      </c>
      <c r="H131" s="19">
        <v>1</v>
      </c>
      <c r="I131" s="22"/>
      <c r="J131" s="20"/>
      <c r="K131" s="22"/>
      <c r="L131" s="20"/>
      <c r="M131" s="23"/>
      <c r="N131" s="20">
        <v>10</v>
      </c>
      <c r="O131" s="22"/>
      <c r="P131" s="20"/>
      <c r="Q131" s="22"/>
      <c r="R131" s="19">
        <v>2</v>
      </c>
      <c r="S131" s="22"/>
      <c r="T131" s="20"/>
      <c r="U131" s="22"/>
      <c r="V131" s="28">
        <v>8000</v>
      </c>
      <c r="W131" s="2" t="s">
        <v>5820</v>
      </c>
      <c r="X131" s="26" t="s">
        <v>5821</v>
      </c>
      <c r="Y131" s="1" t="s">
        <v>2780</v>
      </c>
      <c r="Z131" s="1" t="s">
        <v>2035</v>
      </c>
      <c r="AA131" s="2" t="s">
        <v>1662</v>
      </c>
      <c r="AB131" s="1" t="s">
        <v>5461</v>
      </c>
      <c r="AC131" s="1" t="s">
        <v>183</v>
      </c>
      <c r="AD131" s="1" t="s">
        <v>183</v>
      </c>
      <c r="AE131" s="1">
        <v>1</v>
      </c>
      <c r="AF131" s="1" t="s">
        <v>322</v>
      </c>
      <c r="AG131" s="1"/>
    </row>
    <row r="132" spans="1:33">
      <c r="A132" t="s">
        <v>322</v>
      </c>
      <c r="B132" s="2" t="s">
        <v>5822</v>
      </c>
      <c r="C132" s="1"/>
      <c r="D132" s="2" t="s">
        <v>1673</v>
      </c>
      <c r="E132" s="1"/>
      <c r="F132" s="2"/>
      <c r="G132" s="1" t="s">
        <v>5478</v>
      </c>
      <c r="H132" s="19">
        <v>1</v>
      </c>
      <c r="I132" s="22"/>
      <c r="J132" s="20"/>
      <c r="K132" s="22"/>
      <c r="L132" s="20"/>
      <c r="M132" s="24"/>
      <c r="N132" s="20">
        <v>10</v>
      </c>
      <c r="O132" s="22"/>
      <c r="P132" s="20"/>
      <c r="Q132" s="22"/>
      <c r="R132" s="19">
        <v>4</v>
      </c>
      <c r="S132" s="22"/>
      <c r="T132" s="20"/>
      <c r="U132" s="22"/>
      <c r="V132" s="28">
        <v>8000</v>
      </c>
      <c r="W132" s="2" t="s">
        <v>5823</v>
      </c>
      <c r="X132" s="26" t="s">
        <v>5824</v>
      </c>
      <c r="Y132" s="1" t="s">
        <v>2780</v>
      </c>
      <c r="Z132" s="1" t="s">
        <v>2035</v>
      </c>
      <c r="AA132" s="2" t="s">
        <v>1662</v>
      </c>
      <c r="AB132" s="1" t="s">
        <v>5461</v>
      </c>
      <c r="AC132" s="1" t="s">
        <v>183</v>
      </c>
      <c r="AD132" s="1" t="s">
        <v>183</v>
      </c>
      <c r="AE132" s="1">
        <v>1</v>
      </c>
      <c r="AF132" s="1" t="s">
        <v>322</v>
      </c>
      <c r="AG132" s="1"/>
    </row>
    <row r="133" spans="1:34">
      <c r="A133" t="s">
        <v>322</v>
      </c>
      <c r="B133" s="2" t="s">
        <v>5825</v>
      </c>
      <c r="C133" s="1"/>
      <c r="D133" s="2" t="s">
        <v>305</v>
      </c>
      <c r="E133" s="1"/>
      <c r="F133" s="2"/>
      <c r="G133" s="1" t="s">
        <v>5478</v>
      </c>
      <c r="H133" s="19">
        <v>1</v>
      </c>
      <c r="I133" s="22"/>
      <c r="J133" s="20"/>
      <c r="K133" s="22"/>
      <c r="L133" s="20"/>
      <c r="M133" s="24"/>
      <c r="N133" s="20">
        <v>12</v>
      </c>
      <c r="O133" s="22"/>
      <c r="P133" s="20"/>
      <c r="Q133" s="22"/>
      <c r="R133" s="18">
        <v>0</v>
      </c>
      <c r="S133" s="22"/>
      <c r="T133" s="20"/>
      <c r="U133" s="22"/>
      <c r="V133" s="28">
        <v>8000</v>
      </c>
      <c r="W133" s="2" t="s">
        <v>5826</v>
      </c>
      <c r="X133" s="26" t="s">
        <v>5616</v>
      </c>
      <c r="Y133" s="1" t="s">
        <v>2780</v>
      </c>
      <c r="Z133" s="1" t="s">
        <v>2035</v>
      </c>
      <c r="AA133" s="2" t="s">
        <v>1662</v>
      </c>
      <c r="AB133" s="1" t="s">
        <v>5461</v>
      </c>
      <c r="AC133" s="1" t="s">
        <v>183</v>
      </c>
      <c r="AD133" s="1" t="s">
        <v>183</v>
      </c>
      <c r="AE133" s="1">
        <v>1</v>
      </c>
      <c r="AF133" s="1" t="s">
        <v>322</v>
      </c>
      <c r="AG133" s="1"/>
      <c r="AH133" s="20"/>
    </row>
    <row r="134" spans="1:34">
      <c r="A134" t="s">
        <v>322</v>
      </c>
      <c r="B134" s="2" t="s">
        <v>5827</v>
      </c>
      <c r="C134" s="1"/>
      <c r="D134" s="2" t="s">
        <v>305</v>
      </c>
      <c r="E134" s="1"/>
      <c r="F134" s="2"/>
      <c r="G134" s="1" t="s">
        <v>5478</v>
      </c>
      <c r="H134" s="19">
        <v>1</v>
      </c>
      <c r="I134" s="22"/>
      <c r="J134" s="20"/>
      <c r="K134" s="22"/>
      <c r="L134" s="20"/>
      <c r="M134" s="23"/>
      <c r="N134" s="20">
        <v>13</v>
      </c>
      <c r="O134" s="22"/>
      <c r="P134" s="20"/>
      <c r="Q134" s="22"/>
      <c r="R134" s="19">
        <v>-1</v>
      </c>
      <c r="S134" s="22"/>
      <c r="T134" s="20"/>
      <c r="U134" s="22"/>
      <c r="V134" s="28">
        <v>8000</v>
      </c>
      <c r="W134" s="2" t="s">
        <v>5828</v>
      </c>
      <c r="X134" s="26" t="s">
        <v>5755</v>
      </c>
      <c r="Y134" s="1" t="s">
        <v>2780</v>
      </c>
      <c r="Z134" s="1" t="s">
        <v>2035</v>
      </c>
      <c r="AA134" s="2" t="s">
        <v>1662</v>
      </c>
      <c r="AB134" s="1" t="s">
        <v>5461</v>
      </c>
      <c r="AC134" s="1" t="s">
        <v>183</v>
      </c>
      <c r="AD134" s="1" t="s">
        <v>183</v>
      </c>
      <c r="AE134" s="1">
        <v>1</v>
      </c>
      <c r="AF134" s="1" t="s">
        <v>322</v>
      </c>
      <c r="AG134" s="1"/>
      <c r="AH134" s="20"/>
    </row>
    <row r="135" spans="1:33">
      <c r="A135" t="s">
        <v>322</v>
      </c>
      <c r="B135" s="2" t="s">
        <v>5829</v>
      </c>
      <c r="C135" s="1"/>
      <c r="D135" s="2" t="s">
        <v>1680</v>
      </c>
      <c r="E135" s="1"/>
      <c r="F135" s="2"/>
      <c r="G135" s="1" t="s">
        <v>5478</v>
      </c>
      <c r="H135" s="19">
        <v>0</v>
      </c>
      <c r="I135" s="22"/>
      <c r="J135" s="20"/>
      <c r="K135" s="22"/>
      <c r="L135" s="20"/>
      <c r="M135" s="24"/>
      <c r="N135" s="20">
        <v>15</v>
      </c>
      <c r="O135" s="22"/>
      <c r="P135" s="20"/>
      <c r="Q135" s="22"/>
      <c r="R135" s="18">
        <v>1</v>
      </c>
      <c r="S135" s="22"/>
      <c r="T135" s="20"/>
      <c r="U135" s="22"/>
      <c r="V135" s="28">
        <v>8000</v>
      </c>
      <c r="W135" s="2" t="s">
        <v>5830</v>
      </c>
      <c r="X135" s="26" t="s">
        <v>5831</v>
      </c>
      <c r="Y135" s="1" t="s">
        <v>2780</v>
      </c>
      <c r="Z135" s="1" t="s">
        <v>2035</v>
      </c>
      <c r="AA135" s="2" t="s">
        <v>1662</v>
      </c>
      <c r="AB135" s="1" t="s">
        <v>5461</v>
      </c>
      <c r="AC135" s="1" t="s">
        <v>183</v>
      </c>
      <c r="AD135" s="1" t="s">
        <v>183</v>
      </c>
      <c r="AE135" s="1">
        <v>1</v>
      </c>
      <c r="AF135" s="1" t="s">
        <v>322</v>
      </c>
      <c r="AG135" s="1"/>
    </row>
    <row r="136" spans="1:33">
      <c r="A136" t="s">
        <v>322</v>
      </c>
      <c r="B136" s="1" t="s">
        <v>5832</v>
      </c>
      <c r="C136" s="1"/>
      <c r="D136" s="2" t="s">
        <v>305</v>
      </c>
      <c r="E136" s="1"/>
      <c r="F136" s="1" t="s">
        <v>128</v>
      </c>
      <c r="G136" s="1" t="s">
        <v>5478</v>
      </c>
      <c r="H136" s="20">
        <v>0</v>
      </c>
      <c r="I136" s="22"/>
      <c r="J136" s="20"/>
      <c r="K136" s="22"/>
      <c r="L136" s="20"/>
      <c r="M136" s="22">
        <v>10</v>
      </c>
      <c r="N136" s="20">
        <v>11</v>
      </c>
      <c r="O136" s="22"/>
      <c r="P136" s="20"/>
      <c r="Q136" s="22">
        <v>0</v>
      </c>
      <c r="R136" s="20">
        <v>1</v>
      </c>
      <c r="S136" s="22"/>
      <c r="T136" s="20">
        <v>4</v>
      </c>
      <c r="U136" s="22">
        <v>4</v>
      </c>
      <c r="V136" s="27">
        <v>8000</v>
      </c>
      <c r="W136" s="1" t="s">
        <v>5833</v>
      </c>
      <c r="X136" s="29" t="s">
        <v>5834</v>
      </c>
      <c r="Y136" s="1" t="s">
        <v>2780</v>
      </c>
      <c r="Z136" s="1" t="s">
        <v>2035</v>
      </c>
      <c r="AA136" s="1" t="s">
        <v>1667</v>
      </c>
      <c r="AB136" s="1" t="s">
        <v>5461</v>
      </c>
      <c r="AC136" s="1" t="s">
        <v>183</v>
      </c>
      <c r="AD136" s="1" t="s">
        <v>183</v>
      </c>
      <c r="AE136" s="1">
        <v>1</v>
      </c>
      <c r="AF136" s="1" t="s">
        <v>322</v>
      </c>
      <c r="AG136" s="1"/>
    </row>
    <row r="137" spans="1:33">
      <c r="A137" t="s">
        <v>322</v>
      </c>
      <c r="B137" s="1" t="s">
        <v>5835</v>
      </c>
      <c r="C137" s="1"/>
      <c r="D137" s="2" t="s">
        <v>183</v>
      </c>
      <c r="E137" s="1"/>
      <c r="F137" s="2" t="s">
        <v>128</v>
      </c>
      <c r="G137" s="1" t="s">
        <v>5478</v>
      </c>
      <c r="H137" s="20">
        <v>1</v>
      </c>
      <c r="I137" s="22"/>
      <c r="J137" s="20"/>
      <c r="K137" s="22"/>
      <c r="L137" s="20"/>
      <c r="M137" s="22">
        <v>11</v>
      </c>
      <c r="N137" s="20">
        <v>12</v>
      </c>
      <c r="O137" s="22"/>
      <c r="P137" s="20"/>
      <c r="Q137" s="22">
        <v>0</v>
      </c>
      <c r="R137" s="20">
        <v>1</v>
      </c>
      <c r="S137" s="22"/>
      <c r="T137" s="20"/>
      <c r="U137" s="22"/>
      <c r="V137" s="27">
        <v>8000</v>
      </c>
      <c r="W137" s="1" t="s">
        <v>5836</v>
      </c>
      <c r="X137" s="29" t="s">
        <v>5837</v>
      </c>
      <c r="Y137" s="1" t="s">
        <v>2780</v>
      </c>
      <c r="Z137" s="1" t="s">
        <v>2035</v>
      </c>
      <c r="AA137" s="1" t="s">
        <v>1667</v>
      </c>
      <c r="AB137" s="1" t="s">
        <v>5461</v>
      </c>
      <c r="AC137" s="1" t="s">
        <v>183</v>
      </c>
      <c r="AD137" s="1" t="s">
        <v>183</v>
      </c>
      <c r="AE137" s="1">
        <v>1</v>
      </c>
      <c r="AF137" s="1" t="s">
        <v>322</v>
      </c>
      <c r="AG137" s="1"/>
    </row>
    <row r="138" spans="1:33">
      <c r="A138" t="s">
        <v>322</v>
      </c>
      <c r="B138" s="1" t="s">
        <v>5838</v>
      </c>
      <c r="C138" s="1"/>
      <c r="D138" s="2" t="s">
        <v>305</v>
      </c>
      <c r="E138" s="1"/>
      <c r="F138" s="2" t="s">
        <v>128</v>
      </c>
      <c r="G138" s="1" t="s">
        <v>5478</v>
      </c>
      <c r="H138" s="20">
        <v>1</v>
      </c>
      <c r="I138" s="22"/>
      <c r="J138" s="20"/>
      <c r="K138" s="22"/>
      <c r="L138" s="20"/>
      <c r="M138" s="22">
        <v>12</v>
      </c>
      <c r="N138" s="20">
        <v>13</v>
      </c>
      <c r="O138" s="22"/>
      <c r="P138" s="20"/>
      <c r="Q138" s="22">
        <v>-1</v>
      </c>
      <c r="R138" s="20">
        <v>0</v>
      </c>
      <c r="S138" s="22"/>
      <c r="T138" s="20"/>
      <c r="U138" s="22"/>
      <c r="V138" s="27">
        <v>8000</v>
      </c>
      <c r="W138" s="1" t="s">
        <v>5839</v>
      </c>
      <c r="X138" s="29" t="s">
        <v>5840</v>
      </c>
      <c r="Y138" s="1" t="s">
        <v>2780</v>
      </c>
      <c r="Z138" s="1" t="s">
        <v>2035</v>
      </c>
      <c r="AA138" s="1" t="s">
        <v>1667</v>
      </c>
      <c r="AB138" s="1" t="s">
        <v>5461</v>
      </c>
      <c r="AC138" s="1" t="s">
        <v>183</v>
      </c>
      <c r="AD138" s="1" t="s">
        <v>183</v>
      </c>
      <c r="AE138" s="1">
        <v>1</v>
      </c>
      <c r="AF138" s="1" t="s">
        <v>322</v>
      </c>
      <c r="AG138" s="1"/>
    </row>
    <row r="139" spans="1:33">
      <c r="A139" t="s">
        <v>322</v>
      </c>
      <c r="B139" s="1" t="s">
        <v>5841</v>
      </c>
      <c r="C139" s="1"/>
      <c r="D139" s="2" t="s">
        <v>305</v>
      </c>
      <c r="E139" s="1"/>
      <c r="F139" s="1"/>
      <c r="G139" s="1" t="s">
        <v>5478</v>
      </c>
      <c r="H139" s="20">
        <v>0</v>
      </c>
      <c r="I139" s="22"/>
      <c r="J139" s="20"/>
      <c r="K139" s="22"/>
      <c r="L139" s="20"/>
      <c r="M139" s="22"/>
      <c r="N139" s="20">
        <v>13</v>
      </c>
      <c r="O139" s="22"/>
      <c r="P139" s="20"/>
      <c r="Q139" s="22"/>
      <c r="R139" s="20">
        <v>1</v>
      </c>
      <c r="S139" s="22"/>
      <c r="T139" s="20"/>
      <c r="U139" s="22"/>
      <c r="V139" s="27">
        <v>8000</v>
      </c>
      <c r="W139" s="1" t="s">
        <v>5842</v>
      </c>
      <c r="X139" s="29" t="s">
        <v>5843</v>
      </c>
      <c r="Y139" s="1" t="s">
        <v>2780</v>
      </c>
      <c r="Z139" s="1" t="s">
        <v>2035</v>
      </c>
      <c r="AA139" s="1" t="s">
        <v>1667</v>
      </c>
      <c r="AB139" s="1" t="s">
        <v>5461</v>
      </c>
      <c r="AC139" s="1" t="s">
        <v>183</v>
      </c>
      <c r="AD139" s="1" t="s">
        <v>183</v>
      </c>
      <c r="AE139" s="1">
        <v>1</v>
      </c>
      <c r="AF139" s="1" t="s">
        <v>322</v>
      </c>
      <c r="AG139" s="1"/>
    </row>
    <row r="140" spans="1:33">
      <c r="A140" t="s">
        <v>322</v>
      </c>
      <c r="B140" s="1" t="s">
        <v>5844</v>
      </c>
      <c r="C140" s="1"/>
      <c r="D140" s="2" t="s">
        <v>36</v>
      </c>
      <c r="E140" s="1"/>
      <c r="F140" s="2"/>
      <c r="G140" s="1" t="s">
        <v>5478</v>
      </c>
      <c r="H140" s="20">
        <v>1</v>
      </c>
      <c r="I140" s="22"/>
      <c r="J140" s="20"/>
      <c r="K140" s="22"/>
      <c r="L140" s="20"/>
      <c r="M140" s="22"/>
      <c r="N140" s="20">
        <v>11</v>
      </c>
      <c r="O140" s="22"/>
      <c r="P140" s="20"/>
      <c r="Q140" s="22"/>
      <c r="R140" s="20">
        <v>1</v>
      </c>
      <c r="S140" s="22"/>
      <c r="T140" s="20"/>
      <c r="U140" s="22"/>
      <c r="V140" s="27">
        <v>8000</v>
      </c>
      <c r="W140" s="1" t="s">
        <v>5845</v>
      </c>
      <c r="X140" s="29" t="s">
        <v>5846</v>
      </c>
      <c r="Y140" s="1" t="s">
        <v>2780</v>
      </c>
      <c r="Z140" s="1" t="s">
        <v>2035</v>
      </c>
      <c r="AA140" s="1" t="s">
        <v>1667</v>
      </c>
      <c r="AB140" s="1" t="s">
        <v>5461</v>
      </c>
      <c r="AC140" s="1" t="s">
        <v>183</v>
      </c>
      <c r="AD140" s="1" t="s">
        <v>183</v>
      </c>
      <c r="AE140" s="1">
        <v>1</v>
      </c>
      <c r="AF140" s="1" t="s">
        <v>322</v>
      </c>
      <c r="AG140" s="1"/>
    </row>
    <row r="141" spans="1:33">
      <c r="A141" t="s">
        <v>322</v>
      </c>
      <c r="B141" s="1" t="s">
        <v>5847</v>
      </c>
      <c r="C141" s="1"/>
      <c r="D141" s="2" t="s">
        <v>324</v>
      </c>
      <c r="E141" s="1" t="s">
        <v>341</v>
      </c>
      <c r="F141" s="2" t="s">
        <v>128</v>
      </c>
      <c r="G141" s="1" t="s">
        <v>5478</v>
      </c>
      <c r="H141" s="20">
        <v>1</v>
      </c>
      <c r="I141" s="22"/>
      <c r="J141" s="20"/>
      <c r="K141" s="22"/>
      <c r="L141" s="20"/>
      <c r="M141" s="22">
        <v>10</v>
      </c>
      <c r="N141" s="20">
        <v>11</v>
      </c>
      <c r="O141" s="22"/>
      <c r="P141" s="20"/>
      <c r="Q141" s="22">
        <v>0</v>
      </c>
      <c r="R141" s="20">
        <v>1</v>
      </c>
      <c r="S141" s="22"/>
      <c r="T141" s="20"/>
      <c r="U141" s="22"/>
      <c r="V141" s="27">
        <v>8000</v>
      </c>
      <c r="W141" s="1" t="s">
        <v>5848</v>
      </c>
      <c r="X141" s="29" t="s">
        <v>5849</v>
      </c>
      <c r="Y141" s="1" t="s">
        <v>2780</v>
      </c>
      <c r="Z141" s="1" t="s">
        <v>2035</v>
      </c>
      <c r="AA141" s="1" t="s">
        <v>1667</v>
      </c>
      <c r="AB141" s="1" t="s">
        <v>5461</v>
      </c>
      <c r="AC141" s="1" t="s">
        <v>183</v>
      </c>
      <c r="AD141" s="1" t="s">
        <v>183</v>
      </c>
      <c r="AE141" s="1">
        <v>1</v>
      </c>
      <c r="AF141" s="1" t="s">
        <v>322</v>
      </c>
      <c r="AG141" s="1"/>
    </row>
    <row r="142" spans="1:33">
      <c r="A142" t="s">
        <v>322</v>
      </c>
      <c r="B142" s="1" t="s">
        <v>5850</v>
      </c>
      <c r="C142" s="1"/>
      <c r="D142" s="1" t="s">
        <v>344</v>
      </c>
      <c r="E142" s="1" t="s">
        <v>341</v>
      </c>
      <c r="F142" s="1"/>
      <c r="G142" s="1" t="s">
        <v>5478</v>
      </c>
      <c r="H142" s="20">
        <v>1</v>
      </c>
      <c r="I142" s="22"/>
      <c r="J142" s="20"/>
      <c r="K142" s="22"/>
      <c r="L142" s="20"/>
      <c r="M142" s="22"/>
      <c r="N142" s="20">
        <v>12</v>
      </c>
      <c r="O142" s="22"/>
      <c r="P142" s="20"/>
      <c r="Q142" s="22"/>
      <c r="R142" s="20">
        <v>0</v>
      </c>
      <c r="S142" s="22"/>
      <c r="T142" s="20"/>
      <c r="U142" s="22"/>
      <c r="V142" s="27">
        <v>8000</v>
      </c>
      <c r="W142" s="1" t="s">
        <v>5851</v>
      </c>
      <c r="X142" s="29" t="s">
        <v>5852</v>
      </c>
      <c r="Y142" s="1" t="s">
        <v>2780</v>
      </c>
      <c r="Z142" s="1" t="s">
        <v>2035</v>
      </c>
      <c r="AA142" s="1" t="s">
        <v>1667</v>
      </c>
      <c r="AB142" s="1" t="s">
        <v>5461</v>
      </c>
      <c r="AC142" s="1" t="s">
        <v>183</v>
      </c>
      <c r="AD142" s="1" t="s">
        <v>183</v>
      </c>
      <c r="AE142" s="1">
        <v>1</v>
      </c>
      <c r="AF142" s="1" t="s">
        <v>322</v>
      </c>
      <c r="AG142" s="1"/>
    </row>
    <row r="143" spans="1:33">
      <c r="A143" t="s">
        <v>322</v>
      </c>
      <c r="B143" s="1" t="s">
        <v>5853</v>
      </c>
      <c r="C143" s="1"/>
      <c r="D143" s="1" t="s">
        <v>347</v>
      </c>
      <c r="E143" s="1"/>
      <c r="F143" s="1" t="s">
        <v>128</v>
      </c>
      <c r="G143" s="1" t="s">
        <v>5478</v>
      </c>
      <c r="H143" s="20">
        <v>0</v>
      </c>
      <c r="I143" s="22"/>
      <c r="J143" s="20"/>
      <c r="K143" s="22"/>
      <c r="L143" s="20"/>
      <c r="M143" s="22">
        <v>11</v>
      </c>
      <c r="N143" s="20">
        <v>12</v>
      </c>
      <c r="O143" s="22"/>
      <c r="P143" s="20"/>
      <c r="Q143" s="22">
        <v>1</v>
      </c>
      <c r="R143" s="20">
        <v>2</v>
      </c>
      <c r="S143" s="22"/>
      <c r="T143" s="20"/>
      <c r="U143" s="22"/>
      <c r="V143" s="27">
        <v>8000</v>
      </c>
      <c r="W143" s="1" t="s">
        <v>5854</v>
      </c>
      <c r="X143" s="29" t="s">
        <v>5483</v>
      </c>
      <c r="Y143" s="1" t="s">
        <v>2780</v>
      </c>
      <c r="Z143" s="1" t="s">
        <v>2035</v>
      </c>
      <c r="AA143" s="1" t="s">
        <v>1667</v>
      </c>
      <c r="AB143" s="1" t="s">
        <v>5461</v>
      </c>
      <c r="AC143" s="1" t="s">
        <v>183</v>
      </c>
      <c r="AD143" s="1" t="s">
        <v>183</v>
      </c>
      <c r="AE143" s="1">
        <v>1</v>
      </c>
      <c r="AF143" s="1" t="s">
        <v>322</v>
      </c>
      <c r="AG143" s="1"/>
    </row>
    <row r="144" spans="1:33">
      <c r="A144" t="s">
        <v>322</v>
      </c>
      <c r="B144" s="1" t="s">
        <v>5855</v>
      </c>
      <c r="C144" s="1"/>
      <c r="D144" s="1" t="s">
        <v>334</v>
      </c>
      <c r="E144" s="1"/>
      <c r="F144" s="1" t="s">
        <v>128</v>
      </c>
      <c r="G144" s="1" t="s">
        <v>5478</v>
      </c>
      <c r="H144" s="20">
        <v>0</v>
      </c>
      <c r="I144" s="22"/>
      <c r="J144" s="20"/>
      <c r="K144" s="22"/>
      <c r="L144" s="20"/>
      <c r="M144" s="22">
        <v>12</v>
      </c>
      <c r="N144" s="20">
        <v>13</v>
      </c>
      <c r="O144" s="22"/>
      <c r="P144" s="20"/>
      <c r="Q144" s="22">
        <v>0</v>
      </c>
      <c r="R144" s="20">
        <v>1</v>
      </c>
      <c r="S144" s="22"/>
      <c r="T144" s="20"/>
      <c r="U144" s="22"/>
      <c r="V144" s="27">
        <v>8000</v>
      </c>
      <c r="W144" s="1" t="s">
        <v>5856</v>
      </c>
      <c r="X144" s="29" t="s">
        <v>5857</v>
      </c>
      <c r="Y144" s="1" t="s">
        <v>2780</v>
      </c>
      <c r="Z144" s="1" t="s">
        <v>2035</v>
      </c>
      <c r="AA144" s="1" t="s">
        <v>1667</v>
      </c>
      <c r="AB144" s="1" t="s">
        <v>5461</v>
      </c>
      <c r="AC144" s="1" t="s">
        <v>183</v>
      </c>
      <c r="AD144" s="1" t="s">
        <v>183</v>
      </c>
      <c r="AE144" s="1">
        <v>1</v>
      </c>
      <c r="AF144" s="1" t="s">
        <v>322</v>
      </c>
      <c r="AG144" s="1"/>
    </row>
    <row r="145" spans="1:33">
      <c r="A145" t="s">
        <v>322</v>
      </c>
      <c r="B145" s="2" t="s">
        <v>5858</v>
      </c>
      <c r="C145" s="1"/>
      <c r="D145" s="2" t="s">
        <v>183</v>
      </c>
      <c r="E145" s="1"/>
      <c r="F145" s="1" t="s">
        <v>128</v>
      </c>
      <c r="G145" s="1"/>
      <c r="H145" s="19">
        <v>1</v>
      </c>
      <c r="I145" s="22"/>
      <c r="J145" s="20"/>
      <c r="K145" s="22"/>
      <c r="L145" s="20"/>
      <c r="M145" s="24">
        <v>10</v>
      </c>
      <c r="N145" s="20"/>
      <c r="O145" s="22"/>
      <c r="P145" s="20"/>
      <c r="Q145" s="24">
        <v>3</v>
      </c>
      <c r="R145" s="20"/>
      <c r="S145" s="22"/>
      <c r="T145" s="20"/>
      <c r="U145" s="22"/>
      <c r="V145" s="28">
        <v>10000</v>
      </c>
      <c r="W145" s="2" t="s">
        <v>5859</v>
      </c>
      <c r="X145" s="26"/>
      <c r="Y145" s="1" t="s">
        <v>2780</v>
      </c>
      <c r="Z145" s="1" t="s">
        <v>2035</v>
      </c>
      <c r="AA145" s="2" t="s">
        <v>1623</v>
      </c>
      <c r="AB145" s="1" t="s">
        <v>5461</v>
      </c>
      <c r="AC145" s="1" t="s">
        <v>183</v>
      </c>
      <c r="AD145" s="1" t="s">
        <v>183</v>
      </c>
      <c r="AE145" s="1">
        <v>1</v>
      </c>
      <c r="AF145" s="1" t="s">
        <v>322</v>
      </c>
      <c r="AG145" s="1"/>
    </row>
    <row r="146" spans="1:33">
      <c r="A146" t="s">
        <v>322</v>
      </c>
      <c r="B146" s="2" t="s">
        <v>5860</v>
      </c>
      <c r="C146" s="1"/>
      <c r="D146" s="2" t="s">
        <v>305</v>
      </c>
      <c r="E146" s="1" t="s">
        <v>316</v>
      </c>
      <c r="F146" s="2"/>
      <c r="G146" s="1" t="s">
        <v>5478</v>
      </c>
      <c r="H146" s="19">
        <v>0</v>
      </c>
      <c r="I146" s="22"/>
      <c r="J146" s="20"/>
      <c r="K146" s="22"/>
      <c r="L146" s="20"/>
      <c r="M146" s="22"/>
      <c r="N146" s="19">
        <v>13</v>
      </c>
      <c r="O146" s="22"/>
      <c r="P146" s="20"/>
      <c r="Q146" s="22"/>
      <c r="R146" s="19">
        <v>3</v>
      </c>
      <c r="S146" s="22"/>
      <c r="T146" s="20"/>
      <c r="U146" s="22"/>
      <c r="V146" s="28">
        <v>10000</v>
      </c>
      <c r="W146" s="2" t="s">
        <v>5861</v>
      </c>
      <c r="X146" s="26" t="s">
        <v>5483</v>
      </c>
      <c r="Y146" s="1" t="s">
        <v>2780</v>
      </c>
      <c r="Z146" s="1" t="s">
        <v>2035</v>
      </c>
      <c r="AA146" s="2" t="s">
        <v>1623</v>
      </c>
      <c r="AB146" s="1" t="s">
        <v>5461</v>
      </c>
      <c r="AC146" s="1" t="s">
        <v>183</v>
      </c>
      <c r="AD146" s="1" t="s">
        <v>183</v>
      </c>
      <c r="AE146" s="1">
        <v>1</v>
      </c>
      <c r="AF146" s="1" t="s">
        <v>322</v>
      </c>
      <c r="AG146" s="1"/>
    </row>
    <row r="147" spans="1:33">
      <c r="A147" t="s">
        <v>322</v>
      </c>
      <c r="B147" s="2" t="s">
        <v>5862</v>
      </c>
      <c r="C147" s="1"/>
      <c r="D147" s="2" t="s">
        <v>305</v>
      </c>
      <c r="E147" s="1" t="s">
        <v>316</v>
      </c>
      <c r="F147" s="1" t="s">
        <v>128</v>
      </c>
      <c r="G147" s="1" t="s">
        <v>5478</v>
      </c>
      <c r="H147" s="19">
        <v>0</v>
      </c>
      <c r="I147" s="22"/>
      <c r="J147" s="20"/>
      <c r="K147" s="22"/>
      <c r="L147" s="20"/>
      <c r="M147" s="24">
        <v>13</v>
      </c>
      <c r="N147" s="20">
        <v>14</v>
      </c>
      <c r="O147" s="22"/>
      <c r="P147" s="20"/>
      <c r="Q147" s="24">
        <v>1</v>
      </c>
      <c r="R147" s="20">
        <v>2</v>
      </c>
      <c r="S147" s="22"/>
      <c r="T147" s="20"/>
      <c r="U147" s="22"/>
      <c r="V147" s="28">
        <v>10000</v>
      </c>
      <c r="W147" s="2" t="s">
        <v>5863</v>
      </c>
      <c r="X147" s="26" t="s">
        <v>5549</v>
      </c>
      <c r="Y147" s="1" t="s">
        <v>2780</v>
      </c>
      <c r="Z147" s="1" t="s">
        <v>2035</v>
      </c>
      <c r="AA147" s="2" t="s">
        <v>1623</v>
      </c>
      <c r="AB147" s="1" t="s">
        <v>5461</v>
      </c>
      <c r="AC147" s="1" t="s">
        <v>183</v>
      </c>
      <c r="AD147" s="1" t="s">
        <v>183</v>
      </c>
      <c r="AE147" s="1">
        <v>1</v>
      </c>
      <c r="AF147" s="1" t="s">
        <v>322</v>
      </c>
      <c r="AG147" s="1"/>
    </row>
    <row r="148" spans="1:33">
      <c r="A148" t="s">
        <v>322</v>
      </c>
      <c r="B148" s="2" t="s">
        <v>5864</v>
      </c>
      <c r="C148" s="1"/>
      <c r="D148" s="2" t="s">
        <v>305</v>
      </c>
      <c r="E148" s="1"/>
      <c r="F148" s="2"/>
      <c r="G148" s="1" t="s">
        <v>5478</v>
      </c>
      <c r="H148" s="19">
        <v>1</v>
      </c>
      <c r="I148" s="22"/>
      <c r="J148" s="20"/>
      <c r="K148" s="22"/>
      <c r="L148" s="20"/>
      <c r="M148" s="22"/>
      <c r="N148" s="19">
        <v>15</v>
      </c>
      <c r="O148" s="22"/>
      <c r="P148" s="20"/>
      <c r="Q148" s="22"/>
      <c r="R148" s="19">
        <v>-1</v>
      </c>
      <c r="S148" s="22"/>
      <c r="T148" s="20"/>
      <c r="U148" s="22"/>
      <c r="V148" s="28">
        <v>10000</v>
      </c>
      <c r="W148" s="2" t="s">
        <v>5865</v>
      </c>
      <c r="X148" s="26" t="s">
        <v>5680</v>
      </c>
      <c r="Y148" s="1" t="s">
        <v>2780</v>
      </c>
      <c r="Z148" s="1" t="s">
        <v>2035</v>
      </c>
      <c r="AA148" s="2" t="s">
        <v>1623</v>
      </c>
      <c r="AB148" s="1" t="s">
        <v>5461</v>
      </c>
      <c r="AC148" s="1" t="s">
        <v>183</v>
      </c>
      <c r="AD148" s="1" t="s">
        <v>183</v>
      </c>
      <c r="AE148" s="1">
        <v>1</v>
      </c>
      <c r="AF148" s="1" t="s">
        <v>322</v>
      </c>
      <c r="AG148" s="1"/>
    </row>
    <row r="149" spans="1:33">
      <c r="A149" t="s">
        <v>322</v>
      </c>
      <c r="B149" s="1" t="s">
        <v>5866</v>
      </c>
      <c r="C149" s="1"/>
      <c r="D149" s="1" t="s">
        <v>305</v>
      </c>
      <c r="E149" s="1"/>
      <c r="F149" s="1"/>
      <c r="G149" s="1" t="s">
        <v>5478</v>
      </c>
      <c r="H149" s="20">
        <v>1</v>
      </c>
      <c r="I149" s="22"/>
      <c r="J149" s="20"/>
      <c r="K149" s="22"/>
      <c r="L149" s="20"/>
      <c r="M149" s="22"/>
      <c r="N149" s="20">
        <v>15</v>
      </c>
      <c r="O149" s="22"/>
      <c r="P149" s="20"/>
      <c r="Q149" s="22"/>
      <c r="R149" s="20">
        <v>-1</v>
      </c>
      <c r="S149" s="22"/>
      <c r="T149" s="20"/>
      <c r="U149" s="22"/>
      <c r="V149" s="27">
        <v>10000</v>
      </c>
      <c r="W149" s="1" t="s">
        <v>5867</v>
      </c>
      <c r="X149" s="29" t="s">
        <v>5868</v>
      </c>
      <c r="Y149" s="1" t="s">
        <v>2780</v>
      </c>
      <c r="Z149" s="1" t="s">
        <v>2035</v>
      </c>
      <c r="AA149" s="1" t="s">
        <v>1638</v>
      </c>
      <c r="AB149" s="1" t="s">
        <v>5461</v>
      </c>
      <c r="AC149" s="1" t="s">
        <v>183</v>
      </c>
      <c r="AD149" s="1" t="s">
        <v>183</v>
      </c>
      <c r="AE149" s="1">
        <v>1</v>
      </c>
      <c r="AF149" s="1" t="s">
        <v>322</v>
      </c>
      <c r="AG149" s="1"/>
    </row>
    <row r="150" spans="1:33">
      <c r="A150" t="s">
        <v>322</v>
      </c>
      <c r="B150" s="1" t="s">
        <v>5869</v>
      </c>
      <c r="C150" s="1"/>
      <c r="D150" s="2" t="s">
        <v>66</v>
      </c>
      <c r="E150" s="1"/>
      <c r="F150" s="1" t="s">
        <v>128</v>
      </c>
      <c r="G150" s="1" t="s">
        <v>5478</v>
      </c>
      <c r="H150" s="20">
        <v>0</v>
      </c>
      <c r="I150" s="22"/>
      <c r="J150" s="20"/>
      <c r="K150" s="22"/>
      <c r="L150" s="20"/>
      <c r="M150" s="22">
        <v>12</v>
      </c>
      <c r="N150" s="20">
        <v>13</v>
      </c>
      <c r="O150" s="22"/>
      <c r="P150" s="20"/>
      <c r="Q150" s="22">
        <v>2</v>
      </c>
      <c r="R150" s="20">
        <v>3</v>
      </c>
      <c r="S150" s="22"/>
      <c r="T150" s="20"/>
      <c r="U150" s="22"/>
      <c r="V150" s="27">
        <v>10000</v>
      </c>
      <c r="W150" s="1" t="s">
        <v>5870</v>
      </c>
      <c r="X150" s="29" t="s">
        <v>5871</v>
      </c>
      <c r="Y150" s="1" t="s">
        <v>2780</v>
      </c>
      <c r="Z150" s="1" t="s">
        <v>2035</v>
      </c>
      <c r="AA150" s="1" t="s">
        <v>1643</v>
      </c>
      <c r="AB150" s="1" t="s">
        <v>5461</v>
      </c>
      <c r="AC150" s="1" t="s">
        <v>183</v>
      </c>
      <c r="AD150" s="1" t="s">
        <v>183</v>
      </c>
      <c r="AE150" s="1">
        <v>1</v>
      </c>
      <c r="AF150" s="1" t="s">
        <v>322</v>
      </c>
      <c r="AG150" s="1"/>
    </row>
    <row r="151" spans="1:33">
      <c r="A151" t="s">
        <v>322</v>
      </c>
      <c r="B151" s="1" t="s">
        <v>5872</v>
      </c>
      <c r="C151" s="1"/>
      <c r="D151" s="1" t="s">
        <v>183</v>
      </c>
      <c r="E151" s="1"/>
      <c r="F151" s="1"/>
      <c r="G151" s="1" t="s">
        <v>5478</v>
      </c>
      <c r="H151" s="20"/>
      <c r="I151" s="22"/>
      <c r="J151" s="20"/>
      <c r="K151" s="22"/>
      <c r="L151" s="20"/>
      <c r="M151" s="22"/>
      <c r="N151" s="20">
        <v>15</v>
      </c>
      <c r="O151" s="22"/>
      <c r="P151" s="20"/>
      <c r="Q151" s="22"/>
      <c r="R151" s="20"/>
      <c r="S151" s="22"/>
      <c r="T151" s="20"/>
      <c r="U151" s="22"/>
      <c r="V151" s="27">
        <v>10000</v>
      </c>
      <c r="W151" s="1" t="s">
        <v>5873</v>
      </c>
      <c r="X151" s="29" t="s">
        <v>5874</v>
      </c>
      <c r="Y151" s="1" t="s">
        <v>2780</v>
      </c>
      <c r="Z151" s="1" t="s">
        <v>2035</v>
      </c>
      <c r="AA151" s="1" t="s">
        <v>1653</v>
      </c>
      <c r="AB151" s="1" t="s">
        <v>5461</v>
      </c>
      <c r="AC151" s="1" t="s">
        <v>183</v>
      </c>
      <c r="AD151" s="1" t="s">
        <v>183</v>
      </c>
      <c r="AE151" s="1">
        <v>1</v>
      </c>
      <c r="AF151" s="1" t="s">
        <v>322</v>
      </c>
      <c r="AG151" s="1"/>
    </row>
    <row r="152" spans="1:33">
      <c r="A152" t="s">
        <v>322</v>
      </c>
      <c r="B152" s="1" t="s">
        <v>5875</v>
      </c>
      <c r="C152" s="1"/>
      <c r="D152" s="1" t="s">
        <v>305</v>
      </c>
      <c r="E152" s="1" t="s">
        <v>316</v>
      </c>
      <c r="F152" s="1" t="s">
        <v>128</v>
      </c>
      <c r="G152" s="1" t="s">
        <v>5478</v>
      </c>
      <c r="H152" s="20">
        <v>1</v>
      </c>
      <c r="I152" s="22"/>
      <c r="J152" s="20"/>
      <c r="K152" s="22"/>
      <c r="L152" s="20"/>
      <c r="M152" s="22">
        <v>12</v>
      </c>
      <c r="N152" s="20">
        <v>13</v>
      </c>
      <c r="O152" s="22"/>
      <c r="P152" s="20"/>
      <c r="Q152" s="22"/>
      <c r="R152" s="20">
        <v>1</v>
      </c>
      <c r="S152" s="22"/>
      <c r="T152" s="20"/>
      <c r="U152" s="22"/>
      <c r="V152" s="27">
        <v>10000</v>
      </c>
      <c r="W152" s="1" t="s">
        <v>5876</v>
      </c>
      <c r="X152" s="29" t="s">
        <v>5877</v>
      </c>
      <c r="Y152" s="1" t="s">
        <v>2780</v>
      </c>
      <c r="Z152" s="1" t="s">
        <v>2035</v>
      </c>
      <c r="AA152" s="1" t="s">
        <v>1657</v>
      </c>
      <c r="AB152" s="1" t="s">
        <v>5461</v>
      </c>
      <c r="AC152" s="1" t="s">
        <v>183</v>
      </c>
      <c r="AD152" s="1" t="s">
        <v>183</v>
      </c>
      <c r="AE152" s="1">
        <v>1</v>
      </c>
      <c r="AF152" s="1" t="s">
        <v>322</v>
      </c>
      <c r="AG152" s="1"/>
    </row>
    <row r="153" spans="1:33">
      <c r="A153" t="s">
        <v>322</v>
      </c>
      <c r="B153" s="1" t="s">
        <v>5878</v>
      </c>
      <c r="C153" s="1"/>
      <c r="D153" s="1" t="s">
        <v>305</v>
      </c>
      <c r="E153" s="1" t="s">
        <v>316</v>
      </c>
      <c r="F153" s="1" t="s">
        <v>128</v>
      </c>
      <c r="G153" s="1" t="s">
        <v>5478</v>
      </c>
      <c r="H153" s="20">
        <v>1</v>
      </c>
      <c r="I153" s="22"/>
      <c r="J153" s="20"/>
      <c r="K153" s="22"/>
      <c r="L153" s="20"/>
      <c r="M153" s="22">
        <v>12</v>
      </c>
      <c r="N153" s="20">
        <v>13</v>
      </c>
      <c r="O153" s="22"/>
      <c r="P153" s="20"/>
      <c r="Q153" s="22"/>
      <c r="R153" s="20">
        <v>1</v>
      </c>
      <c r="S153" s="22"/>
      <c r="T153" s="20"/>
      <c r="U153" s="22"/>
      <c r="V153" s="27">
        <v>10000</v>
      </c>
      <c r="W153" s="1" t="s">
        <v>5879</v>
      </c>
      <c r="X153" s="29" t="s">
        <v>5880</v>
      </c>
      <c r="Y153" s="1" t="s">
        <v>2780</v>
      </c>
      <c r="Z153" s="1" t="s">
        <v>2035</v>
      </c>
      <c r="AA153" s="1" t="s">
        <v>1657</v>
      </c>
      <c r="AB153" s="1" t="s">
        <v>5461</v>
      </c>
      <c r="AC153" s="1" t="s">
        <v>183</v>
      </c>
      <c r="AD153" s="1" t="s">
        <v>183</v>
      </c>
      <c r="AE153" s="1">
        <v>1</v>
      </c>
      <c r="AF153" s="1" t="s">
        <v>322</v>
      </c>
      <c r="AG153" s="1"/>
    </row>
    <row r="154" spans="1:33">
      <c r="A154" t="s">
        <v>322</v>
      </c>
      <c r="B154" s="1" t="s">
        <v>5881</v>
      </c>
      <c r="C154" s="1"/>
      <c r="D154" s="1" t="s">
        <v>305</v>
      </c>
      <c r="E154" s="1"/>
      <c r="F154" s="1"/>
      <c r="G154" s="1" t="s">
        <v>5478</v>
      </c>
      <c r="H154" s="20"/>
      <c r="I154" s="22"/>
      <c r="J154" s="20"/>
      <c r="K154" s="22"/>
      <c r="L154" s="20"/>
      <c r="M154" s="22"/>
      <c r="N154" s="20">
        <v>13</v>
      </c>
      <c r="O154" s="22"/>
      <c r="P154" s="20"/>
      <c r="Q154" s="22"/>
      <c r="R154" s="20">
        <v>2</v>
      </c>
      <c r="S154" s="22"/>
      <c r="T154" s="20"/>
      <c r="U154" s="22"/>
      <c r="V154" s="27">
        <v>10000</v>
      </c>
      <c r="W154" s="1" t="s">
        <v>5882</v>
      </c>
      <c r="X154" s="29" t="s">
        <v>5483</v>
      </c>
      <c r="Y154" s="1" t="s">
        <v>2780</v>
      </c>
      <c r="Z154" s="1" t="s">
        <v>2035</v>
      </c>
      <c r="AA154" s="1" t="s">
        <v>1657</v>
      </c>
      <c r="AB154" s="1" t="s">
        <v>5461</v>
      </c>
      <c r="AC154" s="1" t="s">
        <v>183</v>
      </c>
      <c r="AD154" s="1" t="s">
        <v>183</v>
      </c>
      <c r="AE154" s="1">
        <v>1</v>
      </c>
      <c r="AF154" s="1" t="s">
        <v>322</v>
      </c>
      <c r="AG154" s="1"/>
    </row>
    <row r="155" spans="1:33">
      <c r="A155" t="s">
        <v>322</v>
      </c>
      <c r="B155" s="1" t="s">
        <v>5883</v>
      </c>
      <c r="C155" s="1"/>
      <c r="D155" s="1" t="s">
        <v>305</v>
      </c>
      <c r="E155" s="1"/>
      <c r="F155" s="1"/>
      <c r="G155" s="1" t="s">
        <v>5478</v>
      </c>
      <c r="H155" s="20">
        <v>1</v>
      </c>
      <c r="I155" s="22"/>
      <c r="J155" s="20"/>
      <c r="K155" s="22"/>
      <c r="L155" s="20"/>
      <c r="M155" s="22"/>
      <c r="N155" s="20">
        <v>13</v>
      </c>
      <c r="O155" s="22"/>
      <c r="P155" s="20"/>
      <c r="Q155" s="22"/>
      <c r="R155" s="20"/>
      <c r="S155" s="22"/>
      <c r="T155" s="20"/>
      <c r="U155" s="22"/>
      <c r="V155" s="27">
        <v>10000</v>
      </c>
      <c r="W155" s="1" t="s">
        <v>5884</v>
      </c>
      <c r="X155" s="29" t="s">
        <v>5885</v>
      </c>
      <c r="Y155" s="1" t="s">
        <v>2780</v>
      </c>
      <c r="Z155" s="1" t="s">
        <v>2035</v>
      </c>
      <c r="AA155" s="1" t="s">
        <v>1657</v>
      </c>
      <c r="AB155" s="1" t="s">
        <v>5461</v>
      </c>
      <c r="AC155" s="1" t="s">
        <v>183</v>
      </c>
      <c r="AD155" s="1" t="s">
        <v>183</v>
      </c>
      <c r="AE155" s="1">
        <v>1</v>
      </c>
      <c r="AF155" s="1" t="s">
        <v>322</v>
      </c>
      <c r="AG155" s="1"/>
    </row>
    <row r="156" spans="1:33">
      <c r="A156" t="s">
        <v>322</v>
      </c>
      <c r="B156" s="1" t="s">
        <v>5886</v>
      </c>
      <c r="C156" s="1"/>
      <c r="D156" s="1" t="s">
        <v>305</v>
      </c>
      <c r="E156" s="1"/>
      <c r="F156" s="1"/>
      <c r="G156" s="1" t="s">
        <v>5478</v>
      </c>
      <c r="H156" s="20">
        <v>1</v>
      </c>
      <c r="I156" s="22"/>
      <c r="J156" s="20"/>
      <c r="K156" s="22"/>
      <c r="L156" s="20"/>
      <c r="M156" s="22"/>
      <c r="N156" s="20">
        <v>13</v>
      </c>
      <c r="O156" s="22"/>
      <c r="P156" s="20"/>
      <c r="Q156" s="22"/>
      <c r="R156" s="20"/>
      <c r="S156" s="22"/>
      <c r="T156" s="20"/>
      <c r="U156" s="22"/>
      <c r="V156" s="27">
        <v>10000</v>
      </c>
      <c r="W156" s="1" t="s">
        <v>5887</v>
      </c>
      <c r="X156" s="29" t="s">
        <v>5874</v>
      </c>
      <c r="Y156" s="1" t="s">
        <v>2780</v>
      </c>
      <c r="Z156" s="1" t="s">
        <v>2035</v>
      </c>
      <c r="AA156" s="1" t="s">
        <v>1657</v>
      </c>
      <c r="AB156" s="1" t="s">
        <v>5461</v>
      </c>
      <c r="AC156" s="1" t="s">
        <v>183</v>
      </c>
      <c r="AD156" s="1" t="s">
        <v>183</v>
      </c>
      <c r="AE156" s="1">
        <v>1</v>
      </c>
      <c r="AF156" s="1" t="s">
        <v>322</v>
      </c>
      <c r="AG156" s="1"/>
    </row>
    <row r="157" spans="1:33">
      <c r="A157" t="s">
        <v>322</v>
      </c>
      <c r="B157" s="1" t="s">
        <v>5888</v>
      </c>
      <c r="C157" s="1"/>
      <c r="D157" s="1" t="s">
        <v>305</v>
      </c>
      <c r="E157" s="1" t="s">
        <v>316</v>
      </c>
      <c r="F157" s="1" t="s">
        <v>128</v>
      </c>
      <c r="G157" s="1" t="s">
        <v>5478</v>
      </c>
      <c r="H157" s="20"/>
      <c r="I157" s="22"/>
      <c r="J157" s="20"/>
      <c r="K157" s="22"/>
      <c r="L157" s="20"/>
      <c r="M157" s="22">
        <v>13</v>
      </c>
      <c r="N157" s="20">
        <v>14</v>
      </c>
      <c r="O157" s="22"/>
      <c r="P157" s="20"/>
      <c r="Q157" s="22">
        <v>1</v>
      </c>
      <c r="R157" s="20">
        <v>2</v>
      </c>
      <c r="S157" s="22"/>
      <c r="T157" s="20"/>
      <c r="U157" s="22"/>
      <c r="V157" s="27">
        <v>10000</v>
      </c>
      <c r="W157" s="1" t="s">
        <v>5889</v>
      </c>
      <c r="X157" s="29" t="s">
        <v>5890</v>
      </c>
      <c r="Y157" s="1" t="s">
        <v>2780</v>
      </c>
      <c r="Z157" s="1" t="s">
        <v>2035</v>
      </c>
      <c r="AA157" s="1" t="s">
        <v>1657</v>
      </c>
      <c r="AB157" s="1" t="s">
        <v>5461</v>
      </c>
      <c r="AC157" s="1" t="s">
        <v>183</v>
      </c>
      <c r="AD157" s="1" t="s">
        <v>183</v>
      </c>
      <c r="AE157" s="1">
        <v>1</v>
      </c>
      <c r="AF157" s="1" t="s">
        <v>322</v>
      </c>
      <c r="AG157" s="1"/>
    </row>
    <row r="158" spans="1:33">
      <c r="A158" t="s">
        <v>322</v>
      </c>
      <c r="B158" s="1" t="s">
        <v>5891</v>
      </c>
      <c r="C158" s="1"/>
      <c r="D158" s="1" t="s">
        <v>305</v>
      </c>
      <c r="E158" s="1"/>
      <c r="F158" s="1" t="s">
        <v>128</v>
      </c>
      <c r="G158" s="1" t="s">
        <v>5478</v>
      </c>
      <c r="H158" s="20"/>
      <c r="I158" s="22"/>
      <c r="J158" s="20"/>
      <c r="K158" s="22"/>
      <c r="L158" s="20"/>
      <c r="M158" s="22">
        <v>13</v>
      </c>
      <c r="N158" s="20">
        <v>14</v>
      </c>
      <c r="O158" s="22"/>
      <c r="P158" s="20"/>
      <c r="Q158" s="22">
        <v>1</v>
      </c>
      <c r="R158" s="20">
        <v>2</v>
      </c>
      <c r="S158" s="22"/>
      <c r="T158" s="20">
        <v>5</v>
      </c>
      <c r="U158" s="22"/>
      <c r="V158" s="27">
        <v>10000</v>
      </c>
      <c r="W158" s="1" t="s">
        <v>5892</v>
      </c>
      <c r="X158" s="29" t="s">
        <v>5685</v>
      </c>
      <c r="Y158" s="1" t="s">
        <v>2780</v>
      </c>
      <c r="Z158" s="1" t="s">
        <v>2035</v>
      </c>
      <c r="AA158" s="1" t="s">
        <v>1657</v>
      </c>
      <c r="AB158" s="1" t="s">
        <v>5461</v>
      </c>
      <c r="AC158" s="1" t="s">
        <v>183</v>
      </c>
      <c r="AD158" s="1" t="s">
        <v>183</v>
      </c>
      <c r="AE158" s="1">
        <v>1</v>
      </c>
      <c r="AF158" s="1" t="s">
        <v>322</v>
      </c>
      <c r="AG158" s="1"/>
    </row>
    <row r="159" spans="1:33">
      <c r="A159" t="s">
        <v>322</v>
      </c>
      <c r="B159" s="1" t="s">
        <v>5893</v>
      </c>
      <c r="C159" s="1"/>
      <c r="D159" s="1" t="s">
        <v>305</v>
      </c>
      <c r="E159" s="1"/>
      <c r="F159" s="1" t="s">
        <v>128</v>
      </c>
      <c r="G159" s="1" t="s">
        <v>5478</v>
      </c>
      <c r="H159" s="20">
        <v>1</v>
      </c>
      <c r="I159" s="22"/>
      <c r="J159" s="20"/>
      <c r="K159" s="22"/>
      <c r="L159" s="20"/>
      <c r="M159" s="22">
        <v>13</v>
      </c>
      <c r="N159" s="20">
        <v>14</v>
      </c>
      <c r="O159" s="22"/>
      <c r="P159" s="20"/>
      <c r="Q159" s="22">
        <v>-1</v>
      </c>
      <c r="R159" s="20"/>
      <c r="S159" s="22"/>
      <c r="T159" s="20"/>
      <c r="U159" s="22"/>
      <c r="V159" s="27">
        <v>10000</v>
      </c>
      <c r="W159" s="1" t="s">
        <v>5894</v>
      </c>
      <c r="X159" s="29" t="s">
        <v>5895</v>
      </c>
      <c r="Y159" s="1" t="s">
        <v>2780</v>
      </c>
      <c r="Z159" s="1" t="s">
        <v>2035</v>
      </c>
      <c r="AA159" s="1" t="s">
        <v>1657</v>
      </c>
      <c r="AB159" s="1" t="s">
        <v>5461</v>
      </c>
      <c r="AC159" s="1" t="s">
        <v>183</v>
      </c>
      <c r="AD159" s="1" t="s">
        <v>183</v>
      </c>
      <c r="AE159" s="1">
        <v>1</v>
      </c>
      <c r="AF159" s="1" t="s">
        <v>322</v>
      </c>
      <c r="AG159" s="1"/>
    </row>
    <row r="160" spans="1:33">
      <c r="A160" t="s">
        <v>322</v>
      </c>
      <c r="B160" s="1" t="s">
        <v>5896</v>
      </c>
      <c r="C160" s="1"/>
      <c r="D160" s="1" t="s">
        <v>305</v>
      </c>
      <c r="E160" s="1"/>
      <c r="F160" s="1" t="s">
        <v>128</v>
      </c>
      <c r="G160" s="1" t="s">
        <v>5478</v>
      </c>
      <c r="H160" s="20"/>
      <c r="I160" s="22"/>
      <c r="J160" s="20"/>
      <c r="K160" s="22"/>
      <c r="L160" s="20"/>
      <c r="M160" s="22">
        <v>13</v>
      </c>
      <c r="N160" s="20">
        <v>14</v>
      </c>
      <c r="O160" s="22"/>
      <c r="P160" s="20"/>
      <c r="Q160" s="22">
        <v>1</v>
      </c>
      <c r="R160" s="20">
        <v>2</v>
      </c>
      <c r="S160" s="22"/>
      <c r="T160" s="20"/>
      <c r="U160" s="22"/>
      <c r="V160" s="27">
        <v>10000</v>
      </c>
      <c r="W160" s="1" t="s">
        <v>5897</v>
      </c>
      <c r="X160" s="29" t="s">
        <v>5898</v>
      </c>
      <c r="Y160" s="1" t="s">
        <v>2780</v>
      </c>
      <c r="Z160" s="1" t="s">
        <v>2035</v>
      </c>
      <c r="AA160" s="1" t="s">
        <v>1657</v>
      </c>
      <c r="AB160" s="1" t="s">
        <v>5461</v>
      </c>
      <c r="AC160" s="1" t="s">
        <v>183</v>
      </c>
      <c r="AD160" s="1" t="s">
        <v>183</v>
      </c>
      <c r="AE160" s="1">
        <v>1</v>
      </c>
      <c r="AF160" s="1" t="s">
        <v>322</v>
      </c>
      <c r="AG160" s="1"/>
    </row>
    <row r="161" spans="1:33">
      <c r="A161" t="s">
        <v>322</v>
      </c>
      <c r="B161" s="1" t="s">
        <v>5899</v>
      </c>
      <c r="C161" s="1"/>
      <c r="D161" s="1" t="s">
        <v>305</v>
      </c>
      <c r="E161" s="1"/>
      <c r="F161" s="1"/>
      <c r="G161" s="1" t="s">
        <v>5478</v>
      </c>
      <c r="H161" s="20">
        <v>1</v>
      </c>
      <c r="I161" s="22"/>
      <c r="J161" s="20"/>
      <c r="K161" s="22"/>
      <c r="L161" s="20"/>
      <c r="M161" s="22"/>
      <c r="N161" s="20">
        <v>14</v>
      </c>
      <c r="O161" s="22"/>
      <c r="P161" s="20"/>
      <c r="Q161" s="22"/>
      <c r="R161" s="20">
        <v>1</v>
      </c>
      <c r="S161" s="22"/>
      <c r="T161" s="20"/>
      <c r="U161" s="22"/>
      <c r="V161" s="27">
        <v>10000</v>
      </c>
      <c r="W161" s="1" t="s">
        <v>5900</v>
      </c>
      <c r="X161" s="29" t="s">
        <v>5901</v>
      </c>
      <c r="Y161" s="1" t="s">
        <v>2780</v>
      </c>
      <c r="Z161" s="1" t="s">
        <v>2035</v>
      </c>
      <c r="AA161" s="1" t="s">
        <v>1657</v>
      </c>
      <c r="AB161" s="1" t="s">
        <v>5461</v>
      </c>
      <c r="AC161" s="1" t="s">
        <v>183</v>
      </c>
      <c r="AD161" s="1" t="s">
        <v>183</v>
      </c>
      <c r="AE161" s="1">
        <v>1</v>
      </c>
      <c r="AF161" s="1" t="s">
        <v>322</v>
      </c>
      <c r="AG161" s="1"/>
    </row>
    <row r="162" spans="1:33">
      <c r="A162" t="s">
        <v>322</v>
      </c>
      <c r="B162" s="1" t="s">
        <v>5902</v>
      </c>
      <c r="C162" s="1"/>
      <c r="D162" s="2" t="s">
        <v>305</v>
      </c>
      <c r="E162" s="1"/>
      <c r="F162" s="1" t="s">
        <v>128</v>
      </c>
      <c r="G162" s="1" t="s">
        <v>5478</v>
      </c>
      <c r="H162" s="20"/>
      <c r="I162" s="22"/>
      <c r="J162" s="20"/>
      <c r="K162" s="22"/>
      <c r="L162" s="20"/>
      <c r="M162" s="22">
        <v>14</v>
      </c>
      <c r="N162" s="20">
        <v>15</v>
      </c>
      <c r="O162" s="22"/>
      <c r="P162" s="20"/>
      <c r="Q162" s="22"/>
      <c r="R162" s="20">
        <v>1</v>
      </c>
      <c r="S162" s="22"/>
      <c r="T162" s="20"/>
      <c r="U162" s="22"/>
      <c r="V162" s="27">
        <v>10000</v>
      </c>
      <c r="W162" s="1" t="s">
        <v>5903</v>
      </c>
      <c r="X162" s="29" t="s">
        <v>5483</v>
      </c>
      <c r="Y162" s="1" t="s">
        <v>2780</v>
      </c>
      <c r="Z162" s="1" t="s">
        <v>2035</v>
      </c>
      <c r="AA162" s="1" t="s">
        <v>1657</v>
      </c>
      <c r="AB162" s="1" t="s">
        <v>5461</v>
      </c>
      <c r="AC162" s="1" t="s">
        <v>183</v>
      </c>
      <c r="AD162" s="1" t="s">
        <v>183</v>
      </c>
      <c r="AE162" s="1">
        <v>1</v>
      </c>
      <c r="AF162" s="1" t="s">
        <v>322</v>
      </c>
      <c r="AG162" s="1"/>
    </row>
    <row r="163" spans="1:33">
      <c r="A163" t="s">
        <v>322</v>
      </c>
      <c r="B163" s="1" t="s">
        <v>5904</v>
      </c>
      <c r="C163" s="1"/>
      <c r="D163" s="2" t="s">
        <v>305</v>
      </c>
      <c r="E163" s="1"/>
      <c r="F163" s="1"/>
      <c r="G163" s="1" t="s">
        <v>5478</v>
      </c>
      <c r="H163" s="20"/>
      <c r="I163" s="22"/>
      <c r="J163" s="20"/>
      <c r="K163" s="22"/>
      <c r="L163" s="20"/>
      <c r="M163" s="22"/>
      <c r="N163" s="20">
        <v>15</v>
      </c>
      <c r="O163" s="22"/>
      <c r="P163" s="20"/>
      <c r="Q163" s="22"/>
      <c r="R163" s="20"/>
      <c r="S163" s="22"/>
      <c r="T163" s="20"/>
      <c r="U163" s="22"/>
      <c r="V163" s="27">
        <v>10000</v>
      </c>
      <c r="W163" s="1" t="s">
        <v>5905</v>
      </c>
      <c r="X163" s="29" t="s">
        <v>5906</v>
      </c>
      <c r="Y163" s="1" t="s">
        <v>2780</v>
      </c>
      <c r="Z163" s="1" t="s">
        <v>2035</v>
      </c>
      <c r="AA163" s="1" t="s">
        <v>1657</v>
      </c>
      <c r="AB163" s="1" t="s">
        <v>5461</v>
      </c>
      <c r="AC163" s="1" t="s">
        <v>183</v>
      </c>
      <c r="AD163" s="1" t="s">
        <v>183</v>
      </c>
      <c r="AE163" s="1">
        <v>1</v>
      </c>
      <c r="AF163" s="1" t="s">
        <v>322</v>
      </c>
      <c r="AG163" s="1"/>
    </row>
    <row r="164" spans="1:33">
      <c r="A164" t="s">
        <v>322</v>
      </c>
      <c r="B164" s="2" t="s">
        <v>5907</v>
      </c>
      <c r="C164" s="1"/>
      <c r="D164" s="2" t="s">
        <v>305</v>
      </c>
      <c r="E164" s="1" t="s">
        <v>316</v>
      </c>
      <c r="F164" s="2" t="s">
        <v>128</v>
      </c>
      <c r="G164" s="1"/>
      <c r="H164" s="19">
        <v>0</v>
      </c>
      <c r="I164" s="22"/>
      <c r="J164" s="20"/>
      <c r="K164" s="22"/>
      <c r="L164" s="20"/>
      <c r="M164" s="23">
        <v>11</v>
      </c>
      <c r="N164" s="20"/>
      <c r="O164" s="22"/>
      <c r="P164" s="20"/>
      <c r="Q164" s="22">
        <v>2</v>
      </c>
      <c r="R164" s="19"/>
      <c r="S164" s="22"/>
      <c r="T164" s="20"/>
      <c r="U164" s="22"/>
      <c r="V164" s="28">
        <v>10000</v>
      </c>
      <c r="W164" s="2" t="s">
        <v>5908</v>
      </c>
      <c r="X164" s="26" t="s">
        <v>5909</v>
      </c>
      <c r="Y164" s="1" t="s">
        <v>2780</v>
      </c>
      <c r="Z164" s="1" t="s">
        <v>2035</v>
      </c>
      <c r="AA164" s="2" t="s">
        <v>1662</v>
      </c>
      <c r="AB164" s="1" t="s">
        <v>5461</v>
      </c>
      <c r="AC164" s="1" t="s">
        <v>183</v>
      </c>
      <c r="AD164" s="1" t="s">
        <v>183</v>
      </c>
      <c r="AE164" s="1">
        <v>1</v>
      </c>
      <c r="AF164" s="1" t="s">
        <v>322</v>
      </c>
      <c r="AG164" s="1"/>
    </row>
    <row r="165" spans="1:33">
      <c r="A165" t="s">
        <v>322</v>
      </c>
      <c r="B165" s="2" t="s">
        <v>5910</v>
      </c>
      <c r="C165" s="1"/>
      <c r="D165" s="2" t="s">
        <v>305</v>
      </c>
      <c r="E165" s="1" t="s">
        <v>316</v>
      </c>
      <c r="F165" s="2" t="s">
        <v>128</v>
      </c>
      <c r="G165" s="1"/>
      <c r="H165" s="19">
        <v>0</v>
      </c>
      <c r="I165" s="22"/>
      <c r="J165" s="20"/>
      <c r="K165" s="22"/>
      <c r="L165" s="20"/>
      <c r="M165" s="24">
        <v>12</v>
      </c>
      <c r="N165" s="20"/>
      <c r="O165" s="22"/>
      <c r="P165" s="20"/>
      <c r="Q165" s="22">
        <v>1</v>
      </c>
      <c r="R165" s="18"/>
      <c r="S165" s="22"/>
      <c r="T165" s="20"/>
      <c r="U165" s="22"/>
      <c r="V165" s="28">
        <v>10000</v>
      </c>
      <c r="W165" s="2" t="s">
        <v>5908</v>
      </c>
      <c r="X165" s="26" t="s">
        <v>5911</v>
      </c>
      <c r="Y165" s="1" t="s">
        <v>2780</v>
      </c>
      <c r="Z165" s="1" t="s">
        <v>2035</v>
      </c>
      <c r="AA165" s="2" t="s">
        <v>1662</v>
      </c>
      <c r="AB165" s="1" t="s">
        <v>5461</v>
      </c>
      <c r="AC165" s="1" t="s">
        <v>183</v>
      </c>
      <c r="AD165" s="1" t="s">
        <v>183</v>
      </c>
      <c r="AE165" s="1">
        <v>1</v>
      </c>
      <c r="AF165" s="1" t="s">
        <v>322</v>
      </c>
      <c r="AG165" s="1"/>
    </row>
    <row r="166" spans="1:33">
      <c r="A166" t="s">
        <v>322</v>
      </c>
      <c r="B166" s="2" t="s">
        <v>5912</v>
      </c>
      <c r="C166" s="1"/>
      <c r="D166" s="2" t="s">
        <v>305</v>
      </c>
      <c r="E166" s="1"/>
      <c r="F166" s="2"/>
      <c r="G166" s="1" t="s">
        <v>5478</v>
      </c>
      <c r="H166" s="19">
        <v>0</v>
      </c>
      <c r="I166" s="22"/>
      <c r="J166" s="20"/>
      <c r="K166" s="22"/>
      <c r="L166" s="20"/>
      <c r="M166" s="23"/>
      <c r="N166" s="20">
        <v>14</v>
      </c>
      <c r="O166" s="22"/>
      <c r="P166" s="20"/>
      <c r="Q166" s="22"/>
      <c r="R166" s="19">
        <v>1</v>
      </c>
      <c r="S166" s="22"/>
      <c r="T166" s="20"/>
      <c r="U166" s="22"/>
      <c r="V166" s="28">
        <v>10000</v>
      </c>
      <c r="W166" s="2" t="s">
        <v>5913</v>
      </c>
      <c r="X166" s="26" t="s">
        <v>5914</v>
      </c>
      <c r="Y166" s="1" t="s">
        <v>2780</v>
      </c>
      <c r="Z166" s="1" t="s">
        <v>2035</v>
      </c>
      <c r="AA166" s="2" t="s">
        <v>1662</v>
      </c>
      <c r="AB166" s="1" t="s">
        <v>5461</v>
      </c>
      <c r="AC166" s="1" t="s">
        <v>183</v>
      </c>
      <c r="AD166" s="1" t="s">
        <v>183</v>
      </c>
      <c r="AE166" s="1">
        <v>1</v>
      </c>
      <c r="AF166" s="1" t="s">
        <v>322</v>
      </c>
      <c r="AG166" s="1"/>
    </row>
    <row r="167" spans="1:33">
      <c r="A167" t="s">
        <v>322</v>
      </c>
      <c r="B167" s="2" t="s">
        <v>5915</v>
      </c>
      <c r="C167" s="1"/>
      <c r="D167" s="2" t="s">
        <v>1628</v>
      </c>
      <c r="E167" s="1"/>
      <c r="F167" s="2"/>
      <c r="G167" s="1" t="s">
        <v>5478</v>
      </c>
      <c r="H167" s="19">
        <v>1</v>
      </c>
      <c r="I167" s="22"/>
      <c r="J167" s="20"/>
      <c r="K167" s="22"/>
      <c r="L167" s="20"/>
      <c r="M167" s="24"/>
      <c r="N167" s="20">
        <v>14</v>
      </c>
      <c r="O167" s="22"/>
      <c r="P167" s="20"/>
      <c r="Q167" s="22"/>
      <c r="R167" s="19">
        <v>1</v>
      </c>
      <c r="S167" s="22"/>
      <c r="T167" s="20"/>
      <c r="U167" s="22"/>
      <c r="V167" s="28">
        <v>10000</v>
      </c>
      <c r="W167" s="2" t="s">
        <v>5916</v>
      </c>
      <c r="X167" s="26" t="s">
        <v>5917</v>
      </c>
      <c r="Y167" s="1" t="s">
        <v>2780</v>
      </c>
      <c r="Z167" s="1" t="s">
        <v>2035</v>
      </c>
      <c r="AA167" s="2" t="s">
        <v>1662</v>
      </c>
      <c r="AB167" s="1" t="s">
        <v>5461</v>
      </c>
      <c r="AC167" s="1" t="s">
        <v>183</v>
      </c>
      <c r="AD167" s="1" t="s">
        <v>183</v>
      </c>
      <c r="AE167" s="1">
        <v>1</v>
      </c>
      <c r="AF167" s="1" t="s">
        <v>322</v>
      </c>
      <c r="AG167" s="1"/>
    </row>
    <row r="168" spans="1:33">
      <c r="A168" t="s">
        <v>322</v>
      </c>
      <c r="B168" s="2" t="s">
        <v>5918</v>
      </c>
      <c r="C168" s="1"/>
      <c r="D168" s="2" t="s">
        <v>305</v>
      </c>
      <c r="E168" s="1"/>
      <c r="F168" s="2"/>
      <c r="G168" s="1" t="s">
        <v>5478</v>
      </c>
      <c r="H168" s="19">
        <v>1</v>
      </c>
      <c r="I168" s="22"/>
      <c r="J168" s="20"/>
      <c r="K168" s="22"/>
      <c r="L168" s="20"/>
      <c r="M168" s="23"/>
      <c r="N168" s="20">
        <v>15</v>
      </c>
      <c r="O168" s="22"/>
      <c r="P168" s="20"/>
      <c r="Q168" s="22"/>
      <c r="R168" s="19">
        <v>-2</v>
      </c>
      <c r="S168" s="22"/>
      <c r="T168" s="20"/>
      <c r="U168" s="22"/>
      <c r="V168" s="28">
        <v>10000</v>
      </c>
      <c r="W168" s="2" t="s">
        <v>5919</v>
      </c>
      <c r="X168" s="26" t="s">
        <v>5914</v>
      </c>
      <c r="Y168" s="1" t="s">
        <v>2780</v>
      </c>
      <c r="Z168" s="1" t="s">
        <v>2035</v>
      </c>
      <c r="AA168" s="2" t="s">
        <v>1662</v>
      </c>
      <c r="AB168" s="1" t="s">
        <v>5461</v>
      </c>
      <c r="AC168" s="1" t="s">
        <v>183</v>
      </c>
      <c r="AD168" s="1" t="s">
        <v>183</v>
      </c>
      <c r="AE168" s="1">
        <v>1</v>
      </c>
      <c r="AF168" s="1" t="s">
        <v>322</v>
      </c>
      <c r="AG168" s="1"/>
    </row>
    <row r="169" spans="1:33">
      <c r="A169" t="s">
        <v>322</v>
      </c>
      <c r="B169" s="2" t="s">
        <v>5920</v>
      </c>
      <c r="C169" s="1"/>
      <c r="D169" s="2" t="s">
        <v>1620</v>
      </c>
      <c r="E169" s="1"/>
      <c r="F169" s="2"/>
      <c r="G169" s="1" t="s">
        <v>5478</v>
      </c>
      <c r="H169" s="19">
        <v>0</v>
      </c>
      <c r="I169" s="22"/>
      <c r="J169" s="20"/>
      <c r="K169" s="22"/>
      <c r="L169" s="20"/>
      <c r="M169" s="23"/>
      <c r="N169" s="20">
        <v>15</v>
      </c>
      <c r="O169" s="22"/>
      <c r="P169" s="20"/>
      <c r="Q169" s="22"/>
      <c r="R169" s="19">
        <v>3</v>
      </c>
      <c r="S169" s="22"/>
      <c r="T169" s="20"/>
      <c r="U169" s="22"/>
      <c r="V169" s="28">
        <v>10000</v>
      </c>
      <c r="W169" s="2" t="s">
        <v>5921</v>
      </c>
      <c r="X169" s="26" t="s">
        <v>5922</v>
      </c>
      <c r="Y169" s="1" t="s">
        <v>2780</v>
      </c>
      <c r="Z169" s="1" t="s">
        <v>2035</v>
      </c>
      <c r="AA169" s="2" t="s">
        <v>1662</v>
      </c>
      <c r="AB169" s="1" t="s">
        <v>5461</v>
      </c>
      <c r="AC169" s="1" t="s">
        <v>183</v>
      </c>
      <c r="AD169" s="1" t="s">
        <v>183</v>
      </c>
      <c r="AE169" s="1">
        <v>1</v>
      </c>
      <c r="AF169" s="1" t="s">
        <v>322</v>
      </c>
      <c r="AG169" s="1"/>
    </row>
    <row r="170" spans="1:33">
      <c r="A170" t="s">
        <v>322</v>
      </c>
      <c r="B170" s="2" t="s">
        <v>5923</v>
      </c>
      <c r="C170" s="1"/>
      <c r="D170" s="2" t="s">
        <v>305</v>
      </c>
      <c r="E170" s="1"/>
      <c r="F170" s="2"/>
      <c r="G170" s="1" t="s">
        <v>5478</v>
      </c>
      <c r="H170" s="19">
        <v>0</v>
      </c>
      <c r="I170" s="22"/>
      <c r="J170" s="20"/>
      <c r="K170" s="22"/>
      <c r="L170" s="20"/>
      <c r="M170" s="23"/>
      <c r="N170" s="20">
        <v>16</v>
      </c>
      <c r="O170" s="22"/>
      <c r="P170" s="20"/>
      <c r="Q170" s="22"/>
      <c r="R170" s="19">
        <v>-1</v>
      </c>
      <c r="S170" s="22"/>
      <c r="T170" s="20"/>
      <c r="U170" s="22"/>
      <c r="V170" s="28">
        <v>10000</v>
      </c>
      <c r="W170" s="2" t="s">
        <v>5924</v>
      </c>
      <c r="X170" s="26" t="s">
        <v>5925</v>
      </c>
      <c r="Y170" s="1" t="s">
        <v>2780</v>
      </c>
      <c r="Z170" s="1" t="s">
        <v>2035</v>
      </c>
      <c r="AA170" s="2" t="s">
        <v>1662</v>
      </c>
      <c r="AB170" s="1" t="s">
        <v>5461</v>
      </c>
      <c r="AC170" s="1" t="s">
        <v>183</v>
      </c>
      <c r="AD170" s="1" t="s">
        <v>183</v>
      </c>
      <c r="AE170" s="1">
        <v>1</v>
      </c>
      <c r="AF170" s="1" t="s">
        <v>322</v>
      </c>
      <c r="AG170" s="1"/>
    </row>
    <row r="171" spans="1:33">
      <c r="A171" t="s">
        <v>322</v>
      </c>
      <c r="B171" s="1" t="s">
        <v>5926</v>
      </c>
      <c r="C171" s="1"/>
      <c r="D171" s="2" t="s">
        <v>369</v>
      </c>
      <c r="E171" s="1"/>
      <c r="F171" s="2"/>
      <c r="G171" s="1" t="s">
        <v>5478</v>
      </c>
      <c r="H171" s="20">
        <v>1</v>
      </c>
      <c r="I171" s="22"/>
      <c r="J171" s="20"/>
      <c r="K171" s="22"/>
      <c r="L171" s="20"/>
      <c r="M171" s="22"/>
      <c r="N171" s="20">
        <v>13</v>
      </c>
      <c r="O171" s="22"/>
      <c r="P171" s="20"/>
      <c r="Q171" s="22"/>
      <c r="R171" s="20">
        <v>0</v>
      </c>
      <c r="S171" s="22"/>
      <c r="T171" s="20"/>
      <c r="U171" s="22"/>
      <c r="V171" s="27">
        <v>10000</v>
      </c>
      <c r="W171" s="1" t="s">
        <v>5927</v>
      </c>
      <c r="X171" s="29" t="s">
        <v>5928</v>
      </c>
      <c r="Y171" s="1" t="s">
        <v>2780</v>
      </c>
      <c r="Z171" s="1" t="s">
        <v>2035</v>
      </c>
      <c r="AA171" s="1" t="s">
        <v>1667</v>
      </c>
      <c r="AB171" s="1" t="s">
        <v>5461</v>
      </c>
      <c r="AC171" s="1" t="s">
        <v>183</v>
      </c>
      <c r="AD171" s="1" t="s">
        <v>183</v>
      </c>
      <c r="AE171" s="1">
        <v>1</v>
      </c>
      <c r="AF171" s="1" t="s">
        <v>322</v>
      </c>
      <c r="AG171" s="1"/>
    </row>
    <row r="172" spans="1:33">
      <c r="A172" t="s">
        <v>322</v>
      </c>
      <c r="B172" s="1" t="s">
        <v>5929</v>
      </c>
      <c r="C172" s="1"/>
      <c r="D172" s="1" t="s">
        <v>305</v>
      </c>
      <c r="E172" s="1"/>
      <c r="F172" s="1"/>
      <c r="G172" s="1" t="s">
        <v>5478</v>
      </c>
      <c r="H172" s="20">
        <v>0</v>
      </c>
      <c r="I172" s="22"/>
      <c r="J172" s="20"/>
      <c r="K172" s="22"/>
      <c r="L172" s="20"/>
      <c r="M172" s="22"/>
      <c r="N172" s="20">
        <v>14</v>
      </c>
      <c r="O172" s="22"/>
      <c r="P172" s="20"/>
      <c r="Q172" s="22"/>
      <c r="R172" s="20">
        <v>0</v>
      </c>
      <c r="S172" s="22"/>
      <c r="T172" s="20"/>
      <c r="U172" s="22">
        <v>5</v>
      </c>
      <c r="V172" s="27">
        <v>10000</v>
      </c>
      <c r="W172" s="1" t="s">
        <v>5930</v>
      </c>
      <c r="X172" s="29" t="s">
        <v>5764</v>
      </c>
      <c r="Y172" s="1" t="s">
        <v>2780</v>
      </c>
      <c r="Z172" s="1" t="s">
        <v>2035</v>
      </c>
      <c r="AA172" s="1" t="s">
        <v>1667</v>
      </c>
      <c r="AB172" s="1" t="s">
        <v>5461</v>
      </c>
      <c r="AC172" s="1" t="s">
        <v>183</v>
      </c>
      <c r="AD172" s="1" t="s">
        <v>183</v>
      </c>
      <c r="AE172" s="1">
        <v>1</v>
      </c>
      <c r="AF172" s="1" t="s">
        <v>322</v>
      </c>
      <c r="AG172" s="1"/>
    </row>
    <row r="173" spans="1:33">
      <c r="A173" t="s">
        <v>322</v>
      </c>
      <c r="B173" s="1" t="s">
        <v>5931</v>
      </c>
      <c r="C173" s="1"/>
      <c r="D173" s="1" t="s">
        <v>371</v>
      </c>
      <c r="E173" s="1"/>
      <c r="F173" s="1"/>
      <c r="G173" s="1" t="s">
        <v>5478</v>
      </c>
      <c r="H173" s="20">
        <v>0</v>
      </c>
      <c r="I173" s="22"/>
      <c r="J173" s="20"/>
      <c r="K173" s="22"/>
      <c r="L173" s="20"/>
      <c r="M173" s="22"/>
      <c r="N173" s="20">
        <v>13</v>
      </c>
      <c r="O173" s="22"/>
      <c r="P173" s="20"/>
      <c r="Q173" s="22"/>
      <c r="R173" s="20">
        <v>2</v>
      </c>
      <c r="S173" s="22"/>
      <c r="T173" s="20">
        <v>3</v>
      </c>
      <c r="U173" s="22">
        <v>3</v>
      </c>
      <c r="V173" s="27">
        <v>10000</v>
      </c>
      <c r="W173" s="1" t="s">
        <v>5932</v>
      </c>
      <c r="X173" s="29" t="s">
        <v>5671</v>
      </c>
      <c r="Y173" s="1" t="s">
        <v>2780</v>
      </c>
      <c r="Z173" s="1" t="s">
        <v>2035</v>
      </c>
      <c r="AA173" s="1" t="s">
        <v>1667</v>
      </c>
      <c r="AB173" s="1" t="s">
        <v>5461</v>
      </c>
      <c r="AC173" s="1" t="s">
        <v>183</v>
      </c>
      <c r="AD173" s="1" t="s">
        <v>183</v>
      </c>
      <c r="AE173" s="1">
        <v>1</v>
      </c>
      <c r="AF173" s="1" t="s">
        <v>322</v>
      </c>
      <c r="AG173" s="1"/>
    </row>
    <row r="174" spans="1:33">
      <c r="A174" t="s">
        <v>322</v>
      </c>
      <c r="B174" s="1" t="s">
        <v>5933</v>
      </c>
      <c r="C174" s="1"/>
      <c r="D174" s="2" t="s">
        <v>342</v>
      </c>
      <c r="E174" s="1"/>
      <c r="F174" s="1" t="s">
        <v>128</v>
      </c>
      <c r="G174" s="1"/>
      <c r="H174" s="20">
        <v>0</v>
      </c>
      <c r="I174" s="22"/>
      <c r="J174" s="20"/>
      <c r="K174" s="22"/>
      <c r="L174" s="20"/>
      <c r="M174" s="22">
        <v>11</v>
      </c>
      <c r="N174" s="20"/>
      <c r="O174" s="22"/>
      <c r="P174" s="20"/>
      <c r="Q174" s="22">
        <v>3</v>
      </c>
      <c r="R174" s="20"/>
      <c r="S174" s="22"/>
      <c r="T174" s="20"/>
      <c r="U174" s="22"/>
      <c r="V174" s="27">
        <v>12000</v>
      </c>
      <c r="W174" s="1" t="s">
        <v>5934</v>
      </c>
      <c r="X174" s="29" t="s">
        <v>5703</v>
      </c>
      <c r="Y174" s="1" t="s">
        <v>2780</v>
      </c>
      <c r="Z174" s="1" t="s">
        <v>2035</v>
      </c>
      <c r="AA174" s="1" t="s">
        <v>1643</v>
      </c>
      <c r="AB174" s="1" t="s">
        <v>5461</v>
      </c>
      <c r="AC174" s="1" t="s">
        <v>183</v>
      </c>
      <c r="AD174" s="1" t="s">
        <v>183</v>
      </c>
      <c r="AE174" s="1">
        <v>1</v>
      </c>
      <c r="AF174" s="1" t="s">
        <v>322</v>
      </c>
      <c r="AG174" s="1"/>
    </row>
    <row r="175" spans="1:33">
      <c r="A175" t="s">
        <v>322</v>
      </c>
      <c r="B175" s="1" t="s">
        <v>5935</v>
      </c>
      <c r="C175" s="1"/>
      <c r="D175" s="1" t="s">
        <v>305</v>
      </c>
      <c r="E175" s="1"/>
      <c r="F175" s="1"/>
      <c r="G175" s="1" t="s">
        <v>5478</v>
      </c>
      <c r="H175" s="20">
        <v>1</v>
      </c>
      <c r="I175" s="22"/>
      <c r="J175" s="20"/>
      <c r="K175" s="22"/>
      <c r="L175" s="20"/>
      <c r="M175" s="22"/>
      <c r="N175" s="20">
        <v>17</v>
      </c>
      <c r="O175" s="22"/>
      <c r="P175" s="20"/>
      <c r="Q175" s="22"/>
      <c r="R175" s="20">
        <v>-3</v>
      </c>
      <c r="S175" s="22"/>
      <c r="T175" s="20"/>
      <c r="U175" s="22"/>
      <c r="V175" s="27">
        <v>12000</v>
      </c>
      <c r="W175" s="1" t="s">
        <v>5936</v>
      </c>
      <c r="X175" s="29" t="s">
        <v>5713</v>
      </c>
      <c r="Y175" s="1" t="s">
        <v>2780</v>
      </c>
      <c r="Z175" s="1" t="s">
        <v>2035</v>
      </c>
      <c r="AA175" s="1" t="s">
        <v>1653</v>
      </c>
      <c r="AB175" s="1" t="s">
        <v>5461</v>
      </c>
      <c r="AC175" s="1" t="s">
        <v>183</v>
      </c>
      <c r="AD175" s="1" t="s">
        <v>183</v>
      </c>
      <c r="AE175" s="1">
        <v>1</v>
      </c>
      <c r="AF175" s="1" t="s">
        <v>322</v>
      </c>
      <c r="AG175" s="1"/>
    </row>
    <row r="176" spans="1:33">
      <c r="A176" t="s">
        <v>322</v>
      </c>
      <c r="B176" s="1" t="s">
        <v>5937</v>
      </c>
      <c r="C176" s="1"/>
      <c r="D176" s="2" t="s">
        <v>305</v>
      </c>
      <c r="E176" s="1"/>
      <c r="F176" s="1"/>
      <c r="G176" s="1" t="s">
        <v>5478</v>
      </c>
      <c r="H176" s="20">
        <v>1</v>
      </c>
      <c r="I176" s="22"/>
      <c r="J176" s="20"/>
      <c r="K176" s="22"/>
      <c r="L176" s="20"/>
      <c r="M176" s="22"/>
      <c r="N176" s="20">
        <v>15</v>
      </c>
      <c r="O176" s="22"/>
      <c r="P176" s="20"/>
      <c r="Q176" s="22"/>
      <c r="R176" s="20">
        <v>-1</v>
      </c>
      <c r="S176" s="22"/>
      <c r="T176" s="20"/>
      <c r="U176" s="22"/>
      <c r="V176" s="27">
        <v>12000</v>
      </c>
      <c r="W176" s="1" t="s">
        <v>5938</v>
      </c>
      <c r="X176" s="29" t="s">
        <v>5939</v>
      </c>
      <c r="Y176" s="1" t="s">
        <v>2780</v>
      </c>
      <c r="Z176" s="1" t="s">
        <v>2035</v>
      </c>
      <c r="AA176" s="1" t="s">
        <v>1657</v>
      </c>
      <c r="AB176" s="1" t="s">
        <v>5461</v>
      </c>
      <c r="AC176" s="1" t="s">
        <v>183</v>
      </c>
      <c r="AD176" s="1" t="s">
        <v>183</v>
      </c>
      <c r="AE176" s="1">
        <v>1</v>
      </c>
      <c r="AF176" s="1" t="s">
        <v>322</v>
      </c>
      <c r="AG176" s="1"/>
    </row>
    <row r="177" spans="1:33">
      <c r="A177" t="s">
        <v>322</v>
      </c>
      <c r="B177" s="1" t="s">
        <v>5940</v>
      </c>
      <c r="C177" s="1"/>
      <c r="D177" s="2" t="s">
        <v>305</v>
      </c>
      <c r="E177" s="1"/>
      <c r="F177" s="1" t="s">
        <v>128</v>
      </c>
      <c r="G177" s="1" t="s">
        <v>5478</v>
      </c>
      <c r="H177" s="20">
        <v>1</v>
      </c>
      <c r="I177" s="22"/>
      <c r="J177" s="20"/>
      <c r="K177" s="22"/>
      <c r="L177" s="20"/>
      <c r="M177" s="22">
        <v>15</v>
      </c>
      <c r="N177" s="20">
        <v>16</v>
      </c>
      <c r="O177" s="22"/>
      <c r="P177" s="20"/>
      <c r="Q177" s="22">
        <v>-2</v>
      </c>
      <c r="R177" s="20">
        <v>-1</v>
      </c>
      <c r="S177" s="22"/>
      <c r="T177" s="20"/>
      <c r="U177" s="22">
        <v>5</v>
      </c>
      <c r="V177" s="27">
        <v>12000</v>
      </c>
      <c r="W177" s="1" t="s">
        <v>5941</v>
      </c>
      <c r="X177" s="29" t="s">
        <v>5764</v>
      </c>
      <c r="Y177" s="1" t="s">
        <v>2780</v>
      </c>
      <c r="Z177" s="1" t="s">
        <v>2035</v>
      </c>
      <c r="AA177" s="1" t="s">
        <v>1657</v>
      </c>
      <c r="AB177" s="1" t="s">
        <v>5461</v>
      </c>
      <c r="AC177" s="1" t="s">
        <v>183</v>
      </c>
      <c r="AD177" s="1" t="s">
        <v>183</v>
      </c>
      <c r="AE177" s="1">
        <v>1</v>
      </c>
      <c r="AF177" s="1" t="s">
        <v>322</v>
      </c>
      <c r="AG177" s="1"/>
    </row>
    <row r="178" spans="1:33">
      <c r="A178" t="s">
        <v>322</v>
      </c>
      <c r="B178" s="1" t="s">
        <v>5942</v>
      </c>
      <c r="C178" s="1"/>
      <c r="D178" s="2" t="s">
        <v>305</v>
      </c>
      <c r="E178" s="1"/>
      <c r="F178" s="1"/>
      <c r="G178" s="1" t="s">
        <v>5478</v>
      </c>
      <c r="H178" s="20">
        <v>1</v>
      </c>
      <c r="I178" s="22"/>
      <c r="J178" s="20"/>
      <c r="K178" s="22"/>
      <c r="L178" s="20"/>
      <c r="M178" s="22"/>
      <c r="N178" s="20">
        <v>16</v>
      </c>
      <c r="O178" s="22"/>
      <c r="P178" s="20"/>
      <c r="Q178" s="22"/>
      <c r="R178" s="20">
        <v>-2</v>
      </c>
      <c r="S178" s="22"/>
      <c r="T178" s="20"/>
      <c r="U178" s="22"/>
      <c r="V178" s="27">
        <v>12000</v>
      </c>
      <c r="W178" s="1" t="s">
        <v>5943</v>
      </c>
      <c r="X178" s="29" t="s">
        <v>5944</v>
      </c>
      <c r="Y178" s="1" t="s">
        <v>2780</v>
      </c>
      <c r="Z178" s="1" t="s">
        <v>2035</v>
      </c>
      <c r="AA178" s="1" t="s">
        <v>1657</v>
      </c>
      <c r="AB178" s="1" t="s">
        <v>5461</v>
      </c>
      <c r="AC178" s="1" t="s">
        <v>183</v>
      </c>
      <c r="AD178" s="1" t="s">
        <v>183</v>
      </c>
      <c r="AE178" s="1">
        <v>1</v>
      </c>
      <c r="AF178" s="1" t="s">
        <v>322</v>
      </c>
      <c r="AG178" s="1"/>
    </row>
    <row r="179" spans="1:33">
      <c r="A179" t="s">
        <v>322</v>
      </c>
      <c r="B179" s="1" t="s">
        <v>5945</v>
      </c>
      <c r="C179" s="1"/>
      <c r="D179" s="2" t="s">
        <v>305</v>
      </c>
      <c r="E179" s="1"/>
      <c r="F179" s="1" t="s">
        <v>128</v>
      </c>
      <c r="G179" s="1" t="s">
        <v>5478</v>
      </c>
      <c r="H179" s="20"/>
      <c r="I179" s="22"/>
      <c r="J179" s="20"/>
      <c r="K179" s="22"/>
      <c r="L179" s="20"/>
      <c r="M179" s="22">
        <v>16</v>
      </c>
      <c r="N179" s="20">
        <v>17</v>
      </c>
      <c r="O179" s="22"/>
      <c r="P179" s="20"/>
      <c r="Q179" s="22">
        <v>-1</v>
      </c>
      <c r="R179" s="20"/>
      <c r="S179" s="22"/>
      <c r="T179" s="20">
        <v>5</v>
      </c>
      <c r="U179" s="22"/>
      <c r="V179" s="27">
        <v>12000</v>
      </c>
      <c r="W179" s="1" t="s">
        <v>5946</v>
      </c>
      <c r="X179" s="29" t="s">
        <v>5685</v>
      </c>
      <c r="Y179" s="1" t="s">
        <v>2780</v>
      </c>
      <c r="Z179" s="1" t="s">
        <v>2035</v>
      </c>
      <c r="AA179" s="1" t="s">
        <v>1657</v>
      </c>
      <c r="AB179" s="1" t="s">
        <v>5461</v>
      </c>
      <c r="AC179" s="1" t="s">
        <v>183</v>
      </c>
      <c r="AD179" s="1" t="s">
        <v>183</v>
      </c>
      <c r="AE179" s="1">
        <v>1</v>
      </c>
      <c r="AF179" s="1" t="s">
        <v>322</v>
      </c>
      <c r="AG179" s="1"/>
    </row>
    <row r="180" spans="1:33">
      <c r="A180" t="s">
        <v>322</v>
      </c>
      <c r="B180" s="1" t="s">
        <v>5947</v>
      </c>
      <c r="C180" s="1"/>
      <c r="D180" s="2" t="s">
        <v>305</v>
      </c>
      <c r="E180" s="1"/>
      <c r="F180" s="1" t="s">
        <v>128</v>
      </c>
      <c r="G180" s="1" t="s">
        <v>5478</v>
      </c>
      <c r="H180" s="20">
        <v>1</v>
      </c>
      <c r="I180" s="22"/>
      <c r="J180" s="20"/>
      <c r="K180" s="22"/>
      <c r="L180" s="20"/>
      <c r="M180" s="22">
        <v>16</v>
      </c>
      <c r="N180" s="20">
        <v>17</v>
      </c>
      <c r="O180" s="22"/>
      <c r="P180" s="20"/>
      <c r="Q180" s="22">
        <v>-3</v>
      </c>
      <c r="R180" s="20">
        <v>-2</v>
      </c>
      <c r="S180" s="22"/>
      <c r="T180" s="20"/>
      <c r="U180" s="22"/>
      <c r="V180" s="27">
        <v>12000</v>
      </c>
      <c r="W180" s="1" t="s">
        <v>5948</v>
      </c>
      <c r="X180" s="29" t="s">
        <v>5949</v>
      </c>
      <c r="Y180" s="1" t="s">
        <v>2780</v>
      </c>
      <c r="Z180" s="1" t="s">
        <v>2035</v>
      </c>
      <c r="AA180" s="1" t="s">
        <v>1657</v>
      </c>
      <c r="AB180" s="1" t="s">
        <v>5461</v>
      </c>
      <c r="AC180" s="1" t="s">
        <v>183</v>
      </c>
      <c r="AD180" s="1" t="s">
        <v>183</v>
      </c>
      <c r="AE180" s="1">
        <v>1</v>
      </c>
      <c r="AF180" s="1" t="s">
        <v>322</v>
      </c>
      <c r="AG180" s="1"/>
    </row>
    <row r="181" spans="1:33">
      <c r="A181" t="s">
        <v>322</v>
      </c>
      <c r="B181" s="2" t="s">
        <v>5950</v>
      </c>
      <c r="C181" s="1"/>
      <c r="D181" s="2" t="s">
        <v>305</v>
      </c>
      <c r="E181" s="1"/>
      <c r="F181" s="2" t="s">
        <v>128</v>
      </c>
      <c r="G181" s="1" t="s">
        <v>5478</v>
      </c>
      <c r="H181" s="19">
        <v>0</v>
      </c>
      <c r="I181" s="22"/>
      <c r="J181" s="20"/>
      <c r="K181" s="22"/>
      <c r="L181" s="20"/>
      <c r="M181" s="23">
        <v>14</v>
      </c>
      <c r="N181" s="20">
        <v>15</v>
      </c>
      <c r="O181" s="22"/>
      <c r="P181" s="20"/>
      <c r="Q181" s="22">
        <v>2</v>
      </c>
      <c r="R181" s="19">
        <v>3</v>
      </c>
      <c r="S181" s="22"/>
      <c r="T181" s="20"/>
      <c r="U181" s="22"/>
      <c r="V181" s="28">
        <v>12000</v>
      </c>
      <c r="W181" s="2" t="s">
        <v>5951</v>
      </c>
      <c r="X181" s="26" t="s">
        <v>5549</v>
      </c>
      <c r="Y181" s="1" t="s">
        <v>2780</v>
      </c>
      <c r="Z181" s="1" t="s">
        <v>2035</v>
      </c>
      <c r="AA181" s="2" t="s">
        <v>1662</v>
      </c>
      <c r="AB181" s="1" t="s">
        <v>5461</v>
      </c>
      <c r="AC181" s="1" t="s">
        <v>183</v>
      </c>
      <c r="AD181" s="1" t="s">
        <v>183</v>
      </c>
      <c r="AE181" s="1">
        <v>1</v>
      </c>
      <c r="AF181" s="1" t="s">
        <v>322</v>
      </c>
      <c r="AG181" s="1"/>
    </row>
    <row r="182" spans="1:33">
      <c r="A182" t="s">
        <v>322</v>
      </c>
      <c r="B182" s="2" t="s">
        <v>5952</v>
      </c>
      <c r="C182" s="1"/>
      <c r="D182" s="2" t="s">
        <v>305</v>
      </c>
      <c r="E182" s="1"/>
      <c r="F182" s="2"/>
      <c r="G182" s="1" t="s">
        <v>5478</v>
      </c>
      <c r="H182" s="19">
        <v>0</v>
      </c>
      <c r="I182" s="22"/>
      <c r="J182" s="20"/>
      <c r="K182" s="22"/>
      <c r="L182" s="20"/>
      <c r="M182" s="24"/>
      <c r="N182" s="20">
        <v>16</v>
      </c>
      <c r="O182" s="22"/>
      <c r="P182" s="20"/>
      <c r="Q182" s="22"/>
      <c r="R182" s="18">
        <v>0</v>
      </c>
      <c r="S182" s="22"/>
      <c r="T182" s="20"/>
      <c r="U182" s="22"/>
      <c r="V182" s="28">
        <v>12000</v>
      </c>
      <c r="W182" s="2" t="s">
        <v>5953</v>
      </c>
      <c r="X182" s="26" t="s">
        <v>5954</v>
      </c>
      <c r="Y182" s="1" t="s">
        <v>2780</v>
      </c>
      <c r="Z182" s="1" t="s">
        <v>2035</v>
      </c>
      <c r="AA182" s="2" t="s">
        <v>1662</v>
      </c>
      <c r="AB182" s="1" t="s">
        <v>5461</v>
      </c>
      <c r="AC182" s="1" t="s">
        <v>183</v>
      </c>
      <c r="AD182" s="1" t="s">
        <v>183</v>
      </c>
      <c r="AE182" s="1">
        <v>1</v>
      </c>
      <c r="AF182" s="1" t="s">
        <v>322</v>
      </c>
      <c r="AG182" s="1"/>
    </row>
    <row r="183" spans="1:33">
      <c r="A183" t="s">
        <v>322</v>
      </c>
      <c r="B183" s="1" t="s">
        <v>5955</v>
      </c>
      <c r="C183" s="1"/>
      <c r="D183" s="2" t="s">
        <v>305</v>
      </c>
      <c r="E183" s="1" t="s">
        <v>951</v>
      </c>
      <c r="F183" s="2"/>
      <c r="G183" s="1" t="s">
        <v>5478</v>
      </c>
      <c r="H183" s="19">
        <v>1</v>
      </c>
      <c r="I183" s="22"/>
      <c r="J183" s="20"/>
      <c r="K183" s="22"/>
      <c r="L183" s="20"/>
      <c r="M183" s="23"/>
      <c r="N183" s="20">
        <v>16</v>
      </c>
      <c r="O183" s="22"/>
      <c r="P183" s="20"/>
      <c r="Q183" s="22"/>
      <c r="R183" s="19">
        <v>-2</v>
      </c>
      <c r="S183" s="22"/>
      <c r="T183" s="20"/>
      <c r="U183" s="22"/>
      <c r="V183" s="28">
        <v>12000</v>
      </c>
      <c r="W183" s="2" t="s">
        <v>5956</v>
      </c>
      <c r="X183" s="26" t="s">
        <v>5957</v>
      </c>
      <c r="Y183" s="1" t="s">
        <v>2780</v>
      </c>
      <c r="Z183" s="1" t="s">
        <v>2035</v>
      </c>
      <c r="AA183" s="2" t="s">
        <v>1662</v>
      </c>
      <c r="AB183" s="1" t="s">
        <v>5461</v>
      </c>
      <c r="AC183" s="1" t="s">
        <v>183</v>
      </c>
      <c r="AD183" s="1" t="s">
        <v>183</v>
      </c>
      <c r="AE183" s="1">
        <v>1</v>
      </c>
      <c r="AF183" s="1" t="s">
        <v>322</v>
      </c>
      <c r="AG183" s="1"/>
    </row>
    <row r="184" spans="1:33">
      <c r="A184" t="s">
        <v>322</v>
      </c>
      <c r="B184" s="2" t="s">
        <v>5958</v>
      </c>
      <c r="C184" s="1"/>
      <c r="D184" s="2" t="s">
        <v>69</v>
      </c>
      <c r="E184" s="1"/>
      <c r="F184" s="2"/>
      <c r="G184" s="1" t="s">
        <v>5478</v>
      </c>
      <c r="H184" s="19">
        <v>0</v>
      </c>
      <c r="I184" s="22"/>
      <c r="J184" s="20"/>
      <c r="K184" s="22"/>
      <c r="L184" s="20"/>
      <c r="M184" s="23"/>
      <c r="N184" s="20">
        <v>16</v>
      </c>
      <c r="O184" s="22"/>
      <c r="P184" s="20"/>
      <c r="Q184" s="22"/>
      <c r="R184" s="19">
        <v>2</v>
      </c>
      <c r="S184" s="22"/>
      <c r="T184" s="20"/>
      <c r="U184" s="22"/>
      <c r="V184" s="28">
        <v>12000</v>
      </c>
      <c r="W184" s="2" t="s">
        <v>5959</v>
      </c>
      <c r="X184" s="26" t="s">
        <v>5960</v>
      </c>
      <c r="Y184" s="1" t="s">
        <v>2780</v>
      </c>
      <c r="Z184" s="1" t="s">
        <v>2035</v>
      </c>
      <c r="AA184" s="2" t="s">
        <v>1662</v>
      </c>
      <c r="AB184" s="1" t="s">
        <v>5461</v>
      </c>
      <c r="AC184" s="1" t="s">
        <v>183</v>
      </c>
      <c r="AD184" s="1" t="s">
        <v>183</v>
      </c>
      <c r="AE184" s="1">
        <v>1</v>
      </c>
      <c r="AF184" s="1" t="s">
        <v>322</v>
      </c>
      <c r="AG184" s="1"/>
    </row>
    <row r="185" spans="1:33">
      <c r="A185" t="s">
        <v>322</v>
      </c>
      <c r="B185" s="2" t="s">
        <v>5961</v>
      </c>
      <c r="C185" s="1"/>
      <c r="D185" s="2" t="s">
        <v>305</v>
      </c>
      <c r="E185" s="1"/>
      <c r="F185" s="2"/>
      <c r="G185" s="1" t="s">
        <v>5478</v>
      </c>
      <c r="H185" s="19">
        <v>0</v>
      </c>
      <c r="I185" s="22"/>
      <c r="J185" s="20"/>
      <c r="K185" s="22"/>
      <c r="L185" s="20"/>
      <c r="M185" s="23"/>
      <c r="N185" s="20">
        <v>17</v>
      </c>
      <c r="O185" s="22"/>
      <c r="P185" s="20"/>
      <c r="Q185" s="22"/>
      <c r="R185" s="19">
        <v>-1</v>
      </c>
      <c r="S185" s="22"/>
      <c r="T185" s="20"/>
      <c r="U185" s="22"/>
      <c r="V185" s="28">
        <v>12000</v>
      </c>
      <c r="W185" s="2" t="s">
        <v>5962</v>
      </c>
      <c r="X185" s="26" t="s">
        <v>5963</v>
      </c>
      <c r="Y185" s="1" t="s">
        <v>2780</v>
      </c>
      <c r="Z185" s="1" t="s">
        <v>2035</v>
      </c>
      <c r="AA185" s="2" t="s">
        <v>1662</v>
      </c>
      <c r="AB185" s="1" t="s">
        <v>5461</v>
      </c>
      <c r="AC185" s="1" t="s">
        <v>183</v>
      </c>
      <c r="AD185" s="1" t="s">
        <v>183</v>
      </c>
      <c r="AE185" s="1">
        <v>1</v>
      </c>
      <c r="AF185" s="1" t="s">
        <v>322</v>
      </c>
      <c r="AG185" s="1"/>
    </row>
    <row r="186" spans="1:33">
      <c r="A186" t="s">
        <v>322</v>
      </c>
      <c r="B186" s="1" t="s">
        <v>5964</v>
      </c>
      <c r="C186" s="1"/>
      <c r="D186" s="2" t="s">
        <v>305</v>
      </c>
      <c r="E186" s="1"/>
      <c r="F186" s="1"/>
      <c r="G186" s="1" t="s">
        <v>5478</v>
      </c>
      <c r="H186" s="20">
        <v>1</v>
      </c>
      <c r="I186" s="22"/>
      <c r="J186" s="20"/>
      <c r="K186" s="22"/>
      <c r="L186" s="20"/>
      <c r="M186" s="22"/>
      <c r="N186" s="20">
        <v>17</v>
      </c>
      <c r="O186" s="22"/>
      <c r="P186" s="20"/>
      <c r="Q186" s="22"/>
      <c r="R186" s="20">
        <v>-3</v>
      </c>
      <c r="S186" s="22"/>
      <c r="T186" s="20"/>
      <c r="U186" s="22"/>
      <c r="V186" s="27">
        <v>12000</v>
      </c>
      <c r="W186" s="1" t="s">
        <v>5965</v>
      </c>
      <c r="X186" s="29" t="s">
        <v>5966</v>
      </c>
      <c r="Y186" s="1" t="s">
        <v>2780</v>
      </c>
      <c r="Z186" s="1" t="s">
        <v>2035</v>
      </c>
      <c r="AA186" s="1" t="s">
        <v>1662</v>
      </c>
      <c r="AB186" s="1" t="s">
        <v>5461</v>
      </c>
      <c r="AC186" s="1" t="s">
        <v>183</v>
      </c>
      <c r="AD186" s="1" t="s">
        <v>183</v>
      </c>
      <c r="AE186" s="1">
        <v>1</v>
      </c>
      <c r="AF186" s="1" t="s">
        <v>322</v>
      </c>
      <c r="AG186" s="1"/>
    </row>
    <row r="187" spans="1:33">
      <c r="A187" t="s">
        <v>322</v>
      </c>
      <c r="B187" s="1" t="s">
        <v>5967</v>
      </c>
      <c r="C187" s="1"/>
      <c r="D187" s="2" t="s">
        <v>305</v>
      </c>
      <c r="E187" s="1"/>
      <c r="F187" s="2"/>
      <c r="G187" s="1" t="s">
        <v>5478</v>
      </c>
      <c r="H187" s="20">
        <v>1</v>
      </c>
      <c r="I187" s="22"/>
      <c r="J187" s="20"/>
      <c r="K187" s="22"/>
      <c r="L187" s="20"/>
      <c r="M187" s="22"/>
      <c r="N187" s="20">
        <v>14</v>
      </c>
      <c r="O187" s="22"/>
      <c r="P187" s="20"/>
      <c r="Q187" s="22"/>
      <c r="R187" s="20">
        <v>0</v>
      </c>
      <c r="S187" s="22"/>
      <c r="T187" s="20"/>
      <c r="U187" s="22"/>
      <c r="V187" s="27">
        <v>12000</v>
      </c>
      <c r="W187" s="1" t="s">
        <v>5968</v>
      </c>
      <c r="X187" s="29" t="s">
        <v>5969</v>
      </c>
      <c r="Y187" s="1" t="s">
        <v>2780</v>
      </c>
      <c r="Z187" s="1" t="s">
        <v>2035</v>
      </c>
      <c r="AA187" s="1" t="s">
        <v>1667</v>
      </c>
      <c r="AB187" s="1" t="s">
        <v>5461</v>
      </c>
      <c r="AC187" s="1" t="s">
        <v>183</v>
      </c>
      <c r="AD187" s="1" t="s">
        <v>183</v>
      </c>
      <c r="AE187" s="1">
        <v>1</v>
      </c>
      <c r="AF187" s="1" t="s">
        <v>322</v>
      </c>
      <c r="AG187" s="1"/>
    </row>
    <row r="188" spans="1:33">
      <c r="A188" t="s">
        <v>322</v>
      </c>
      <c r="B188" s="1" t="s">
        <v>5970</v>
      </c>
      <c r="C188" s="1"/>
      <c r="D188" s="1" t="s">
        <v>324</v>
      </c>
      <c r="E188" s="1" t="s">
        <v>341</v>
      </c>
      <c r="F188" s="1" t="s">
        <v>128</v>
      </c>
      <c r="G188" s="1" t="s">
        <v>5478</v>
      </c>
      <c r="H188" s="20">
        <v>1</v>
      </c>
      <c r="I188" s="22"/>
      <c r="J188" s="20"/>
      <c r="K188" s="22"/>
      <c r="L188" s="20"/>
      <c r="M188" s="22">
        <v>13</v>
      </c>
      <c r="N188" s="20">
        <v>14</v>
      </c>
      <c r="O188" s="22"/>
      <c r="P188" s="20"/>
      <c r="Q188" s="22">
        <v>1</v>
      </c>
      <c r="R188" s="20">
        <v>2</v>
      </c>
      <c r="S188" s="22"/>
      <c r="T188" s="20"/>
      <c r="U188" s="22"/>
      <c r="V188" s="27">
        <v>12000</v>
      </c>
      <c r="W188" s="1" t="s">
        <v>5971</v>
      </c>
      <c r="X188" s="29" t="s">
        <v>5972</v>
      </c>
      <c r="Y188" s="1" t="s">
        <v>2780</v>
      </c>
      <c r="Z188" s="1" t="s">
        <v>2035</v>
      </c>
      <c r="AA188" s="1" t="s">
        <v>1667</v>
      </c>
      <c r="AB188" s="1" t="s">
        <v>5461</v>
      </c>
      <c r="AC188" s="1" t="s">
        <v>183</v>
      </c>
      <c r="AD188" s="1" t="s">
        <v>183</v>
      </c>
      <c r="AE188" s="1">
        <v>1</v>
      </c>
      <c r="AF188" s="1" t="s">
        <v>322</v>
      </c>
      <c r="AG188" s="1"/>
    </row>
    <row r="189" spans="1:33">
      <c r="A189" t="s">
        <v>322</v>
      </c>
      <c r="B189" s="1" t="s">
        <v>5973</v>
      </c>
      <c r="C189" s="1"/>
      <c r="D189" s="1" t="s">
        <v>328</v>
      </c>
      <c r="E189" s="1"/>
      <c r="F189" s="1" t="s">
        <v>128</v>
      </c>
      <c r="G189" s="1" t="s">
        <v>5478</v>
      </c>
      <c r="H189" s="20">
        <v>1</v>
      </c>
      <c r="I189" s="22"/>
      <c r="J189" s="20"/>
      <c r="K189" s="22"/>
      <c r="L189" s="20"/>
      <c r="M189" s="22">
        <v>14</v>
      </c>
      <c r="N189" s="20">
        <v>15</v>
      </c>
      <c r="O189" s="22"/>
      <c r="P189" s="20"/>
      <c r="Q189" s="22">
        <v>0</v>
      </c>
      <c r="R189" s="20">
        <v>1</v>
      </c>
      <c r="S189" s="22"/>
      <c r="T189" s="20"/>
      <c r="U189" s="22"/>
      <c r="V189" s="27">
        <v>12000</v>
      </c>
      <c r="W189" s="1" t="s">
        <v>5974</v>
      </c>
      <c r="X189" s="29" t="s">
        <v>5975</v>
      </c>
      <c r="Y189" s="1" t="s">
        <v>2780</v>
      </c>
      <c r="Z189" s="1" t="s">
        <v>2035</v>
      </c>
      <c r="AA189" s="1" t="s">
        <v>1667</v>
      </c>
      <c r="AB189" s="1" t="s">
        <v>5461</v>
      </c>
      <c r="AC189" s="1" t="s">
        <v>183</v>
      </c>
      <c r="AD189" s="1" t="s">
        <v>183</v>
      </c>
      <c r="AE189" s="1">
        <v>1</v>
      </c>
      <c r="AF189" s="1" t="s">
        <v>322</v>
      </c>
      <c r="AG189" s="1"/>
    </row>
    <row r="190" spans="1:33">
      <c r="A190" t="s">
        <v>322</v>
      </c>
      <c r="B190" s="1" t="s">
        <v>5976</v>
      </c>
      <c r="C190" s="1"/>
      <c r="D190" s="1" t="s">
        <v>36</v>
      </c>
      <c r="E190" s="1"/>
      <c r="F190" s="1" t="s">
        <v>128</v>
      </c>
      <c r="G190" s="1" t="s">
        <v>5478</v>
      </c>
      <c r="H190" s="20">
        <v>0</v>
      </c>
      <c r="I190" s="22"/>
      <c r="J190" s="20"/>
      <c r="K190" s="22"/>
      <c r="L190" s="20"/>
      <c r="M190" s="22">
        <v>14</v>
      </c>
      <c r="N190" s="20">
        <v>15</v>
      </c>
      <c r="O190" s="22"/>
      <c r="P190" s="20"/>
      <c r="Q190" s="22">
        <v>2</v>
      </c>
      <c r="R190" s="20">
        <v>3</v>
      </c>
      <c r="S190" s="22"/>
      <c r="T190" s="20"/>
      <c r="U190" s="22"/>
      <c r="V190" s="27">
        <v>12000</v>
      </c>
      <c r="W190" s="1" t="s">
        <v>5977</v>
      </c>
      <c r="X190" s="29" t="s">
        <v>5978</v>
      </c>
      <c r="Y190" s="1" t="s">
        <v>2780</v>
      </c>
      <c r="Z190" s="1" t="s">
        <v>2035</v>
      </c>
      <c r="AA190" s="1" t="s">
        <v>1667</v>
      </c>
      <c r="AB190" s="1" t="s">
        <v>5461</v>
      </c>
      <c r="AC190" s="1" t="s">
        <v>183</v>
      </c>
      <c r="AD190" s="1" t="s">
        <v>183</v>
      </c>
      <c r="AE190" s="1">
        <v>1</v>
      </c>
      <c r="AF190" s="1" t="s">
        <v>322</v>
      </c>
      <c r="AG190" s="1"/>
    </row>
    <row r="191" spans="1:33">
      <c r="A191" t="s">
        <v>322</v>
      </c>
      <c r="B191" s="1" t="s">
        <v>5979</v>
      </c>
      <c r="C191" s="1"/>
      <c r="D191" s="2" t="s">
        <v>19</v>
      </c>
      <c r="E191" s="1"/>
      <c r="F191" s="2" t="s">
        <v>128</v>
      </c>
      <c r="G191" s="1" t="s">
        <v>5478</v>
      </c>
      <c r="H191" s="20">
        <v>0</v>
      </c>
      <c r="I191" s="22"/>
      <c r="J191" s="20"/>
      <c r="K191" s="22"/>
      <c r="L191" s="20"/>
      <c r="M191" s="22">
        <v>15</v>
      </c>
      <c r="N191" s="20">
        <v>16</v>
      </c>
      <c r="O191" s="22"/>
      <c r="P191" s="20"/>
      <c r="Q191" s="22">
        <v>1</v>
      </c>
      <c r="R191" s="20">
        <v>2</v>
      </c>
      <c r="S191" s="22"/>
      <c r="T191" s="20"/>
      <c r="U191" s="22"/>
      <c r="V191" s="27">
        <v>12000</v>
      </c>
      <c r="W191" s="1" t="s">
        <v>5980</v>
      </c>
      <c r="X191" s="29" t="s">
        <v>5981</v>
      </c>
      <c r="Y191" s="1" t="s">
        <v>2780</v>
      </c>
      <c r="Z191" s="1" t="s">
        <v>2035</v>
      </c>
      <c r="AA191" s="1" t="s">
        <v>1667</v>
      </c>
      <c r="AB191" s="1" t="s">
        <v>5461</v>
      </c>
      <c r="AC191" s="1" t="s">
        <v>183</v>
      </c>
      <c r="AD191" s="1" t="s">
        <v>183</v>
      </c>
      <c r="AE191" s="1">
        <v>1</v>
      </c>
      <c r="AF191" s="1" t="s">
        <v>322</v>
      </c>
      <c r="AG191" s="1"/>
    </row>
    <row r="192" spans="1:33">
      <c r="A192" t="s">
        <v>322</v>
      </c>
      <c r="B192" s="1" t="s">
        <v>5982</v>
      </c>
      <c r="C192" s="1"/>
      <c r="D192" s="2" t="s">
        <v>372</v>
      </c>
      <c r="E192" s="1"/>
      <c r="F192" s="1"/>
      <c r="G192" s="1" t="s">
        <v>5478</v>
      </c>
      <c r="H192" s="20">
        <v>1</v>
      </c>
      <c r="I192" s="22"/>
      <c r="J192" s="20"/>
      <c r="K192" s="22"/>
      <c r="L192" s="20"/>
      <c r="M192" s="22"/>
      <c r="N192" s="20">
        <v>15</v>
      </c>
      <c r="O192" s="22"/>
      <c r="P192" s="20"/>
      <c r="Q192" s="22"/>
      <c r="R192" s="20">
        <v>0</v>
      </c>
      <c r="S192" s="22"/>
      <c r="T192" s="20"/>
      <c r="U192" s="22"/>
      <c r="V192" s="27">
        <v>12000</v>
      </c>
      <c r="W192" s="1" t="s">
        <v>5983</v>
      </c>
      <c r="X192" s="29" t="s">
        <v>5549</v>
      </c>
      <c r="Y192" s="1" t="s">
        <v>2780</v>
      </c>
      <c r="Z192" s="1" t="s">
        <v>2035</v>
      </c>
      <c r="AA192" s="1" t="s">
        <v>1667</v>
      </c>
      <c r="AB192" s="1" t="s">
        <v>5461</v>
      </c>
      <c r="AC192" s="1" t="s">
        <v>183</v>
      </c>
      <c r="AD192" s="1" t="s">
        <v>183</v>
      </c>
      <c r="AE192" s="1">
        <v>1</v>
      </c>
      <c r="AF192" s="1" t="s">
        <v>322</v>
      </c>
      <c r="AG192" s="1"/>
    </row>
    <row r="193" spans="1:33">
      <c r="A193" t="s">
        <v>322</v>
      </c>
      <c r="B193" s="1" t="s">
        <v>5984</v>
      </c>
      <c r="C193" s="1"/>
      <c r="D193" s="2" t="s">
        <v>305</v>
      </c>
      <c r="E193" s="1"/>
      <c r="F193" s="1"/>
      <c r="G193" s="1" t="s">
        <v>5478</v>
      </c>
      <c r="H193" s="20">
        <v>1</v>
      </c>
      <c r="I193" s="22"/>
      <c r="J193" s="20"/>
      <c r="K193" s="22"/>
      <c r="L193" s="20"/>
      <c r="M193" s="22"/>
      <c r="N193" s="20">
        <v>18</v>
      </c>
      <c r="O193" s="22"/>
      <c r="P193" s="20"/>
      <c r="Q193" s="22"/>
      <c r="R193" s="20">
        <v>-7</v>
      </c>
      <c r="S193" s="22"/>
      <c r="T193" s="20"/>
      <c r="U193" s="22"/>
      <c r="V193" s="27">
        <v>15000</v>
      </c>
      <c r="W193" s="1" t="s">
        <v>5985</v>
      </c>
      <c r="X193" s="29" t="s">
        <v>5986</v>
      </c>
      <c r="Y193" s="1" t="s">
        <v>2780</v>
      </c>
      <c r="Z193" s="1" t="s">
        <v>2035</v>
      </c>
      <c r="AA193" s="1" t="s">
        <v>1631</v>
      </c>
      <c r="AB193" s="1" t="s">
        <v>5461</v>
      </c>
      <c r="AC193" s="1" t="s">
        <v>183</v>
      </c>
      <c r="AD193" s="1" t="s">
        <v>183</v>
      </c>
      <c r="AE193" s="1">
        <v>1</v>
      </c>
      <c r="AF193" s="1" t="s">
        <v>322</v>
      </c>
      <c r="AG193" s="1"/>
    </row>
    <row r="194" spans="1:33">
      <c r="A194" t="s">
        <v>322</v>
      </c>
      <c r="B194" s="1" t="s">
        <v>5987</v>
      </c>
      <c r="C194" s="1"/>
      <c r="D194" s="1" t="s">
        <v>305</v>
      </c>
      <c r="E194" s="1"/>
      <c r="F194" s="1"/>
      <c r="G194" s="1" t="s">
        <v>5478</v>
      </c>
      <c r="H194" s="20"/>
      <c r="I194" s="22"/>
      <c r="J194" s="20"/>
      <c r="K194" s="22"/>
      <c r="L194" s="20"/>
      <c r="M194" s="22"/>
      <c r="N194" s="20">
        <v>16</v>
      </c>
      <c r="O194" s="22"/>
      <c r="P194" s="20"/>
      <c r="Q194" s="22"/>
      <c r="R194" s="20">
        <v>2</v>
      </c>
      <c r="S194" s="22"/>
      <c r="T194" s="20"/>
      <c r="U194" s="22"/>
      <c r="V194" s="27">
        <v>15000</v>
      </c>
      <c r="W194" s="1" t="s">
        <v>5988</v>
      </c>
      <c r="X194" s="29" t="s">
        <v>5989</v>
      </c>
      <c r="Y194" s="1" t="s">
        <v>2780</v>
      </c>
      <c r="Z194" s="1" t="s">
        <v>2035</v>
      </c>
      <c r="AA194" s="1" t="s">
        <v>1638</v>
      </c>
      <c r="AB194" s="1" t="s">
        <v>5461</v>
      </c>
      <c r="AC194" s="1" t="s">
        <v>183</v>
      </c>
      <c r="AD194" s="1" t="s">
        <v>183</v>
      </c>
      <c r="AE194" s="1">
        <v>1</v>
      </c>
      <c r="AF194" s="1" t="s">
        <v>322</v>
      </c>
      <c r="AG194" s="1"/>
    </row>
    <row r="195" spans="1:33">
      <c r="A195" t="s">
        <v>322</v>
      </c>
      <c r="B195" s="1" t="s">
        <v>5990</v>
      </c>
      <c r="C195" s="1"/>
      <c r="D195" s="2" t="s">
        <v>344</v>
      </c>
      <c r="E195" s="1" t="s">
        <v>341</v>
      </c>
      <c r="F195" s="1" t="s">
        <v>128</v>
      </c>
      <c r="G195" s="1" t="s">
        <v>5478</v>
      </c>
      <c r="H195" s="20">
        <v>1</v>
      </c>
      <c r="I195" s="22"/>
      <c r="J195" s="20"/>
      <c r="K195" s="22"/>
      <c r="L195" s="20"/>
      <c r="M195" s="22">
        <v>15</v>
      </c>
      <c r="N195" s="20">
        <v>16</v>
      </c>
      <c r="O195" s="22"/>
      <c r="P195" s="20"/>
      <c r="Q195" s="22">
        <v>0</v>
      </c>
      <c r="R195" s="20">
        <v>1</v>
      </c>
      <c r="S195" s="22"/>
      <c r="T195" s="20"/>
      <c r="U195" s="22"/>
      <c r="V195" s="27">
        <v>15000</v>
      </c>
      <c r="W195" s="1" t="s">
        <v>5991</v>
      </c>
      <c r="X195" s="29" t="s">
        <v>5871</v>
      </c>
      <c r="Y195" s="1" t="s">
        <v>2780</v>
      </c>
      <c r="Z195" s="1" t="s">
        <v>2035</v>
      </c>
      <c r="AA195" s="1" t="s">
        <v>1643</v>
      </c>
      <c r="AB195" s="1" t="s">
        <v>5461</v>
      </c>
      <c r="AC195" s="1" t="s">
        <v>183</v>
      </c>
      <c r="AD195" s="1" t="s">
        <v>183</v>
      </c>
      <c r="AE195" s="1">
        <v>1</v>
      </c>
      <c r="AF195" s="1" t="s">
        <v>322</v>
      </c>
      <c r="AG195" s="1"/>
    </row>
    <row r="196" spans="1:33">
      <c r="A196" t="s">
        <v>322</v>
      </c>
      <c r="B196" s="1" t="s">
        <v>5992</v>
      </c>
      <c r="C196" s="1"/>
      <c r="D196" s="2" t="s">
        <v>305</v>
      </c>
      <c r="E196" s="1"/>
      <c r="F196" s="1"/>
      <c r="G196" s="1" t="s">
        <v>5478</v>
      </c>
      <c r="H196" s="20">
        <v>0</v>
      </c>
      <c r="I196" s="22"/>
      <c r="J196" s="20"/>
      <c r="K196" s="22"/>
      <c r="L196" s="20"/>
      <c r="M196" s="22"/>
      <c r="N196" s="20">
        <v>17</v>
      </c>
      <c r="O196" s="22"/>
      <c r="P196" s="20"/>
      <c r="Q196" s="22"/>
      <c r="R196" s="20">
        <v>1</v>
      </c>
      <c r="S196" s="22"/>
      <c r="T196" s="20"/>
      <c r="U196" s="22"/>
      <c r="V196" s="27">
        <v>15000</v>
      </c>
      <c r="W196" s="1" t="s">
        <v>5993</v>
      </c>
      <c r="X196" s="29" t="s">
        <v>5994</v>
      </c>
      <c r="Y196" s="1" t="s">
        <v>2780</v>
      </c>
      <c r="Z196" s="1" t="s">
        <v>2035</v>
      </c>
      <c r="AA196" s="1" t="s">
        <v>1643</v>
      </c>
      <c r="AB196" s="1" t="s">
        <v>5461</v>
      </c>
      <c r="AC196" s="1" t="s">
        <v>183</v>
      </c>
      <c r="AD196" s="1" t="s">
        <v>183</v>
      </c>
      <c r="AE196" s="1">
        <v>1</v>
      </c>
      <c r="AF196" s="1" t="s">
        <v>322</v>
      </c>
      <c r="AG196" s="1"/>
    </row>
    <row r="197" spans="1:33">
      <c r="A197" t="s">
        <v>322</v>
      </c>
      <c r="B197" s="1" t="s">
        <v>5995</v>
      </c>
      <c r="C197" s="1"/>
      <c r="D197" s="1" t="s">
        <v>305</v>
      </c>
      <c r="E197" s="1"/>
      <c r="F197" s="1"/>
      <c r="G197" s="1" t="s">
        <v>5478</v>
      </c>
      <c r="H197" s="20">
        <v>1</v>
      </c>
      <c r="I197" s="22"/>
      <c r="J197" s="20"/>
      <c r="K197" s="22"/>
      <c r="L197" s="20"/>
      <c r="M197" s="22"/>
      <c r="N197" s="20">
        <v>19</v>
      </c>
      <c r="O197" s="22"/>
      <c r="P197" s="20"/>
      <c r="Q197" s="22"/>
      <c r="R197" s="20">
        <v>-3</v>
      </c>
      <c r="S197" s="22"/>
      <c r="T197" s="20"/>
      <c r="U197" s="22"/>
      <c r="V197" s="27">
        <v>15000</v>
      </c>
      <c r="W197" s="1" t="s">
        <v>5996</v>
      </c>
      <c r="X197" s="29" t="s">
        <v>5997</v>
      </c>
      <c r="Y197" s="1" t="s">
        <v>2780</v>
      </c>
      <c r="Z197" s="1" t="s">
        <v>2035</v>
      </c>
      <c r="AA197" s="1" t="s">
        <v>1653</v>
      </c>
      <c r="AB197" s="1" t="s">
        <v>5461</v>
      </c>
      <c r="AC197" s="1" t="s">
        <v>183</v>
      </c>
      <c r="AD197" s="1" t="s">
        <v>183</v>
      </c>
      <c r="AE197" s="1">
        <v>1</v>
      </c>
      <c r="AF197" s="1" t="s">
        <v>322</v>
      </c>
      <c r="AG197" s="1"/>
    </row>
    <row r="198" spans="1:33">
      <c r="A198" t="s">
        <v>322</v>
      </c>
      <c r="B198" s="1" t="s">
        <v>5998</v>
      </c>
      <c r="C198" s="1"/>
      <c r="D198" s="2" t="s">
        <v>305</v>
      </c>
      <c r="E198" s="1"/>
      <c r="F198" s="1"/>
      <c r="G198" s="1" t="s">
        <v>5478</v>
      </c>
      <c r="H198" s="20"/>
      <c r="I198" s="22"/>
      <c r="J198" s="20"/>
      <c r="K198" s="22"/>
      <c r="L198" s="20"/>
      <c r="M198" s="22"/>
      <c r="N198" s="20">
        <v>17</v>
      </c>
      <c r="O198" s="22"/>
      <c r="P198" s="20"/>
      <c r="Q198" s="22"/>
      <c r="R198" s="20">
        <v>-4</v>
      </c>
      <c r="S198" s="22"/>
      <c r="T198" s="20">
        <v>5</v>
      </c>
      <c r="U198" s="22">
        <v>5</v>
      </c>
      <c r="V198" s="27">
        <v>15000</v>
      </c>
      <c r="W198" s="1" t="s">
        <v>5999</v>
      </c>
      <c r="X198" s="29" t="s">
        <v>6000</v>
      </c>
      <c r="Y198" s="1" t="s">
        <v>2780</v>
      </c>
      <c r="Z198" s="1" t="s">
        <v>2035</v>
      </c>
      <c r="AA198" s="1" t="s">
        <v>1657</v>
      </c>
      <c r="AB198" s="1" t="s">
        <v>5461</v>
      </c>
      <c r="AC198" s="1" t="s">
        <v>183</v>
      </c>
      <c r="AD198" s="1" t="s">
        <v>183</v>
      </c>
      <c r="AE198" s="1">
        <v>1</v>
      </c>
      <c r="AF198" s="1" t="s">
        <v>322</v>
      </c>
      <c r="AG198" s="1"/>
    </row>
    <row r="199" spans="1:33">
      <c r="A199" t="s">
        <v>322</v>
      </c>
      <c r="B199" s="1" t="s">
        <v>6001</v>
      </c>
      <c r="C199" s="1"/>
      <c r="D199" s="2" t="s">
        <v>305</v>
      </c>
      <c r="E199" s="1"/>
      <c r="F199" s="1"/>
      <c r="G199" s="1" t="s">
        <v>5478</v>
      </c>
      <c r="H199" s="20"/>
      <c r="I199" s="22"/>
      <c r="J199" s="20"/>
      <c r="K199" s="22"/>
      <c r="L199" s="20"/>
      <c r="M199" s="22"/>
      <c r="N199" s="20">
        <v>18</v>
      </c>
      <c r="O199" s="22"/>
      <c r="P199" s="20"/>
      <c r="Q199" s="22"/>
      <c r="R199" s="20"/>
      <c r="S199" s="22"/>
      <c r="T199" s="20"/>
      <c r="U199" s="22"/>
      <c r="V199" s="27">
        <v>15000</v>
      </c>
      <c r="W199" s="1" t="s">
        <v>6002</v>
      </c>
      <c r="X199" s="29" t="s">
        <v>6003</v>
      </c>
      <c r="Y199" s="1" t="s">
        <v>2780</v>
      </c>
      <c r="Z199" s="1" t="s">
        <v>2035</v>
      </c>
      <c r="AA199" s="1" t="s">
        <v>1657</v>
      </c>
      <c r="AB199" s="1" t="s">
        <v>5461</v>
      </c>
      <c r="AC199" s="1" t="s">
        <v>183</v>
      </c>
      <c r="AD199" s="1" t="s">
        <v>183</v>
      </c>
      <c r="AE199" s="1">
        <v>1</v>
      </c>
      <c r="AF199" s="1" t="s">
        <v>322</v>
      </c>
      <c r="AG199" s="1"/>
    </row>
    <row r="200" spans="1:33">
      <c r="A200" t="s">
        <v>322</v>
      </c>
      <c r="B200" s="1" t="s">
        <v>6004</v>
      </c>
      <c r="C200" s="1"/>
      <c r="D200" s="2" t="s">
        <v>305</v>
      </c>
      <c r="E200" s="1"/>
      <c r="F200" s="1"/>
      <c r="G200" s="1" t="s">
        <v>5478</v>
      </c>
      <c r="H200" s="20"/>
      <c r="I200" s="22"/>
      <c r="J200" s="20"/>
      <c r="K200" s="22"/>
      <c r="L200" s="20"/>
      <c r="M200" s="22"/>
      <c r="N200" s="20">
        <v>19</v>
      </c>
      <c r="O200" s="22"/>
      <c r="P200" s="20"/>
      <c r="Q200" s="22"/>
      <c r="R200" s="20">
        <v>-1</v>
      </c>
      <c r="S200" s="22"/>
      <c r="T200" s="20"/>
      <c r="U200" s="22"/>
      <c r="V200" s="27">
        <v>15000</v>
      </c>
      <c r="W200" s="1" t="s">
        <v>6005</v>
      </c>
      <c r="X200" s="29" t="s">
        <v>6006</v>
      </c>
      <c r="Y200" s="1" t="s">
        <v>2780</v>
      </c>
      <c r="Z200" s="1" t="s">
        <v>2035</v>
      </c>
      <c r="AA200" s="1" t="s">
        <v>1657</v>
      </c>
      <c r="AB200" s="1" t="s">
        <v>5461</v>
      </c>
      <c r="AC200" s="1" t="s">
        <v>183</v>
      </c>
      <c r="AD200" s="1" t="s">
        <v>183</v>
      </c>
      <c r="AE200" s="1">
        <v>1</v>
      </c>
      <c r="AF200" s="1" t="s">
        <v>322</v>
      </c>
      <c r="AG200" s="1"/>
    </row>
    <row r="201" spans="1:33">
      <c r="A201" t="s">
        <v>322</v>
      </c>
      <c r="B201" s="1" t="s">
        <v>6007</v>
      </c>
      <c r="C201" s="1"/>
      <c r="D201" s="2" t="s">
        <v>305</v>
      </c>
      <c r="E201" s="2"/>
      <c r="F201" s="2"/>
      <c r="G201" s="1" t="s">
        <v>5478</v>
      </c>
      <c r="H201" s="20">
        <v>1</v>
      </c>
      <c r="I201" s="22"/>
      <c r="J201" s="20"/>
      <c r="K201" s="22"/>
      <c r="L201" s="20"/>
      <c r="M201" s="22"/>
      <c r="N201" s="20">
        <v>16</v>
      </c>
      <c r="O201" s="22"/>
      <c r="P201" s="20"/>
      <c r="Q201" s="22"/>
      <c r="R201" s="20">
        <v>0</v>
      </c>
      <c r="S201" s="22"/>
      <c r="T201" s="20"/>
      <c r="U201" s="22"/>
      <c r="V201" s="27">
        <v>15000</v>
      </c>
      <c r="W201" s="1" t="s">
        <v>6008</v>
      </c>
      <c r="X201" s="29" t="s">
        <v>6009</v>
      </c>
      <c r="Y201" s="1" t="s">
        <v>2780</v>
      </c>
      <c r="Z201" s="1" t="s">
        <v>2035</v>
      </c>
      <c r="AA201" s="1" t="s">
        <v>1662</v>
      </c>
      <c r="AB201" s="1" t="s">
        <v>5461</v>
      </c>
      <c r="AC201" s="1" t="s">
        <v>183</v>
      </c>
      <c r="AD201" s="1" t="s">
        <v>183</v>
      </c>
      <c r="AE201" s="1">
        <v>1</v>
      </c>
      <c r="AF201" s="1" t="s">
        <v>322</v>
      </c>
      <c r="AG201" s="1"/>
    </row>
    <row r="202" spans="1:33">
      <c r="A202" t="s">
        <v>322</v>
      </c>
      <c r="B202" s="1" t="s">
        <v>6010</v>
      </c>
      <c r="C202" s="1"/>
      <c r="D202" s="2" t="s">
        <v>66</v>
      </c>
      <c r="E202" s="1"/>
      <c r="F202" s="2" t="s">
        <v>128</v>
      </c>
      <c r="G202" s="1" t="s">
        <v>5478</v>
      </c>
      <c r="H202" s="20">
        <v>0</v>
      </c>
      <c r="I202" s="22"/>
      <c r="J202" s="20"/>
      <c r="K202" s="22"/>
      <c r="L202" s="20"/>
      <c r="M202" s="22">
        <v>16</v>
      </c>
      <c r="N202" s="20">
        <v>17</v>
      </c>
      <c r="O202" s="22"/>
      <c r="P202" s="20"/>
      <c r="Q202" s="22">
        <v>0</v>
      </c>
      <c r="R202" s="20">
        <v>1</v>
      </c>
      <c r="S202" s="22"/>
      <c r="T202" s="20"/>
      <c r="U202" s="22"/>
      <c r="V202" s="27">
        <v>15000</v>
      </c>
      <c r="W202" s="1" t="s">
        <v>6011</v>
      </c>
      <c r="X202" s="29" t="s">
        <v>6012</v>
      </c>
      <c r="Y202" s="1" t="s">
        <v>2780</v>
      </c>
      <c r="Z202" s="1" t="s">
        <v>2035</v>
      </c>
      <c r="AA202" s="1" t="s">
        <v>1662</v>
      </c>
      <c r="AB202" s="1" t="s">
        <v>5461</v>
      </c>
      <c r="AC202" s="1" t="s">
        <v>183</v>
      </c>
      <c r="AD202" s="1" t="s">
        <v>183</v>
      </c>
      <c r="AE202" s="1">
        <v>1</v>
      </c>
      <c r="AF202" s="1" t="s">
        <v>322</v>
      </c>
      <c r="AG202" s="1"/>
    </row>
    <row r="203" spans="1:33">
      <c r="A203" t="s">
        <v>322</v>
      </c>
      <c r="B203" s="1" t="s">
        <v>6013</v>
      </c>
      <c r="C203" s="1"/>
      <c r="D203" s="2" t="s">
        <v>66</v>
      </c>
      <c r="E203" s="1"/>
      <c r="F203" s="2" t="s">
        <v>128</v>
      </c>
      <c r="G203" s="1" t="s">
        <v>5478</v>
      </c>
      <c r="H203" s="20">
        <v>1</v>
      </c>
      <c r="I203" s="22"/>
      <c r="J203" s="20"/>
      <c r="K203" s="22"/>
      <c r="L203" s="20"/>
      <c r="M203" s="22">
        <v>17</v>
      </c>
      <c r="N203" s="20">
        <v>18</v>
      </c>
      <c r="O203" s="22"/>
      <c r="P203" s="20"/>
      <c r="Q203" s="22">
        <v>-3</v>
      </c>
      <c r="R203" s="20">
        <v>-2</v>
      </c>
      <c r="S203" s="22"/>
      <c r="T203" s="20"/>
      <c r="U203" s="22"/>
      <c r="V203" s="27">
        <v>15000</v>
      </c>
      <c r="W203" s="1" t="s">
        <v>6014</v>
      </c>
      <c r="X203" s="29" t="s">
        <v>6015</v>
      </c>
      <c r="Y203" s="1" t="s">
        <v>2780</v>
      </c>
      <c r="Z203" s="1" t="s">
        <v>2035</v>
      </c>
      <c r="AA203" s="1" t="s">
        <v>1662</v>
      </c>
      <c r="AB203" s="1" t="s">
        <v>5461</v>
      </c>
      <c r="AC203" s="1" t="s">
        <v>183</v>
      </c>
      <c r="AD203" s="1" t="s">
        <v>183</v>
      </c>
      <c r="AE203" s="1">
        <v>1</v>
      </c>
      <c r="AF203" s="1" t="s">
        <v>322</v>
      </c>
      <c r="AG203" s="1"/>
    </row>
    <row r="204" spans="1:33">
      <c r="A204" t="s">
        <v>322</v>
      </c>
      <c r="B204" s="1" t="s">
        <v>6016</v>
      </c>
      <c r="C204" s="1"/>
      <c r="D204" s="2" t="s">
        <v>305</v>
      </c>
      <c r="E204" s="1"/>
      <c r="F204" s="1"/>
      <c r="G204" s="1" t="s">
        <v>5478</v>
      </c>
      <c r="H204" s="20">
        <v>1</v>
      </c>
      <c r="I204" s="22"/>
      <c r="J204" s="20"/>
      <c r="K204" s="22"/>
      <c r="L204" s="20"/>
      <c r="M204" s="22"/>
      <c r="N204" s="20">
        <v>18</v>
      </c>
      <c r="O204" s="22"/>
      <c r="P204" s="20"/>
      <c r="Q204" s="22"/>
      <c r="R204" s="20">
        <v>-2</v>
      </c>
      <c r="S204" s="22"/>
      <c r="T204" s="20"/>
      <c r="U204" s="22"/>
      <c r="V204" s="27">
        <v>15000</v>
      </c>
      <c r="W204" s="1" t="s">
        <v>6017</v>
      </c>
      <c r="X204" s="29" t="s">
        <v>6018</v>
      </c>
      <c r="Y204" s="1" t="s">
        <v>2780</v>
      </c>
      <c r="Z204" s="1" t="s">
        <v>2035</v>
      </c>
      <c r="AA204" s="1" t="s">
        <v>1662</v>
      </c>
      <c r="AB204" s="1" t="s">
        <v>5461</v>
      </c>
      <c r="AC204" s="1" t="s">
        <v>183</v>
      </c>
      <c r="AD204" s="1" t="s">
        <v>183</v>
      </c>
      <c r="AE204" s="1">
        <v>1</v>
      </c>
      <c r="AF204" s="1" t="s">
        <v>322</v>
      </c>
      <c r="AG204" s="1"/>
    </row>
    <row r="205" spans="1:33">
      <c r="A205" t="s">
        <v>322</v>
      </c>
      <c r="B205" s="1" t="s">
        <v>6019</v>
      </c>
      <c r="C205" s="1"/>
      <c r="D205" s="2" t="s">
        <v>305</v>
      </c>
      <c r="E205" s="1"/>
      <c r="F205" s="1"/>
      <c r="G205" s="1" t="s">
        <v>5478</v>
      </c>
      <c r="H205" s="20">
        <v>0</v>
      </c>
      <c r="I205" s="22"/>
      <c r="J205" s="20"/>
      <c r="K205" s="22"/>
      <c r="L205" s="20"/>
      <c r="M205" s="22"/>
      <c r="N205" s="20">
        <v>19</v>
      </c>
      <c r="O205" s="22"/>
      <c r="P205" s="20"/>
      <c r="Q205" s="22"/>
      <c r="R205" s="20">
        <v>-1</v>
      </c>
      <c r="S205" s="22"/>
      <c r="T205" s="20"/>
      <c r="U205" s="22"/>
      <c r="V205" s="27">
        <v>15000</v>
      </c>
      <c r="W205" s="1" t="s">
        <v>6020</v>
      </c>
      <c r="X205" s="29" t="s">
        <v>6021</v>
      </c>
      <c r="Y205" s="1" t="s">
        <v>2780</v>
      </c>
      <c r="Z205" s="1" t="s">
        <v>2035</v>
      </c>
      <c r="AA205" s="1" t="s">
        <v>1662</v>
      </c>
      <c r="AB205" s="1" t="s">
        <v>5461</v>
      </c>
      <c r="AC205" s="1" t="s">
        <v>183</v>
      </c>
      <c r="AD205" s="1" t="s">
        <v>183</v>
      </c>
      <c r="AE205" s="1">
        <v>1</v>
      </c>
      <c r="AF205" s="1" t="s">
        <v>322</v>
      </c>
      <c r="AG205" s="1"/>
    </row>
    <row r="206" spans="1:33">
      <c r="A206" s="15" t="s">
        <v>322</v>
      </c>
      <c r="B206" s="30" t="s">
        <v>6022</v>
      </c>
      <c r="C206" s="30"/>
      <c r="D206" s="31" t="s">
        <v>305</v>
      </c>
      <c r="E206" s="30"/>
      <c r="F206" s="31"/>
      <c r="G206" s="30" t="s">
        <v>5478</v>
      </c>
      <c r="H206" s="32">
        <v>1</v>
      </c>
      <c r="I206" s="37"/>
      <c r="J206" s="20"/>
      <c r="K206" s="37"/>
      <c r="L206" s="32"/>
      <c r="M206" s="37"/>
      <c r="N206" s="32">
        <v>15</v>
      </c>
      <c r="O206" s="37"/>
      <c r="P206" s="32"/>
      <c r="Q206" s="37"/>
      <c r="R206" s="32">
        <v>1</v>
      </c>
      <c r="S206" s="37"/>
      <c r="T206" s="32"/>
      <c r="U206" s="37">
        <v>5</v>
      </c>
      <c r="V206" s="39">
        <v>15000</v>
      </c>
      <c r="W206" s="30" t="s">
        <v>6023</v>
      </c>
      <c r="X206" s="40" t="s">
        <v>5764</v>
      </c>
      <c r="Y206" s="30" t="s">
        <v>2780</v>
      </c>
      <c r="Z206" s="30" t="s">
        <v>2035</v>
      </c>
      <c r="AA206" s="1" t="s">
        <v>1667</v>
      </c>
      <c r="AB206" s="30" t="s">
        <v>5461</v>
      </c>
      <c r="AC206" s="30" t="s">
        <v>183</v>
      </c>
      <c r="AD206" s="30" t="s">
        <v>183</v>
      </c>
      <c r="AE206" s="30">
        <v>1</v>
      </c>
      <c r="AF206" s="30" t="s">
        <v>322</v>
      </c>
      <c r="AG206" s="1"/>
    </row>
    <row r="207" spans="1:33">
      <c r="A207" t="s">
        <v>322</v>
      </c>
      <c r="B207" s="1" t="s">
        <v>6024</v>
      </c>
      <c r="C207" s="1"/>
      <c r="D207" s="1" t="s">
        <v>183</v>
      </c>
      <c r="E207" s="1"/>
      <c r="F207" s="1" t="s">
        <v>128</v>
      </c>
      <c r="G207" s="1"/>
      <c r="H207" s="20"/>
      <c r="I207" s="22"/>
      <c r="J207" s="20"/>
      <c r="K207" s="22"/>
      <c r="L207" s="20"/>
      <c r="M207" s="22">
        <v>2</v>
      </c>
      <c r="N207" s="20"/>
      <c r="O207" s="22"/>
      <c r="P207" s="20"/>
      <c r="Q207" s="22">
        <v>-1</v>
      </c>
      <c r="R207" s="20"/>
      <c r="S207" s="22"/>
      <c r="T207" s="20"/>
      <c r="U207" s="22">
        <v>2</v>
      </c>
      <c r="V207" s="27">
        <v>500</v>
      </c>
      <c r="W207" s="1"/>
      <c r="X207" s="29" t="s">
        <v>6025</v>
      </c>
      <c r="Y207" s="1" t="s">
        <v>2780</v>
      </c>
      <c r="Z207" s="1" t="s">
        <v>2035</v>
      </c>
      <c r="AA207" s="1" t="s">
        <v>5366</v>
      </c>
      <c r="AB207" s="30" t="s">
        <v>5461</v>
      </c>
      <c r="AC207" s="1" t="s">
        <v>183</v>
      </c>
      <c r="AD207" s="1" t="s">
        <v>183</v>
      </c>
      <c r="AE207" s="30">
        <v>1</v>
      </c>
      <c r="AF207" s="1" t="s">
        <v>322</v>
      </c>
      <c r="AG207" s="1"/>
    </row>
    <row r="208" spans="1:33">
      <c r="A208" t="s">
        <v>322</v>
      </c>
      <c r="B208" s="1" t="s">
        <v>6026</v>
      </c>
      <c r="C208" s="1"/>
      <c r="D208" s="1" t="s">
        <v>183</v>
      </c>
      <c r="E208" s="1"/>
      <c r="F208" s="1" t="s">
        <v>128</v>
      </c>
      <c r="G208" s="1"/>
      <c r="H208" s="20"/>
      <c r="I208" s="22"/>
      <c r="J208" s="20"/>
      <c r="K208" s="22"/>
      <c r="L208" s="20"/>
      <c r="M208" s="22">
        <v>4</v>
      </c>
      <c r="N208" s="20"/>
      <c r="O208" s="22"/>
      <c r="P208" s="20"/>
      <c r="Q208" s="22">
        <v>-3</v>
      </c>
      <c r="R208" s="20"/>
      <c r="S208" s="22"/>
      <c r="T208" s="20"/>
      <c r="U208" s="22"/>
      <c r="V208" s="27">
        <v>500</v>
      </c>
      <c r="W208" s="1"/>
      <c r="X208" s="29" t="s">
        <v>6027</v>
      </c>
      <c r="Y208" s="1" t="s">
        <v>2780</v>
      </c>
      <c r="Z208" s="1" t="s">
        <v>2035</v>
      </c>
      <c r="AA208" s="1" t="s">
        <v>5375</v>
      </c>
      <c r="AB208" s="30" t="s">
        <v>5461</v>
      </c>
      <c r="AC208" s="1" t="s">
        <v>183</v>
      </c>
      <c r="AD208" s="1" t="s">
        <v>183</v>
      </c>
      <c r="AE208" s="30">
        <v>1</v>
      </c>
      <c r="AF208" s="1" t="s">
        <v>322</v>
      </c>
      <c r="AG208" s="1"/>
    </row>
    <row r="209" spans="1:33">
      <c r="A209" t="s">
        <v>322</v>
      </c>
      <c r="B209" s="1" t="s">
        <v>6028</v>
      </c>
      <c r="C209" s="1"/>
      <c r="D209" s="1" t="s">
        <v>183</v>
      </c>
      <c r="E209" s="1"/>
      <c r="F209" s="1" t="s">
        <v>128</v>
      </c>
      <c r="G209" s="30" t="s">
        <v>5478</v>
      </c>
      <c r="H209" s="20"/>
      <c r="I209" s="22"/>
      <c r="J209" s="20"/>
      <c r="K209" s="22"/>
      <c r="L209" s="20"/>
      <c r="M209" s="22">
        <v>2</v>
      </c>
      <c r="N209" s="20">
        <v>3</v>
      </c>
      <c r="O209" s="22"/>
      <c r="P209" s="20"/>
      <c r="Q209" s="22">
        <v>0</v>
      </c>
      <c r="R209" s="20">
        <v>1</v>
      </c>
      <c r="S209" s="22"/>
      <c r="T209" s="20"/>
      <c r="U209" s="22"/>
      <c r="V209" s="27">
        <v>1000</v>
      </c>
      <c r="W209" s="1"/>
      <c r="X209" s="29" t="s">
        <v>6029</v>
      </c>
      <c r="Y209" s="1" t="s">
        <v>2780</v>
      </c>
      <c r="Z209" s="1" t="s">
        <v>2035</v>
      </c>
      <c r="AA209" s="1" t="s">
        <v>5366</v>
      </c>
      <c r="AB209" s="30" t="s">
        <v>5461</v>
      </c>
      <c r="AC209" s="1" t="s">
        <v>183</v>
      </c>
      <c r="AD209" s="1" t="s">
        <v>183</v>
      </c>
      <c r="AE209" s="30">
        <v>1</v>
      </c>
      <c r="AF209" s="1" t="s">
        <v>322</v>
      </c>
      <c r="AG209" s="1"/>
    </row>
    <row r="210" spans="1:33">
      <c r="A210" t="s">
        <v>322</v>
      </c>
      <c r="B210" s="1" t="s">
        <v>6030</v>
      </c>
      <c r="C210" s="1"/>
      <c r="D210" s="1" t="s">
        <v>183</v>
      </c>
      <c r="E210" s="1"/>
      <c r="F210" s="1" t="s">
        <v>128</v>
      </c>
      <c r="G210" s="30" t="s">
        <v>5478</v>
      </c>
      <c r="H210" s="20"/>
      <c r="I210" s="22"/>
      <c r="J210" s="20"/>
      <c r="K210" s="22"/>
      <c r="L210" s="20"/>
      <c r="M210" s="22">
        <v>5</v>
      </c>
      <c r="N210" s="20">
        <v>6</v>
      </c>
      <c r="O210" s="22"/>
      <c r="P210" s="20"/>
      <c r="Q210" s="22">
        <v>-3</v>
      </c>
      <c r="R210" s="20">
        <v>-2</v>
      </c>
      <c r="S210" s="22"/>
      <c r="T210" s="20"/>
      <c r="U210" s="22"/>
      <c r="V210" s="27">
        <v>1000</v>
      </c>
      <c r="W210" s="1"/>
      <c r="X210" s="29" t="s">
        <v>6031</v>
      </c>
      <c r="Y210" s="1" t="s">
        <v>2780</v>
      </c>
      <c r="Z210" s="1" t="s">
        <v>2035</v>
      </c>
      <c r="AA210" s="1" t="s">
        <v>5366</v>
      </c>
      <c r="AB210" s="30" t="s">
        <v>5461</v>
      </c>
      <c r="AC210" s="1" t="s">
        <v>183</v>
      </c>
      <c r="AD210" s="1" t="s">
        <v>183</v>
      </c>
      <c r="AE210" s="30">
        <v>1</v>
      </c>
      <c r="AF210" s="1" t="s">
        <v>322</v>
      </c>
      <c r="AG210" s="1"/>
    </row>
    <row r="211" spans="1:33">
      <c r="A211" t="s">
        <v>322</v>
      </c>
      <c r="B211" s="33" t="s">
        <v>6032</v>
      </c>
      <c r="C211" s="1"/>
      <c r="D211" s="1" t="s">
        <v>183</v>
      </c>
      <c r="E211" s="1"/>
      <c r="F211" s="1" t="s">
        <v>128</v>
      </c>
      <c r="G211" s="30" t="s">
        <v>5478</v>
      </c>
      <c r="H211" s="20"/>
      <c r="I211" s="22"/>
      <c r="J211" s="20"/>
      <c r="K211" s="22"/>
      <c r="L211" s="20"/>
      <c r="M211" s="22">
        <v>4</v>
      </c>
      <c r="N211" s="20">
        <v>5</v>
      </c>
      <c r="O211" s="22"/>
      <c r="P211" s="20"/>
      <c r="Q211" s="22">
        <v>-2</v>
      </c>
      <c r="R211" s="20">
        <v>-1</v>
      </c>
      <c r="S211" s="22"/>
      <c r="T211" s="20"/>
      <c r="U211" s="22"/>
      <c r="V211" s="27">
        <v>1000</v>
      </c>
      <c r="W211" s="1"/>
      <c r="X211" s="29" t="s">
        <v>6033</v>
      </c>
      <c r="Y211" s="1" t="s">
        <v>2780</v>
      </c>
      <c r="Z211" s="1" t="s">
        <v>2035</v>
      </c>
      <c r="AA211" s="1" t="s">
        <v>5375</v>
      </c>
      <c r="AB211" s="30" t="s">
        <v>5461</v>
      </c>
      <c r="AC211" s="1" t="s">
        <v>183</v>
      </c>
      <c r="AD211" s="1" t="s">
        <v>183</v>
      </c>
      <c r="AE211" s="30">
        <v>1</v>
      </c>
      <c r="AF211" s="1" t="s">
        <v>322</v>
      </c>
      <c r="AG211" s="1"/>
    </row>
    <row r="212" spans="1:33">
      <c r="A212" t="s">
        <v>322</v>
      </c>
      <c r="B212" s="1" t="s">
        <v>6034</v>
      </c>
      <c r="C212" s="1"/>
      <c r="D212" s="1" t="s">
        <v>305</v>
      </c>
      <c r="E212" s="1"/>
      <c r="F212" s="1" t="s">
        <v>128</v>
      </c>
      <c r="G212" s="1"/>
      <c r="H212" s="20"/>
      <c r="I212" s="22">
        <v>1</v>
      </c>
      <c r="J212" s="20"/>
      <c r="K212" s="22"/>
      <c r="L212" s="20"/>
      <c r="M212" s="22">
        <v>4</v>
      </c>
      <c r="N212" s="20"/>
      <c r="O212" s="22"/>
      <c r="P212" s="20"/>
      <c r="Q212" s="22">
        <v>0</v>
      </c>
      <c r="R212" s="20"/>
      <c r="S212" s="22"/>
      <c r="T212" s="20"/>
      <c r="U212" s="22"/>
      <c r="V212" s="27">
        <v>1500</v>
      </c>
      <c r="W212" s="1"/>
      <c r="X212" s="29" t="s">
        <v>6035</v>
      </c>
      <c r="Y212" s="1" t="s">
        <v>2780</v>
      </c>
      <c r="Z212" s="1" t="s">
        <v>2035</v>
      </c>
      <c r="AA212" s="1" t="s">
        <v>5366</v>
      </c>
      <c r="AB212" s="30" t="s">
        <v>5461</v>
      </c>
      <c r="AC212" s="1" t="s">
        <v>183</v>
      </c>
      <c r="AD212" s="1" t="s">
        <v>183</v>
      </c>
      <c r="AE212" s="30">
        <v>1</v>
      </c>
      <c r="AF212" s="1" t="s">
        <v>322</v>
      </c>
      <c r="AG212" s="1"/>
    </row>
    <row r="213" spans="1:33">
      <c r="A213" t="s">
        <v>322</v>
      </c>
      <c r="B213" s="1" t="s">
        <v>6036</v>
      </c>
      <c r="C213" s="1"/>
      <c r="D213" s="1" t="s">
        <v>51</v>
      </c>
      <c r="E213" s="1"/>
      <c r="F213" s="1" t="s">
        <v>128</v>
      </c>
      <c r="G213" s="30" t="s">
        <v>5478</v>
      </c>
      <c r="H213" s="20"/>
      <c r="I213" s="22"/>
      <c r="J213" s="20"/>
      <c r="K213" s="22"/>
      <c r="L213" s="20"/>
      <c r="M213" s="22">
        <v>6</v>
      </c>
      <c r="N213" s="20">
        <v>7</v>
      </c>
      <c r="O213" s="22"/>
      <c r="P213" s="20"/>
      <c r="Q213" s="22">
        <v>-4</v>
      </c>
      <c r="R213" s="20">
        <v>-3</v>
      </c>
      <c r="S213" s="22"/>
      <c r="T213" s="20"/>
      <c r="U213" s="22"/>
      <c r="V213" s="27">
        <v>1500</v>
      </c>
      <c r="W213" s="1"/>
      <c r="X213" s="29" t="s">
        <v>6037</v>
      </c>
      <c r="Y213" s="1" t="s">
        <v>2780</v>
      </c>
      <c r="Z213" s="1" t="s">
        <v>2035</v>
      </c>
      <c r="AA213" s="1" t="s">
        <v>5366</v>
      </c>
      <c r="AB213" s="30" t="s">
        <v>5461</v>
      </c>
      <c r="AC213" s="1" t="s">
        <v>183</v>
      </c>
      <c r="AD213" s="1" t="s">
        <v>183</v>
      </c>
      <c r="AE213" s="30">
        <v>1</v>
      </c>
      <c r="AF213" s="1" t="s">
        <v>322</v>
      </c>
      <c r="AG213" s="1"/>
    </row>
    <row r="214" spans="1:33">
      <c r="A214" t="s">
        <v>322</v>
      </c>
      <c r="B214" s="1" t="s">
        <v>6038</v>
      </c>
      <c r="C214" s="1"/>
      <c r="D214" s="1" t="s">
        <v>183</v>
      </c>
      <c r="E214" s="1"/>
      <c r="F214" s="1"/>
      <c r="G214" s="30" t="s">
        <v>5478</v>
      </c>
      <c r="H214" s="20"/>
      <c r="I214" s="22"/>
      <c r="J214" s="20"/>
      <c r="K214" s="22"/>
      <c r="L214" s="20"/>
      <c r="M214" s="22"/>
      <c r="N214" s="20">
        <v>9</v>
      </c>
      <c r="O214" s="22"/>
      <c r="P214" s="20"/>
      <c r="Q214" s="22"/>
      <c r="R214" s="20">
        <v>-6</v>
      </c>
      <c r="S214" s="22"/>
      <c r="T214" s="20"/>
      <c r="U214" s="22"/>
      <c r="V214" s="27">
        <v>1500</v>
      </c>
      <c r="W214" s="1"/>
      <c r="X214" s="29" t="s">
        <v>6039</v>
      </c>
      <c r="Y214" s="1" t="s">
        <v>2780</v>
      </c>
      <c r="Z214" s="1" t="s">
        <v>2035</v>
      </c>
      <c r="AA214" s="1" t="s">
        <v>5375</v>
      </c>
      <c r="AB214" s="30" t="s">
        <v>5461</v>
      </c>
      <c r="AC214" s="1" t="s">
        <v>183</v>
      </c>
      <c r="AD214" s="1" t="s">
        <v>183</v>
      </c>
      <c r="AE214" s="30">
        <v>1</v>
      </c>
      <c r="AF214" s="1" t="s">
        <v>322</v>
      </c>
      <c r="AG214" s="1"/>
    </row>
    <row r="215" spans="1:33">
      <c r="A215" t="s">
        <v>322</v>
      </c>
      <c r="B215" s="1" t="s">
        <v>6040</v>
      </c>
      <c r="C215" s="1"/>
      <c r="D215" s="1" t="s">
        <v>305</v>
      </c>
      <c r="E215" s="1"/>
      <c r="F215" s="1"/>
      <c r="G215" s="30" t="s">
        <v>5478</v>
      </c>
      <c r="H215" s="20">
        <v>1</v>
      </c>
      <c r="I215" s="22"/>
      <c r="J215" s="20"/>
      <c r="K215" s="22"/>
      <c r="L215" s="20"/>
      <c r="M215" s="22"/>
      <c r="N215" s="20">
        <v>7</v>
      </c>
      <c r="O215" s="22"/>
      <c r="P215" s="20"/>
      <c r="Q215" s="22"/>
      <c r="R215" s="20">
        <v>3</v>
      </c>
      <c r="S215" s="22"/>
      <c r="T215" s="20"/>
      <c r="U215" s="22"/>
      <c r="V215" s="27">
        <v>3000</v>
      </c>
      <c r="W215" s="1"/>
      <c r="X215" s="29" t="s">
        <v>183</v>
      </c>
      <c r="Y215" s="1" t="s">
        <v>2780</v>
      </c>
      <c r="Z215" s="1" t="s">
        <v>2035</v>
      </c>
      <c r="AA215" s="1" t="s">
        <v>5366</v>
      </c>
      <c r="AB215" s="30" t="s">
        <v>5461</v>
      </c>
      <c r="AC215" s="1" t="s">
        <v>183</v>
      </c>
      <c r="AD215" s="1" t="s">
        <v>183</v>
      </c>
      <c r="AE215" s="30">
        <v>1</v>
      </c>
      <c r="AF215" s="1" t="s">
        <v>322</v>
      </c>
      <c r="AG215" s="1"/>
    </row>
    <row r="216" spans="1:33">
      <c r="A216" t="s">
        <v>322</v>
      </c>
      <c r="B216" s="1" t="s">
        <v>6041</v>
      </c>
      <c r="C216" s="1"/>
      <c r="D216" s="1" t="s">
        <v>183</v>
      </c>
      <c r="E216" s="1"/>
      <c r="F216" s="1" t="s">
        <v>128</v>
      </c>
      <c r="G216" s="30" t="s">
        <v>5478</v>
      </c>
      <c r="H216" s="20"/>
      <c r="I216" s="22"/>
      <c r="J216" s="20"/>
      <c r="K216" s="22"/>
      <c r="L216" s="20"/>
      <c r="M216" s="22">
        <v>4</v>
      </c>
      <c r="N216" s="20">
        <v>5</v>
      </c>
      <c r="O216" s="22"/>
      <c r="P216" s="20"/>
      <c r="Q216" s="22">
        <v>-2</v>
      </c>
      <c r="R216" s="20">
        <v>-1</v>
      </c>
      <c r="S216" s="22"/>
      <c r="T216" s="20">
        <v>3</v>
      </c>
      <c r="U216" s="22"/>
      <c r="V216" s="27">
        <v>1000</v>
      </c>
      <c r="W216" s="1"/>
      <c r="X216" s="29" t="s">
        <v>5634</v>
      </c>
      <c r="Y216" s="1" t="s">
        <v>2780</v>
      </c>
      <c r="Z216" s="1" t="s">
        <v>2035</v>
      </c>
      <c r="AA216" s="1" t="s">
        <v>6042</v>
      </c>
      <c r="AB216" s="30" t="s">
        <v>5461</v>
      </c>
      <c r="AC216" s="1" t="s">
        <v>183</v>
      </c>
      <c r="AD216" s="1" t="s">
        <v>183</v>
      </c>
      <c r="AE216" s="30">
        <v>1</v>
      </c>
      <c r="AF216" s="1" t="s">
        <v>322</v>
      </c>
      <c r="AG216" s="1"/>
    </row>
    <row r="217" spans="1:33">
      <c r="A217" t="s">
        <v>322</v>
      </c>
      <c r="B217" s="1" t="s">
        <v>6043</v>
      </c>
      <c r="C217" s="1"/>
      <c r="D217" s="1" t="s">
        <v>183</v>
      </c>
      <c r="E217" s="1"/>
      <c r="F217" s="1"/>
      <c r="G217" s="30" t="s">
        <v>5478</v>
      </c>
      <c r="H217" s="20"/>
      <c r="I217" s="22"/>
      <c r="J217" s="20"/>
      <c r="K217" s="22"/>
      <c r="L217" s="20"/>
      <c r="M217" s="22"/>
      <c r="N217" s="20">
        <v>6</v>
      </c>
      <c r="O217" s="22"/>
      <c r="P217" s="20"/>
      <c r="Q217" s="22"/>
      <c r="R217" s="20"/>
      <c r="S217" s="22"/>
      <c r="T217" s="20"/>
      <c r="U217" s="22"/>
      <c r="V217" s="27">
        <v>1100</v>
      </c>
      <c r="W217" s="1"/>
      <c r="X217" s="29" t="s">
        <v>6044</v>
      </c>
      <c r="Y217" s="1" t="s">
        <v>2780</v>
      </c>
      <c r="Z217" s="1" t="s">
        <v>2035</v>
      </c>
      <c r="AA217" s="1" t="s">
        <v>6042</v>
      </c>
      <c r="AB217" s="30" t="s">
        <v>5461</v>
      </c>
      <c r="AC217" s="1" t="s">
        <v>183</v>
      </c>
      <c r="AD217" s="1" t="s">
        <v>183</v>
      </c>
      <c r="AE217" s="30">
        <v>1</v>
      </c>
      <c r="AF217" s="1" t="s">
        <v>322</v>
      </c>
      <c r="AG217" s="1"/>
    </row>
    <row r="218" spans="1:33">
      <c r="A218" t="s">
        <v>322</v>
      </c>
      <c r="B218" s="1" t="s">
        <v>6045</v>
      </c>
      <c r="C218" s="1"/>
      <c r="D218" s="2" t="s">
        <v>370</v>
      </c>
      <c r="E218" s="1"/>
      <c r="F218" s="1" t="s">
        <v>128</v>
      </c>
      <c r="G218" s="1"/>
      <c r="H218" s="20"/>
      <c r="I218" s="22"/>
      <c r="J218" s="20"/>
      <c r="K218" s="22"/>
      <c r="L218" s="20"/>
      <c r="M218" s="22">
        <v>4</v>
      </c>
      <c r="N218" s="20"/>
      <c r="O218" s="22"/>
      <c r="P218" s="20"/>
      <c r="Q218" s="22"/>
      <c r="R218" s="20"/>
      <c r="S218" s="22"/>
      <c r="T218" s="20"/>
      <c r="U218" s="22"/>
      <c r="V218" s="27"/>
      <c r="W218" s="1" t="s">
        <v>6046</v>
      </c>
      <c r="X218" s="29" t="s">
        <v>6047</v>
      </c>
      <c r="Y218" s="1" t="s">
        <v>2780</v>
      </c>
      <c r="Z218" s="1" t="s">
        <v>2035</v>
      </c>
      <c r="AA218" s="1" t="s">
        <v>1643</v>
      </c>
      <c r="AB218" s="1" t="s">
        <v>5461</v>
      </c>
      <c r="AC218" s="1" t="s">
        <v>183</v>
      </c>
      <c r="AD218" s="1" t="s">
        <v>183</v>
      </c>
      <c r="AE218" s="1">
        <v>1</v>
      </c>
      <c r="AF218" s="1" t="s">
        <v>322</v>
      </c>
      <c r="AG218" s="1"/>
    </row>
    <row r="219" s="11" customFormat="1" spans="1:33">
      <c r="A219" s="11" t="s">
        <v>322</v>
      </c>
      <c r="B219" s="34" t="s">
        <v>6048</v>
      </c>
      <c r="C219" s="34"/>
      <c r="D219" s="34" t="s">
        <v>370</v>
      </c>
      <c r="E219" s="34"/>
      <c r="F219" s="34"/>
      <c r="G219" s="34" t="s">
        <v>5478</v>
      </c>
      <c r="H219" s="35"/>
      <c r="I219" s="38"/>
      <c r="J219" s="20"/>
      <c r="K219" s="38"/>
      <c r="L219" s="35"/>
      <c r="M219" s="38"/>
      <c r="N219" s="35">
        <v>9</v>
      </c>
      <c r="O219" s="38"/>
      <c r="P219" s="35"/>
      <c r="Q219" s="38"/>
      <c r="R219" s="35"/>
      <c r="S219" s="38"/>
      <c r="T219" s="35"/>
      <c r="U219" s="38"/>
      <c r="V219" s="41"/>
      <c r="W219" s="34" t="s">
        <v>6049</v>
      </c>
      <c r="X219" s="42" t="s">
        <v>5657</v>
      </c>
      <c r="Y219" s="34" t="s">
        <v>2780</v>
      </c>
      <c r="Z219" s="34" t="s">
        <v>2035</v>
      </c>
      <c r="AA219" s="34" t="s">
        <v>1643</v>
      </c>
      <c r="AB219" s="34" t="s">
        <v>5461</v>
      </c>
      <c r="AC219" s="34" t="s">
        <v>183</v>
      </c>
      <c r="AD219" s="34" t="s">
        <v>183</v>
      </c>
      <c r="AE219" s="34">
        <v>1</v>
      </c>
      <c r="AF219" s="34" t="s">
        <v>322</v>
      </c>
      <c r="AG219" s="34"/>
    </row>
    <row r="220" spans="1:33">
      <c r="A220" t="s">
        <v>167</v>
      </c>
      <c r="B220" s="1" t="s">
        <v>6050</v>
      </c>
      <c r="C220" s="1"/>
      <c r="D220" s="2" t="s">
        <v>370</v>
      </c>
      <c r="E220" s="1"/>
      <c r="F220" s="1" t="s">
        <v>128</v>
      </c>
      <c r="G220" s="1" t="s">
        <v>5478</v>
      </c>
      <c r="H220" s="20"/>
      <c r="I220" s="22"/>
      <c r="J220" s="20"/>
      <c r="K220" s="22"/>
      <c r="L220" s="20"/>
      <c r="M220" s="22">
        <v>4</v>
      </c>
      <c r="N220" s="20">
        <v>5</v>
      </c>
      <c r="O220" s="22"/>
      <c r="P220" s="20"/>
      <c r="Q220" s="22">
        <v>1</v>
      </c>
      <c r="R220" s="20"/>
      <c r="S220" s="22"/>
      <c r="T220" s="20"/>
      <c r="U220" s="22"/>
      <c r="V220" s="27"/>
      <c r="W220" s="1" t="s">
        <v>6051</v>
      </c>
      <c r="X220" s="29" t="s">
        <v>6052</v>
      </c>
      <c r="Y220" s="1" t="s">
        <v>5740</v>
      </c>
      <c r="Z220" s="1" t="s">
        <v>2035</v>
      </c>
      <c r="AA220" s="1" t="s">
        <v>1643</v>
      </c>
      <c r="AB220" s="1" t="s">
        <v>5461</v>
      </c>
      <c r="AC220" s="1" t="s">
        <v>183</v>
      </c>
      <c r="AD220" s="1" t="s">
        <v>183</v>
      </c>
      <c r="AE220" s="1">
        <v>1</v>
      </c>
      <c r="AF220" s="1" t="s">
        <v>167</v>
      </c>
      <c r="AG220" s="1"/>
    </row>
    <row r="221" spans="1:33">
      <c r="A221" t="s">
        <v>167</v>
      </c>
      <c r="B221" s="1" t="s">
        <v>6053</v>
      </c>
      <c r="C221" s="1"/>
      <c r="D221" s="2" t="s">
        <v>370</v>
      </c>
      <c r="E221" s="1"/>
      <c r="F221" s="1"/>
      <c r="G221" s="1" t="s">
        <v>5478</v>
      </c>
      <c r="H221" s="20"/>
      <c r="I221" s="22"/>
      <c r="J221" s="20"/>
      <c r="K221" s="22"/>
      <c r="L221" s="20"/>
      <c r="M221" s="22"/>
      <c r="N221" s="20">
        <v>8</v>
      </c>
      <c r="O221" s="22"/>
      <c r="P221" s="20"/>
      <c r="Q221" s="22"/>
      <c r="R221" s="20"/>
      <c r="S221" s="22"/>
      <c r="T221" s="20"/>
      <c r="U221" s="22"/>
      <c r="V221" s="27"/>
      <c r="W221" s="1" t="s">
        <v>6054</v>
      </c>
      <c r="X221" s="29" t="s">
        <v>6055</v>
      </c>
      <c r="Y221" s="1" t="s">
        <v>5740</v>
      </c>
      <c r="Z221" s="1" t="s">
        <v>2035</v>
      </c>
      <c r="AA221" s="1" t="s">
        <v>1643</v>
      </c>
      <c r="AB221" s="1" t="s">
        <v>5461</v>
      </c>
      <c r="AC221" s="1" t="s">
        <v>183</v>
      </c>
      <c r="AD221" s="1" t="s">
        <v>183</v>
      </c>
      <c r="AE221" s="1">
        <v>1</v>
      </c>
      <c r="AF221" s="1" t="s">
        <v>167</v>
      </c>
      <c r="AG221" s="1"/>
    </row>
    <row r="222" spans="1:33">
      <c r="A222" t="s">
        <v>167</v>
      </c>
      <c r="B222" s="1" t="s">
        <v>6056</v>
      </c>
      <c r="C222" s="1"/>
      <c r="D222" s="2" t="s">
        <v>183</v>
      </c>
      <c r="E222" s="1"/>
      <c r="F222" s="2" t="s">
        <v>128</v>
      </c>
      <c r="G222" s="1"/>
      <c r="H222" s="20">
        <v>1</v>
      </c>
      <c r="I222" s="22"/>
      <c r="J222" s="20"/>
      <c r="K222" s="22"/>
      <c r="L222" s="20"/>
      <c r="M222" s="22">
        <v>2</v>
      </c>
      <c r="N222" s="20"/>
      <c r="O222" s="22"/>
      <c r="P222" s="20"/>
      <c r="Q222" s="22">
        <v>-4</v>
      </c>
      <c r="R222" s="20"/>
      <c r="S222" s="22"/>
      <c r="T222" s="20"/>
      <c r="U222" s="22"/>
      <c r="V222" s="27">
        <v>300</v>
      </c>
      <c r="W222" s="1" t="s">
        <v>6057</v>
      </c>
      <c r="X222" s="29" t="s">
        <v>6058</v>
      </c>
      <c r="Y222" s="1" t="s">
        <v>2780</v>
      </c>
      <c r="Z222" s="1" t="s">
        <v>2035</v>
      </c>
      <c r="AA222" s="1" t="s">
        <v>747</v>
      </c>
      <c r="AB222" s="1" t="s">
        <v>5461</v>
      </c>
      <c r="AC222" s="1" t="s">
        <v>183</v>
      </c>
      <c r="AD222" s="1" t="s">
        <v>183</v>
      </c>
      <c r="AE222" s="1">
        <v>1</v>
      </c>
      <c r="AF222" s="1" t="s">
        <v>167</v>
      </c>
      <c r="AG222" s="1"/>
    </row>
    <row r="223" spans="1:33">
      <c r="A223" t="s">
        <v>167</v>
      </c>
      <c r="B223" s="1" t="s">
        <v>6059</v>
      </c>
      <c r="C223" s="1"/>
      <c r="D223" s="2" t="s">
        <v>183</v>
      </c>
      <c r="E223" s="1"/>
      <c r="F223" s="2" t="s">
        <v>128</v>
      </c>
      <c r="G223" s="1"/>
      <c r="H223" s="20">
        <v>0</v>
      </c>
      <c r="I223" s="22"/>
      <c r="J223" s="20"/>
      <c r="K223" s="22"/>
      <c r="L223" s="20"/>
      <c r="M223" s="22">
        <v>2</v>
      </c>
      <c r="N223" s="20"/>
      <c r="O223" s="22"/>
      <c r="P223" s="20"/>
      <c r="Q223" s="22">
        <v>-2</v>
      </c>
      <c r="R223" s="20"/>
      <c r="S223" s="22"/>
      <c r="T223" s="20"/>
      <c r="U223" s="22"/>
      <c r="V223" s="27">
        <v>300</v>
      </c>
      <c r="W223" s="1" t="s">
        <v>6060</v>
      </c>
      <c r="X223" s="29" t="s">
        <v>6061</v>
      </c>
      <c r="Y223" s="1" t="s">
        <v>2780</v>
      </c>
      <c r="Z223" s="1" t="s">
        <v>2035</v>
      </c>
      <c r="AA223" s="1" t="s">
        <v>1614</v>
      </c>
      <c r="AB223" s="1" t="s">
        <v>5461</v>
      </c>
      <c r="AC223" s="1" t="s">
        <v>183</v>
      </c>
      <c r="AD223" s="1" t="s">
        <v>183</v>
      </c>
      <c r="AE223" s="1">
        <v>1</v>
      </c>
      <c r="AF223" s="1" t="s">
        <v>167</v>
      </c>
      <c r="AG223" s="1"/>
    </row>
    <row r="224" spans="1:33">
      <c r="A224" t="s">
        <v>167</v>
      </c>
      <c r="B224" s="1" t="s">
        <v>6062</v>
      </c>
      <c r="C224" s="1"/>
      <c r="D224" s="2" t="s">
        <v>183</v>
      </c>
      <c r="E224" s="1"/>
      <c r="F224" s="1" t="s">
        <v>128</v>
      </c>
      <c r="G224" s="1"/>
      <c r="H224" s="20">
        <v>0</v>
      </c>
      <c r="I224" s="22"/>
      <c r="J224" s="20"/>
      <c r="K224" s="22"/>
      <c r="L224" s="20"/>
      <c r="M224" s="22">
        <v>3</v>
      </c>
      <c r="N224" s="20"/>
      <c r="O224" s="22"/>
      <c r="P224" s="20"/>
      <c r="Q224" s="22">
        <v>-3</v>
      </c>
      <c r="R224" s="20"/>
      <c r="S224" s="22"/>
      <c r="T224" s="20"/>
      <c r="U224" s="22"/>
      <c r="V224" s="27">
        <v>300</v>
      </c>
      <c r="W224" s="1" t="s">
        <v>6063</v>
      </c>
      <c r="X224" s="29" t="s">
        <v>5497</v>
      </c>
      <c r="Y224" s="1" t="s">
        <v>2780</v>
      </c>
      <c r="Z224" s="1" t="s">
        <v>2035</v>
      </c>
      <c r="AA224" s="1" t="s">
        <v>1614</v>
      </c>
      <c r="AB224" s="1" t="s">
        <v>5461</v>
      </c>
      <c r="AC224" s="1" t="s">
        <v>183</v>
      </c>
      <c r="AD224" s="1" t="s">
        <v>183</v>
      </c>
      <c r="AE224" s="1">
        <v>1</v>
      </c>
      <c r="AF224" s="1" t="s">
        <v>167</v>
      </c>
      <c r="AG224" s="1"/>
    </row>
    <row r="225" spans="1:33">
      <c r="A225" t="s">
        <v>167</v>
      </c>
      <c r="B225" s="1" t="s">
        <v>167</v>
      </c>
      <c r="C225" s="1"/>
      <c r="D225" s="1" t="s">
        <v>183</v>
      </c>
      <c r="E225" s="1"/>
      <c r="F225" s="1" t="s">
        <v>128</v>
      </c>
      <c r="G225" s="1" t="s">
        <v>5478</v>
      </c>
      <c r="H225" s="20">
        <v>1</v>
      </c>
      <c r="I225" s="22"/>
      <c r="J225" s="20"/>
      <c r="K225" s="22"/>
      <c r="L225" s="20"/>
      <c r="M225" s="22">
        <v>3</v>
      </c>
      <c r="N225" s="20">
        <v>4</v>
      </c>
      <c r="O225" s="22"/>
      <c r="P225" s="20"/>
      <c r="Q225" s="22">
        <v>-3</v>
      </c>
      <c r="R225" s="20">
        <v>-2</v>
      </c>
      <c r="S225" s="22"/>
      <c r="T225" s="20"/>
      <c r="U225" s="22"/>
      <c r="V225" s="27">
        <v>800</v>
      </c>
      <c r="W225" s="1" t="s">
        <v>6064</v>
      </c>
      <c r="X225" s="29" t="s">
        <v>6065</v>
      </c>
      <c r="Y225" s="1" t="s">
        <v>2780</v>
      </c>
      <c r="Z225" s="1" t="s">
        <v>2035</v>
      </c>
      <c r="AA225" s="1" t="s">
        <v>747</v>
      </c>
      <c r="AB225" s="1" t="s">
        <v>5461</v>
      </c>
      <c r="AC225" s="1" t="s">
        <v>183</v>
      </c>
      <c r="AD225" s="1" t="s">
        <v>183</v>
      </c>
      <c r="AE225" s="1">
        <v>1</v>
      </c>
      <c r="AF225" s="1" t="s">
        <v>167</v>
      </c>
      <c r="AG225" s="1"/>
    </row>
    <row r="226" spans="1:33">
      <c r="A226" t="s">
        <v>167</v>
      </c>
      <c r="B226" s="1" t="s">
        <v>6066</v>
      </c>
      <c r="C226" s="1"/>
      <c r="D226" s="2" t="s">
        <v>183</v>
      </c>
      <c r="E226" s="1"/>
      <c r="F226" s="2" t="s">
        <v>128</v>
      </c>
      <c r="G226" s="1" t="s">
        <v>5478</v>
      </c>
      <c r="H226" s="20">
        <v>0</v>
      </c>
      <c r="I226" s="22"/>
      <c r="J226" s="20"/>
      <c r="K226" s="22"/>
      <c r="L226" s="20"/>
      <c r="M226" s="22">
        <v>3</v>
      </c>
      <c r="N226" s="20">
        <v>4</v>
      </c>
      <c r="O226" s="22"/>
      <c r="P226" s="20"/>
      <c r="Q226" s="22">
        <v>-5</v>
      </c>
      <c r="R226" s="20">
        <v>-4</v>
      </c>
      <c r="S226" s="22"/>
      <c r="T226" s="20"/>
      <c r="U226" s="22"/>
      <c r="V226" s="27">
        <v>800</v>
      </c>
      <c r="W226" s="1" t="s">
        <v>6067</v>
      </c>
      <c r="X226" s="29" t="s">
        <v>6055</v>
      </c>
      <c r="Y226" s="1" t="s">
        <v>2780</v>
      </c>
      <c r="Z226" s="1" t="s">
        <v>2035</v>
      </c>
      <c r="AA226" s="1" t="s">
        <v>1614</v>
      </c>
      <c r="AB226" s="1" t="s">
        <v>5461</v>
      </c>
      <c r="AC226" s="1" t="s">
        <v>183</v>
      </c>
      <c r="AD226" s="1" t="s">
        <v>183</v>
      </c>
      <c r="AE226" s="1">
        <v>1</v>
      </c>
      <c r="AF226" s="1" t="s">
        <v>167</v>
      </c>
      <c r="AG226" s="1"/>
    </row>
    <row r="227" spans="1:33">
      <c r="A227" t="s">
        <v>167</v>
      </c>
      <c r="B227" s="1" t="s">
        <v>6068</v>
      </c>
      <c r="C227" s="1"/>
      <c r="D227" s="2" t="s">
        <v>305</v>
      </c>
      <c r="E227" s="1"/>
      <c r="F227" s="1" t="s">
        <v>128</v>
      </c>
      <c r="G227" s="1" t="s">
        <v>5478</v>
      </c>
      <c r="H227" s="20">
        <v>0</v>
      </c>
      <c r="I227" s="22"/>
      <c r="J227" s="20"/>
      <c r="K227" s="22"/>
      <c r="L227" s="20"/>
      <c r="M227" s="22">
        <v>4</v>
      </c>
      <c r="N227" s="20">
        <v>5</v>
      </c>
      <c r="O227" s="22"/>
      <c r="P227" s="20"/>
      <c r="Q227" s="22">
        <v>-2</v>
      </c>
      <c r="R227" s="20">
        <v>-1</v>
      </c>
      <c r="S227" s="22"/>
      <c r="T227" s="20"/>
      <c r="U227" s="22"/>
      <c r="V227" s="27">
        <v>800</v>
      </c>
      <c r="W227" s="1" t="s">
        <v>6069</v>
      </c>
      <c r="X227" s="29" t="s">
        <v>6070</v>
      </c>
      <c r="Y227" s="1" t="s">
        <v>2780</v>
      </c>
      <c r="Z227" s="1" t="s">
        <v>2035</v>
      </c>
      <c r="AA227" s="1" t="s">
        <v>1614</v>
      </c>
      <c r="AB227" s="1" t="s">
        <v>5461</v>
      </c>
      <c r="AC227" s="1" t="s">
        <v>183</v>
      </c>
      <c r="AD227" s="1" t="s">
        <v>183</v>
      </c>
      <c r="AE227" s="1">
        <v>1</v>
      </c>
      <c r="AF227" s="1" t="s">
        <v>167</v>
      </c>
      <c r="AG227" s="1"/>
    </row>
    <row r="228" spans="1:33">
      <c r="A228" t="s">
        <v>167</v>
      </c>
      <c r="B228" s="1" t="s">
        <v>6071</v>
      </c>
      <c r="C228" s="1"/>
      <c r="D228" s="2" t="s">
        <v>183</v>
      </c>
      <c r="E228" s="1"/>
      <c r="F228" s="2" t="s">
        <v>128</v>
      </c>
      <c r="G228" s="1" t="s">
        <v>5478</v>
      </c>
      <c r="H228" s="20">
        <v>0</v>
      </c>
      <c r="I228" s="22"/>
      <c r="J228" s="20"/>
      <c r="K228" s="22"/>
      <c r="L228" s="20"/>
      <c r="M228" s="22">
        <v>3</v>
      </c>
      <c r="N228" s="20">
        <v>4</v>
      </c>
      <c r="O228" s="22"/>
      <c r="P228" s="20"/>
      <c r="Q228" s="22">
        <v>-3</v>
      </c>
      <c r="R228" s="20">
        <v>-2</v>
      </c>
      <c r="S228" s="22"/>
      <c r="T228" s="20"/>
      <c r="U228" s="22"/>
      <c r="V228" s="27">
        <v>800</v>
      </c>
      <c r="W228" s="1" t="s">
        <v>6072</v>
      </c>
      <c r="X228" s="29" t="s">
        <v>6073</v>
      </c>
      <c r="Y228" s="1" t="s">
        <v>2780</v>
      </c>
      <c r="Z228" s="1" t="s">
        <v>2035</v>
      </c>
      <c r="AA228" s="1" t="s">
        <v>1667</v>
      </c>
      <c r="AB228" s="1" t="s">
        <v>5461</v>
      </c>
      <c r="AC228" s="1" t="s">
        <v>183</v>
      </c>
      <c r="AD228" s="1" t="s">
        <v>183</v>
      </c>
      <c r="AE228" s="1">
        <v>1</v>
      </c>
      <c r="AF228" s="1" t="s">
        <v>167</v>
      </c>
      <c r="AG228" s="1"/>
    </row>
    <row r="229" spans="1:33">
      <c r="A229" t="s">
        <v>167</v>
      </c>
      <c r="B229" s="1" t="s">
        <v>6074</v>
      </c>
      <c r="C229" s="1"/>
      <c r="D229" s="2" t="s">
        <v>305</v>
      </c>
      <c r="E229" s="1" t="s">
        <v>316</v>
      </c>
      <c r="F229" s="1" t="s">
        <v>128</v>
      </c>
      <c r="G229" s="1" t="s">
        <v>5478</v>
      </c>
      <c r="H229" s="20">
        <v>1</v>
      </c>
      <c r="I229" s="22"/>
      <c r="J229" s="20"/>
      <c r="K229" s="22"/>
      <c r="L229" s="20"/>
      <c r="M229" s="22">
        <v>3</v>
      </c>
      <c r="N229" s="20">
        <v>4</v>
      </c>
      <c r="O229" s="22"/>
      <c r="P229" s="20"/>
      <c r="Q229" s="22">
        <v>-4</v>
      </c>
      <c r="R229" s="20">
        <v>-3</v>
      </c>
      <c r="S229" s="22"/>
      <c r="T229" s="20"/>
      <c r="U229" s="22"/>
      <c r="V229" s="27">
        <v>950</v>
      </c>
      <c r="W229" s="1" t="s">
        <v>6075</v>
      </c>
      <c r="X229" s="29" t="s">
        <v>5890</v>
      </c>
      <c r="Y229" s="1" t="s">
        <v>2780</v>
      </c>
      <c r="Z229" s="1" t="s">
        <v>2035</v>
      </c>
      <c r="AA229" s="1" t="s">
        <v>1623</v>
      </c>
      <c r="AB229" s="1" t="s">
        <v>5461</v>
      </c>
      <c r="AC229" s="1" t="s">
        <v>183</v>
      </c>
      <c r="AD229" s="1" t="s">
        <v>183</v>
      </c>
      <c r="AE229" s="1">
        <v>1</v>
      </c>
      <c r="AF229" s="1" t="s">
        <v>167</v>
      </c>
      <c r="AG229" s="1"/>
    </row>
    <row r="230" spans="1:33">
      <c r="A230" t="s">
        <v>167</v>
      </c>
      <c r="B230" s="1" t="s">
        <v>6076</v>
      </c>
      <c r="C230" s="1"/>
      <c r="D230" s="2" t="s">
        <v>305</v>
      </c>
      <c r="E230" s="1" t="s">
        <v>316</v>
      </c>
      <c r="F230" s="2"/>
      <c r="G230" s="1" t="s">
        <v>5478</v>
      </c>
      <c r="H230" s="20">
        <v>1</v>
      </c>
      <c r="I230" s="22"/>
      <c r="J230" s="20"/>
      <c r="K230" s="22"/>
      <c r="L230" s="20"/>
      <c r="M230" s="22"/>
      <c r="N230" s="20">
        <v>5</v>
      </c>
      <c r="O230" s="22"/>
      <c r="P230" s="20"/>
      <c r="Q230" s="22"/>
      <c r="R230" s="20">
        <v>-4</v>
      </c>
      <c r="S230" s="22"/>
      <c r="T230" s="20"/>
      <c r="U230" s="22"/>
      <c r="V230" s="27">
        <v>1200</v>
      </c>
      <c r="W230" s="1" t="s">
        <v>6077</v>
      </c>
      <c r="X230" s="29" t="s">
        <v>6055</v>
      </c>
      <c r="Y230" s="1" t="s">
        <v>2780</v>
      </c>
      <c r="Z230" s="1" t="s">
        <v>2035</v>
      </c>
      <c r="AA230" s="1" t="s">
        <v>747</v>
      </c>
      <c r="AB230" s="1" t="s">
        <v>5461</v>
      </c>
      <c r="AC230" s="1" t="s">
        <v>183</v>
      </c>
      <c r="AD230" s="1" t="s">
        <v>183</v>
      </c>
      <c r="AE230" s="1">
        <v>1</v>
      </c>
      <c r="AF230" s="1" t="s">
        <v>167</v>
      </c>
      <c r="AG230" s="1"/>
    </row>
    <row r="231" spans="1:33">
      <c r="A231" t="s">
        <v>167</v>
      </c>
      <c r="B231" s="1" t="s">
        <v>6078</v>
      </c>
      <c r="C231" s="1"/>
      <c r="D231" s="2" t="s">
        <v>305</v>
      </c>
      <c r="E231" s="1"/>
      <c r="F231" s="1"/>
      <c r="G231" s="1" t="s">
        <v>5478</v>
      </c>
      <c r="H231" s="20">
        <v>1</v>
      </c>
      <c r="I231" s="22"/>
      <c r="J231" s="20"/>
      <c r="K231" s="22"/>
      <c r="L231" s="20"/>
      <c r="M231" s="22"/>
      <c r="N231" s="20">
        <v>3</v>
      </c>
      <c r="O231" s="22"/>
      <c r="P231" s="20"/>
      <c r="Q231" s="22"/>
      <c r="R231" s="20">
        <v>-2</v>
      </c>
      <c r="S231" s="22"/>
      <c r="T231" s="20">
        <v>5</v>
      </c>
      <c r="U231" s="22"/>
      <c r="V231" s="27">
        <v>1200</v>
      </c>
      <c r="W231" s="1" t="s">
        <v>6079</v>
      </c>
      <c r="X231" s="29" t="s">
        <v>5685</v>
      </c>
      <c r="Y231" s="1" t="s">
        <v>2780</v>
      </c>
      <c r="Z231" s="1" t="s">
        <v>2035</v>
      </c>
      <c r="AA231" s="1" t="s">
        <v>1614</v>
      </c>
      <c r="AB231" s="1" t="s">
        <v>5461</v>
      </c>
      <c r="AC231" s="1" t="s">
        <v>183</v>
      </c>
      <c r="AD231" s="1" t="s">
        <v>183</v>
      </c>
      <c r="AE231" s="1">
        <v>1</v>
      </c>
      <c r="AF231" s="1" t="s">
        <v>167</v>
      </c>
      <c r="AG231" s="1"/>
    </row>
    <row r="232" spans="1:33">
      <c r="A232" t="s">
        <v>167</v>
      </c>
      <c r="B232" s="1" t="s">
        <v>6080</v>
      </c>
      <c r="C232" s="1"/>
      <c r="D232" s="2" t="s">
        <v>305</v>
      </c>
      <c r="E232" s="1" t="s">
        <v>316</v>
      </c>
      <c r="F232" s="2"/>
      <c r="G232" s="1" t="s">
        <v>5478</v>
      </c>
      <c r="H232" s="20">
        <v>1</v>
      </c>
      <c r="I232" s="22"/>
      <c r="J232" s="20"/>
      <c r="K232" s="22"/>
      <c r="L232" s="20"/>
      <c r="M232" s="22"/>
      <c r="N232" s="20">
        <v>4</v>
      </c>
      <c r="O232" s="22"/>
      <c r="P232" s="20"/>
      <c r="Q232" s="22"/>
      <c r="R232" s="20">
        <v>-3</v>
      </c>
      <c r="S232" s="22"/>
      <c r="T232" s="20"/>
      <c r="U232" s="22"/>
      <c r="V232" s="27">
        <v>1200</v>
      </c>
      <c r="W232" s="1" t="s">
        <v>6081</v>
      </c>
      <c r="X232" s="29" t="s">
        <v>6082</v>
      </c>
      <c r="Y232" s="1" t="s">
        <v>2780</v>
      </c>
      <c r="Z232" s="1" t="s">
        <v>2035</v>
      </c>
      <c r="AA232" s="1" t="s">
        <v>1614</v>
      </c>
      <c r="AB232" s="1" t="s">
        <v>5461</v>
      </c>
      <c r="AC232" s="1" t="s">
        <v>183</v>
      </c>
      <c r="AD232" s="1" t="s">
        <v>183</v>
      </c>
      <c r="AE232" s="1">
        <v>1</v>
      </c>
      <c r="AF232" s="1" t="s">
        <v>167</v>
      </c>
      <c r="AG232" s="1"/>
    </row>
    <row r="233" spans="1:33">
      <c r="A233" t="s">
        <v>167</v>
      </c>
      <c r="B233" s="36" t="s">
        <v>6083</v>
      </c>
      <c r="C233" s="1"/>
      <c r="D233" s="2" t="s">
        <v>305</v>
      </c>
      <c r="E233" s="1" t="s">
        <v>316</v>
      </c>
      <c r="F233" s="2" t="s">
        <v>128</v>
      </c>
      <c r="G233" s="1"/>
      <c r="H233" s="19"/>
      <c r="I233" s="22"/>
      <c r="J233" s="20"/>
      <c r="K233" s="22"/>
      <c r="L233" s="20"/>
      <c r="M233" s="24">
        <v>3</v>
      </c>
      <c r="N233" s="20"/>
      <c r="O233" s="22"/>
      <c r="P233" s="20"/>
      <c r="Q233" s="22">
        <v>-1</v>
      </c>
      <c r="R233" s="19"/>
      <c r="S233" s="22"/>
      <c r="T233" s="20"/>
      <c r="U233" s="22"/>
      <c r="V233" s="28">
        <v>1200</v>
      </c>
      <c r="W233" s="2" t="s">
        <v>6084</v>
      </c>
      <c r="X233" s="26" t="s">
        <v>6085</v>
      </c>
      <c r="Y233" s="1" t="s">
        <v>2780</v>
      </c>
      <c r="Z233" s="1" t="s">
        <v>2035</v>
      </c>
      <c r="AA233" s="2" t="s">
        <v>1648</v>
      </c>
      <c r="AB233" s="1" t="s">
        <v>5461</v>
      </c>
      <c r="AC233" s="1" t="s">
        <v>183</v>
      </c>
      <c r="AD233" s="1" t="s">
        <v>183</v>
      </c>
      <c r="AE233" s="1">
        <v>1</v>
      </c>
      <c r="AF233" s="1" t="s">
        <v>167</v>
      </c>
      <c r="AG233" s="1"/>
    </row>
    <row r="234" spans="1:33">
      <c r="A234" t="s">
        <v>167</v>
      </c>
      <c r="B234" s="36" t="s">
        <v>6086</v>
      </c>
      <c r="C234" s="1"/>
      <c r="D234" s="2" t="s">
        <v>183</v>
      </c>
      <c r="E234" s="1"/>
      <c r="F234" s="1" t="s">
        <v>128</v>
      </c>
      <c r="G234" s="21"/>
      <c r="H234" s="20"/>
      <c r="I234" s="22"/>
      <c r="J234" s="20"/>
      <c r="K234" s="22"/>
      <c r="L234" s="18"/>
      <c r="M234" s="22">
        <v>4</v>
      </c>
      <c r="N234" s="20"/>
      <c r="O234" s="22"/>
      <c r="P234" s="18"/>
      <c r="Q234" s="22">
        <v>-2</v>
      </c>
      <c r="R234" s="20"/>
      <c r="S234" s="22"/>
      <c r="T234" s="20"/>
      <c r="U234" s="23"/>
      <c r="V234" s="28">
        <v>1200</v>
      </c>
      <c r="W234" s="2" t="s">
        <v>6087</v>
      </c>
      <c r="X234" s="29" t="s">
        <v>6088</v>
      </c>
      <c r="Y234" s="1" t="s">
        <v>6089</v>
      </c>
      <c r="Z234" s="1" t="s">
        <v>2035</v>
      </c>
      <c r="AA234" s="2" t="s">
        <v>1648</v>
      </c>
      <c r="AB234" s="1" t="s">
        <v>5461</v>
      </c>
      <c r="AC234" s="1" t="s">
        <v>183</v>
      </c>
      <c r="AD234" s="1" t="s">
        <v>183</v>
      </c>
      <c r="AE234" s="1">
        <v>1</v>
      </c>
      <c r="AF234" s="1" t="s">
        <v>167</v>
      </c>
      <c r="AG234" s="1"/>
    </row>
    <row r="235" spans="1:33">
      <c r="A235" t="s">
        <v>167</v>
      </c>
      <c r="B235" s="36" t="s">
        <v>6090</v>
      </c>
      <c r="C235" s="1"/>
      <c r="D235" s="2" t="s">
        <v>183</v>
      </c>
      <c r="E235" s="1"/>
      <c r="F235" s="1" t="s">
        <v>128</v>
      </c>
      <c r="G235" s="21"/>
      <c r="H235" s="20"/>
      <c r="I235" s="22"/>
      <c r="J235" s="20"/>
      <c r="K235" s="22"/>
      <c r="L235" s="18"/>
      <c r="M235" s="22">
        <v>5</v>
      </c>
      <c r="N235" s="20"/>
      <c r="O235" s="22"/>
      <c r="P235" s="18"/>
      <c r="Q235" s="22">
        <v>-2</v>
      </c>
      <c r="R235" s="20"/>
      <c r="S235" s="22"/>
      <c r="T235" s="20"/>
      <c r="U235" s="23"/>
      <c r="V235" s="28">
        <v>1200</v>
      </c>
      <c r="W235" s="2" t="s">
        <v>6091</v>
      </c>
      <c r="X235" s="29" t="s">
        <v>6092</v>
      </c>
      <c r="Y235" s="1" t="s">
        <v>2780</v>
      </c>
      <c r="Z235" s="1" t="s">
        <v>2035</v>
      </c>
      <c r="AA235" s="2" t="s">
        <v>1653</v>
      </c>
      <c r="AB235" s="1" t="s">
        <v>5461</v>
      </c>
      <c r="AC235" s="1" t="s">
        <v>183</v>
      </c>
      <c r="AD235" s="1" t="s">
        <v>183</v>
      </c>
      <c r="AE235" s="1">
        <v>1</v>
      </c>
      <c r="AF235" s="1" t="s">
        <v>167</v>
      </c>
      <c r="AG235" s="1"/>
    </row>
    <row r="236" spans="1:33">
      <c r="A236" t="s">
        <v>167</v>
      </c>
      <c r="B236" s="36" t="s">
        <v>6093</v>
      </c>
      <c r="C236" s="1"/>
      <c r="D236" s="2" t="s">
        <v>305</v>
      </c>
      <c r="E236" s="1" t="s">
        <v>316</v>
      </c>
      <c r="F236" s="2" t="s">
        <v>128</v>
      </c>
      <c r="G236" s="1"/>
      <c r="H236" s="19">
        <v>-1</v>
      </c>
      <c r="I236" s="22"/>
      <c r="J236" s="20"/>
      <c r="K236" s="22"/>
      <c r="L236" s="20"/>
      <c r="M236" s="23">
        <v>3</v>
      </c>
      <c r="N236" s="20"/>
      <c r="O236" s="22"/>
      <c r="P236" s="20"/>
      <c r="Q236" s="22"/>
      <c r="R236" s="19"/>
      <c r="S236" s="22"/>
      <c r="T236" s="20"/>
      <c r="U236" s="22"/>
      <c r="V236" s="28">
        <v>1200</v>
      </c>
      <c r="W236" s="2" t="s">
        <v>6094</v>
      </c>
      <c r="X236" s="26" t="s">
        <v>6095</v>
      </c>
      <c r="Y236" s="1" t="s">
        <v>2780</v>
      </c>
      <c r="Z236" s="1" t="s">
        <v>2035</v>
      </c>
      <c r="AA236" s="2" t="s">
        <v>1657</v>
      </c>
      <c r="AB236" s="1" t="s">
        <v>5461</v>
      </c>
      <c r="AC236" s="1" t="s">
        <v>183</v>
      </c>
      <c r="AD236" s="1" t="s">
        <v>183</v>
      </c>
      <c r="AE236" s="1">
        <v>1</v>
      </c>
      <c r="AF236" s="1" t="s">
        <v>167</v>
      </c>
      <c r="AG236" s="1"/>
    </row>
    <row r="237" spans="1:33">
      <c r="A237" t="s">
        <v>167</v>
      </c>
      <c r="B237" s="1" t="s">
        <v>6096</v>
      </c>
      <c r="C237" s="1"/>
      <c r="D237" s="2" t="s">
        <v>305</v>
      </c>
      <c r="E237" s="1"/>
      <c r="F237" s="2"/>
      <c r="G237" s="1" t="s">
        <v>5478</v>
      </c>
      <c r="H237" s="20">
        <v>1</v>
      </c>
      <c r="I237" s="22"/>
      <c r="J237" s="20"/>
      <c r="K237" s="22"/>
      <c r="L237" s="20"/>
      <c r="M237" s="22"/>
      <c r="N237" s="20">
        <v>3</v>
      </c>
      <c r="O237" s="22"/>
      <c r="P237" s="20"/>
      <c r="Q237" s="22"/>
      <c r="R237" s="20">
        <v>-2</v>
      </c>
      <c r="S237" s="22"/>
      <c r="T237" s="20"/>
      <c r="U237" s="22"/>
      <c r="V237" s="27">
        <v>1200</v>
      </c>
      <c r="W237" s="1" t="s">
        <v>6097</v>
      </c>
      <c r="X237" s="29" t="s">
        <v>5890</v>
      </c>
      <c r="Y237" s="1" t="s">
        <v>2780</v>
      </c>
      <c r="Z237" s="1" t="s">
        <v>2035</v>
      </c>
      <c r="AA237" s="1" t="s">
        <v>1667</v>
      </c>
      <c r="AB237" s="1" t="s">
        <v>5461</v>
      </c>
      <c r="AC237" s="1" t="s">
        <v>183</v>
      </c>
      <c r="AD237" s="1" t="s">
        <v>183</v>
      </c>
      <c r="AE237" s="1">
        <v>1</v>
      </c>
      <c r="AF237" s="1" t="s">
        <v>167</v>
      </c>
      <c r="AG237" s="1"/>
    </row>
    <row r="238" spans="1:33">
      <c r="A238" t="s">
        <v>167</v>
      </c>
      <c r="B238" s="1" t="s">
        <v>6098</v>
      </c>
      <c r="C238" s="1"/>
      <c r="D238" s="2" t="s">
        <v>369</v>
      </c>
      <c r="E238" s="1"/>
      <c r="F238" s="2"/>
      <c r="G238" s="1" t="s">
        <v>5478</v>
      </c>
      <c r="H238" s="20">
        <v>0</v>
      </c>
      <c r="I238" s="22"/>
      <c r="J238" s="20"/>
      <c r="K238" s="22"/>
      <c r="L238" s="20"/>
      <c r="M238" s="22"/>
      <c r="N238" s="20">
        <v>4</v>
      </c>
      <c r="O238" s="22"/>
      <c r="P238" s="20"/>
      <c r="Q238" s="22"/>
      <c r="R238" s="20">
        <v>-1</v>
      </c>
      <c r="S238" s="22"/>
      <c r="T238" s="20"/>
      <c r="U238" s="22"/>
      <c r="V238" s="27">
        <v>1200</v>
      </c>
      <c r="W238" s="1" t="s">
        <v>6099</v>
      </c>
      <c r="X238" s="29" t="s">
        <v>5890</v>
      </c>
      <c r="Y238" s="1" t="s">
        <v>5740</v>
      </c>
      <c r="Z238" s="1" t="s">
        <v>2035</v>
      </c>
      <c r="AA238" s="1" t="s">
        <v>1667</v>
      </c>
      <c r="AB238" s="1" t="s">
        <v>5461</v>
      </c>
      <c r="AC238" s="1" t="s">
        <v>183</v>
      </c>
      <c r="AD238" s="1" t="s">
        <v>183</v>
      </c>
      <c r="AE238" s="1">
        <v>1</v>
      </c>
      <c r="AF238" s="1" t="s">
        <v>167</v>
      </c>
      <c r="AG238" s="1"/>
    </row>
    <row r="239" spans="1:33">
      <c r="A239" t="s">
        <v>167</v>
      </c>
      <c r="B239" s="1" t="s">
        <v>6100</v>
      </c>
      <c r="C239" s="1"/>
      <c r="D239" s="2" t="s">
        <v>372</v>
      </c>
      <c r="E239" s="1"/>
      <c r="F239" s="2"/>
      <c r="G239" s="1" t="s">
        <v>5478</v>
      </c>
      <c r="H239" s="20">
        <v>0</v>
      </c>
      <c r="I239" s="22"/>
      <c r="J239" s="20"/>
      <c r="K239" s="22"/>
      <c r="L239" s="20"/>
      <c r="M239" s="22"/>
      <c r="N239" s="20">
        <v>5</v>
      </c>
      <c r="O239" s="22"/>
      <c r="P239" s="20"/>
      <c r="Q239" s="22"/>
      <c r="R239" s="20">
        <v>-2</v>
      </c>
      <c r="S239" s="22"/>
      <c r="T239" s="20"/>
      <c r="U239" s="22"/>
      <c r="V239" s="27">
        <v>1200</v>
      </c>
      <c r="W239" s="1" t="s">
        <v>6101</v>
      </c>
      <c r="X239" s="29" t="s">
        <v>6055</v>
      </c>
      <c r="Y239" s="1" t="s">
        <v>5740</v>
      </c>
      <c r="Z239" s="1" t="s">
        <v>2035</v>
      </c>
      <c r="AA239" s="1" t="s">
        <v>1667</v>
      </c>
      <c r="AB239" s="1" t="s">
        <v>5461</v>
      </c>
      <c r="AC239" s="1" t="s">
        <v>183</v>
      </c>
      <c r="AD239" s="1" t="s">
        <v>183</v>
      </c>
      <c r="AE239" s="1">
        <v>1</v>
      </c>
      <c r="AF239" s="1" t="s">
        <v>167</v>
      </c>
      <c r="AG239" s="1"/>
    </row>
    <row r="240" spans="1:33">
      <c r="A240" t="s">
        <v>167</v>
      </c>
      <c r="B240" s="1" t="s">
        <v>6102</v>
      </c>
      <c r="C240" s="1"/>
      <c r="D240" s="2" t="s">
        <v>371</v>
      </c>
      <c r="E240" s="1"/>
      <c r="F240" s="2"/>
      <c r="G240" s="1" t="s">
        <v>5478</v>
      </c>
      <c r="H240" s="20">
        <v>0</v>
      </c>
      <c r="I240" s="22"/>
      <c r="J240" s="20"/>
      <c r="K240" s="22"/>
      <c r="L240" s="20"/>
      <c r="M240" s="22"/>
      <c r="N240" s="20">
        <v>6</v>
      </c>
      <c r="O240" s="22"/>
      <c r="P240" s="20"/>
      <c r="Q240" s="22"/>
      <c r="R240" s="20">
        <v>-3</v>
      </c>
      <c r="S240" s="22"/>
      <c r="T240" s="20"/>
      <c r="U240" s="22"/>
      <c r="V240" s="27">
        <v>1200</v>
      </c>
      <c r="W240" s="1" t="s">
        <v>6103</v>
      </c>
      <c r="X240" s="29" t="s">
        <v>5506</v>
      </c>
      <c r="Y240" s="1" t="s">
        <v>5740</v>
      </c>
      <c r="Z240" s="1" t="s">
        <v>2035</v>
      </c>
      <c r="AA240" s="1" t="s">
        <v>1667</v>
      </c>
      <c r="AB240" s="1" t="s">
        <v>5461</v>
      </c>
      <c r="AC240" s="1" t="s">
        <v>183</v>
      </c>
      <c r="AD240" s="1" t="s">
        <v>183</v>
      </c>
      <c r="AE240" s="1">
        <v>1</v>
      </c>
      <c r="AF240" s="1" t="s">
        <v>167</v>
      </c>
      <c r="AG240" s="1"/>
    </row>
    <row r="241" spans="1:33">
      <c r="A241" t="s">
        <v>167</v>
      </c>
      <c r="B241" s="1" t="s">
        <v>6104</v>
      </c>
      <c r="C241" s="1"/>
      <c r="D241" s="1" t="s">
        <v>316</v>
      </c>
      <c r="E241" s="1"/>
      <c r="F241" s="1" t="s">
        <v>128</v>
      </c>
      <c r="G241" s="1"/>
      <c r="H241" s="20">
        <v>1</v>
      </c>
      <c r="I241" s="22"/>
      <c r="J241" s="20"/>
      <c r="K241" s="22"/>
      <c r="L241" s="20"/>
      <c r="M241" s="22">
        <v>4</v>
      </c>
      <c r="N241" s="20"/>
      <c r="O241" s="22"/>
      <c r="P241" s="20"/>
      <c r="Q241" s="22">
        <v>-2</v>
      </c>
      <c r="R241" s="20"/>
      <c r="S241" s="22"/>
      <c r="T241" s="20"/>
      <c r="U241" s="22"/>
      <c r="V241" s="27">
        <v>1750</v>
      </c>
      <c r="W241" s="1" t="s">
        <v>6105</v>
      </c>
      <c r="X241" s="29" t="s">
        <v>6106</v>
      </c>
      <c r="Y241" s="1" t="s">
        <v>2780</v>
      </c>
      <c r="Z241" s="1" t="s">
        <v>2035</v>
      </c>
      <c r="AA241" s="1" t="s">
        <v>1623</v>
      </c>
      <c r="AB241" s="1" t="s">
        <v>5461</v>
      </c>
      <c r="AC241" s="1" t="s">
        <v>183</v>
      </c>
      <c r="AD241" s="1" t="s">
        <v>183</v>
      </c>
      <c r="AE241" s="1">
        <v>1</v>
      </c>
      <c r="AF241" s="1" t="s">
        <v>167</v>
      </c>
      <c r="AG241" s="1"/>
    </row>
    <row r="242" spans="1:33">
      <c r="A242" t="s">
        <v>167</v>
      </c>
      <c r="B242" s="1" t="s">
        <v>6107</v>
      </c>
      <c r="C242" s="1"/>
      <c r="D242" s="2" t="s">
        <v>305</v>
      </c>
      <c r="E242" s="1" t="s">
        <v>316</v>
      </c>
      <c r="F242" s="1"/>
      <c r="G242" s="1" t="s">
        <v>5478</v>
      </c>
      <c r="H242" s="20">
        <v>0</v>
      </c>
      <c r="I242" s="22"/>
      <c r="J242" s="20"/>
      <c r="K242" s="22"/>
      <c r="L242" s="20"/>
      <c r="M242" s="22"/>
      <c r="N242" s="20">
        <v>7</v>
      </c>
      <c r="O242" s="22"/>
      <c r="P242" s="20"/>
      <c r="Q242" s="22"/>
      <c r="R242" s="20">
        <v>-2</v>
      </c>
      <c r="S242" s="22"/>
      <c r="T242" s="20"/>
      <c r="U242" s="22"/>
      <c r="V242" s="27">
        <v>1750</v>
      </c>
      <c r="W242" s="1" t="s">
        <v>6108</v>
      </c>
      <c r="X242" s="29" t="s">
        <v>5890</v>
      </c>
      <c r="Y242" s="1" t="s">
        <v>2780</v>
      </c>
      <c r="Z242" s="1" t="s">
        <v>2035</v>
      </c>
      <c r="AA242" s="1" t="s">
        <v>1623</v>
      </c>
      <c r="AB242" s="1" t="s">
        <v>5461</v>
      </c>
      <c r="AC242" s="1" t="s">
        <v>183</v>
      </c>
      <c r="AD242" s="1" t="s">
        <v>183</v>
      </c>
      <c r="AE242" s="1">
        <v>1</v>
      </c>
      <c r="AF242" s="1" t="s">
        <v>167</v>
      </c>
      <c r="AG242" s="1"/>
    </row>
    <row r="243" spans="1:33">
      <c r="A243" t="s">
        <v>167</v>
      </c>
      <c r="B243" s="1" t="s">
        <v>6109</v>
      </c>
      <c r="C243" s="1"/>
      <c r="D243" s="1" t="s">
        <v>183</v>
      </c>
      <c r="E243" s="1"/>
      <c r="F243" s="1"/>
      <c r="G243" s="1" t="s">
        <v>5478</v>
      </c>
      <c r="H243" s="20"/>
      <c r="I243" s="22"/>
      <c r="J243" s="20"/>
      <c r="K243" s="22"/>
      <c r="L243" s="20"/>
      <c r="M243" s="22"/>
      <c r="N243" s="20">
        <v>5</v>
      </c>
      <c r="O243" s="22"/>
      <c r="P243" s="20"/>
      <c r="Q243" s="22"/>
      <c r="R243" s="20"/>
      <c r="S243" s="22"/>
      <c r="T243" s="20"/>
      <c r="U243" s="22"/>
      <c r="V243" s="27">
        <v>1750</v>
      </c>
      <c r="W243" s="1" t="s">
        <v>6110</v>
      </c>
      <c r="X243" s="29" t="s">
        <v>6111</v>
      </c>
      <c r="Y243" s="1" t="s">
        <v>2780</v>
      </c>
      <c r="Z243" s="1" t="s">
        <v>2035</v>
      </c>
      <c r="AA243" s="1" t="s">
        <v>1631</v>
      </c>
      <c r="AB243" s="1" t="s">
        <v>5461</v>
      </c>
      <c r="AC243" s="1" t="s">
        <v>183</v>
      </c>
      <c r="AD243" s="1" t="s">
        <v>183</v>
      </c>
      <c r="AE243" s="1">
        <v>1</v>
      </c>
      <c r="AF243" s="1" t="s">
        <v>167</v>
      </c>
      <c r="AG243" s="1"/>
    </row>
    <row r="244" spans="1:33">
      <c r="A244" t="s">
        <v>167</v>
      </c>
      <c r="B244" s="1" t="s">
        <v>6112</v>
      </c>
      <c r="C244" s="1"/>
      <c r="D244" s="2" t="s">
        <v>183</v>
      </c>
      <c r="E244" s="1"/>
      <c r="F244" s="2" t="s">
        <v>128</v>
      </c>
      <c r="G244" s="1"/>
      <c r="H244" s="20"/>
      <c r="I244" s="22"/>
      <c r="J244" s="20"/>
      <c r="K244" s="22"/>
      <c r="L244" s="20"/>
      <c r="M244" s="22">
        <v>3</v>
      </c>
      <c r="N244" s="20"/>
      <c r="O244" s="22"/>
      <c r="P244" s="20"/>
      <c r="Q244" s="22"/>
      <c r="R244" s="20"/>
      <c r="S244" s="22"/>
      <c r="T244" s="20"/>
      <c r="U244" s="22"/>
      <c r="V244" s="27">
        <v>1750</v>
      </c>
      <c r="W244" s="1" t="s">
        <v>6113</v>
      </c>
      <c r="X244" s="29" t="s">
        <v>6052</v>
      </c>
      <c r="Y244" s="1" t="s">
        <v>2780</v>
      </c>
      <c r="Z244" s="1" t="s">
        <v>2035</v>
      </c>
      <c r="AA244" s="1" t="s">
        <v>1643</v>
      </c>
      <c r="AB244" s="1" t="s">
        <v>5461</v>
      </c>
      <c r="AC244" s="1" t="s">
        <v>183</v>
      </c>
      <c r="AD244" s="1" t="s">
        <v>183</v>
      </c>
      <c r="AE244" s="1">
        <v>1</v>
      </c>
      <c r="AF244" s="1" t="s">
        <v>167</v>
      </c>
      <c r="AG244" s="1"/>
    </row>
    <row r="245" spans="1:33">
      <c r="A245" t="s">
        <v>167</v>
      </c>
      <c r="B245" s="1" t="s">
        <v>6114</v>
      </c>
      <c r="C245" s="1"/>
      <c r="D245" s="1" t="s">
        <v>305</v>
      </c>
      <c r="E245" s="1" t="s">
        <v>316</v>
      </c>
      <c r="F245" s="1" t="s">
        <v>128</v>
      </c>
      <c r="G245" s="1" t="s">
        <v>5478</v>
      </c>
      <c r="H245" s="20">
        <v>1</v>
      </c>
      <c r="I245" s="22"/>
      <c r="J245" s="20"/>
      <c r="K245" s="22"/>
      <c r="L245" s="20"/>
      <c r="M245" s="22">
        <v>3</v>
      </c>
      <c r="N245" s="20"/>
      <c r="O245" s="22"/>
      <c r="P245" s="20"/>
      <c r="Q245" s="22">
        <v>-1</v>
      </c>
      <c r="R245" s="20"/>
      <c r="S245" s="22"/>
      <c r="T245" s="20"/>
      <c r="U245" s="22"/>
      <c r="V245" s="27">
        <v>1750</v>
      </c>
      <c r="W245" s="1" t="s">
        <v>6115</v>
      </c>
      <c r="X245" s="29" t="s">
        <v>6116</v>
      </c>
      <c r="Y245" s="1" t="s">
        <v>2780</v>
      </c>
      <c r="Z245" s="1" t="s">
        <v>2035</v>
      </c>
      <c r="AA245" s="1" t="s">
        <v>1643</v>
      </c>
      <c r="AB245" s="1" t="s">
        <v>5461</v>
      </c>
      <c r="AC245" s="1" t="s">
        <v>183</v>
      </c>
      <c r="AD245" s="1" t="s">
        <v>183</v>
      </c>
      <c r="AE245" s="1">
        <v>1</v>
      </c>
      <c r="AF245" s="1" t="s">
        <v>167</v>
      </c>
      <c r="AG245" s="1"/>
    </row>
    <row r="246" spans="1:33">
      <c r="A246" t="s">
        <v>167</v>
      </c>
      <c r="B246" s="29" t="s">
        <v>6117</v>
      </c>
      <c r="C246" s="1"/>
      <c r="D246" s="2" t="s">
        <v>183</v>
      </c>
      <c r="E246" s="1"/>
      <c r="F246" s="2" t="s">
        <v>128</v>
      </c>
      <c r="G246" s="1" t="s">
        <v>5478</v>
      </c>
      <c r="H246" s="19"/>
      <c r="I246" s="22"/>
      <c r="J246" s="20"/>
      <c r="K246" s="22"/>
      <c r="L246" s="20"/>
      <c r="M246" s="23">
        <v>4</v>
      </c>
      <c r="N246" s="20">
        <v>5</v>
      </c>
      <c r="O246" s="22"/>
      <c r="P246" s="20"/>
      <c r="Q246" s="22">
        <v>-2</v>
      </c>
      <c r="R246" s="19">
        <v>-1</v>
      </c>
      <c r="S246" s="22"/>
      <c r="T246" s="20"/>
      <c r="U246" s="22"/>
      <c r="V246" s="28">
        <v>1750</v>
      </c>
      <c r="W246" s="2" t="s">
        <v>6118</v>
      </c>
      <c r="X246" s="26" t="s">
        <v>6119</v>
      </c>
      <c r="Y246" s="1" t="s">
        <v>2780</v>
      </c>
      <c r="Z246" s="1" t="s">
        <v>2035</v>
      </c>
      <c r="AA246" s="2" t="s">
        <v>1657</v>
      </c>
      <c r="AB246" s="1" t="s">
        <v>5461</v>
      </c>
      <c r="AC246" s="1" t="s">
        <v>183</v>
      </c>
      <c r="AD246" s="1" t="s">
        <v>183</v>
      </c>
      <c r="AE246" s="1">
        <v>1</v>
      </c>
      <c r="AF246" s="1" t="s">
        <v>167</v>
      </c>
      <c r="AG246" s="1"/>
    </row>
    <row r="247" spans="1:33">
      <c r="A247" t="s">
        <v>167</v>
      </c>
      <c r="B247" s="36" t="s">
        <v>6120</v>
      </c>
      <c r="C247" s="1"/>
      <c r="D247" s="2" t="s">
        <v>305</v>
      </c>
      <c r="E247" s="1" t="s">
        <v>316</v>
      </c>
      <c r="F247" s="2" t="s">
        <v>128</v>
      </c>
      <c r="G247" s="1"/>
      <c r="H247" s="19">
        <v>1</v>
      </c>
      <c r="I247" s="22"/>
      <c r="J247" s="20"/>
      <c r="K247" s="22"/>
      <c r="L247" s="20"/>
      <c r="M247" s="24">
        <v>3</v>
      </c>
      <c r="N247" s="20"/>
      <c r="O247" s="22"/>
      <c r="P247" s="20"/>
      <c r="Q247" s="22">
        <v>-1</v>
      </c>
      <c r="R247" s="19"/>
      <c r="S247" s="22"/>
      <c r="T247" s="20">
        <v>2</v>
      </c>
      <c r="U247" s="22"/>
      <c r="V247" s="28">
        <v>1750</v>
      </c>
      <c r="W247" s="2" t="s">
        <v>6121</v>
      </c>
      <c r="X247" s="26" t="s">
        <v>5464</v>
      </c>
      <c r="Y247" s="1" t="s">
        <v>2780</v>
      </c>
      <c r="Z247" s="1" t="s">
        <v>2035</v>
      </c>
      <c r="AA247" s="2" t="s">
        <v>1662</v>
      </c>
      <c r="AB247" s="1" t="s">
        <v>5461</v>
      </c>
      <c r="AC247" s="1" t="s">
        <v>183</v>
      </c>
      <c r="AD247" s="1" t="s">
        <v>183</v>
      </c>
      <c r="AE247" s="1">
        <v>1</v>
      </c>
      <c r="AF247" s="1" t="s">
        <v>167</v>
      </c>
      <c r="AG247" s="1"/>
    </row>
    <row r="248" spans="1:33">
      <c r="A248" t="s">
        <v>167</v>
      </c>
      <c r="B248" s="29" t="s">
        <v>6122</v>
      </c>
      <c r="C248" s="1"/>
      <c r="D248" s="2" t="s">
        <v>183</v>
      </c>
      <c r="E248" s="1"/>
      <c r="F248" s="2" t="s">
        <v>128</v>
      </c>
      <c r="G248" s="1"/>
      <c r="H248" s="19"/>
      <c r="I248" s="22"/>
      <c r="J248" s="20"/>
      <c r="K248" s="22"/>
      <c r="L248" s="20"/>
      <c r="M248" s="24">
        <v>4</v>
      </c>
      <c r="N248" s="20"/>
      <c r="O248" s="22"/>
      <c r="P248" s="20"/>
      <c r="Q248" s="22">
        <v>-1</v>
      </c>
      <c r="R248" s="19"/>
      <c r="S248" s="22"/>
      <c r="T248" s="20"/>
      <c r="U248" s="22"/>
      <c r="V248" s="28">
        <v>1750</v>
      </c>
      <c r="W248" s="2" t="s">
        <v>6123</v>
      </c>
      <c r="X248" s="26" t="s">
        <v>6124</v>
      </c>
      <c r="Y248" s="1" t="s">
        <v>2780</v>
      </c>
      <c r="Z248" s="1" t="s">
        <v>2035</v>
      </c>
      <c r="AA248" s="2" t="s">
        <v>1662</v>
      </c>
      <c r="AB248" s="1" t="s">
        <v>5461</v>
      </c>
      <c r="AC248" s="1" t="s">
        <v>183</v>
      </c>
      <c r="AD248" s="1" t="s">
        <v>183</v>
      </c>
      <c r="AE248" s="1">
        <v>1</v>
      </c>
      <c r="AF248" s="1" t="s">
        <v>167</v>
      </c>
      <c r="AG248" s="1"/>
    </row>
    <row r="249" spans="1:33">
      <c r="A249" t="s">
        <v>167</v>
      </c>
      <c r="B249" s="36" t="s">
        <v>6125</v>
      </c>
      <c r="C249" s="1"/>
      <c r="D249" s="2" t="s">
        <v>305</v>
      </c>
      <c r="E249" s="1" t="s">
        <v>316</v>
      </c>
      <c r="F249" s="2" t="s">
        <v>128</v>
      </c>
      <c r="G249" s="1"/>
      <c r="H249" s="19"/>
      <c r="I249" s="22"/>
      <c r="J249" s="20"/>
      <c r="K249" s="22"/>
      <c r="L249" s="20"/>
      <c r="M249" s="24">
        <v>3</v>
      </c>
      <c r="N249" s="20"/>
      <c r="O249" s="22"/>
      <c r="P249" s="20"/>
      <c r="Q249" s="22">
        <v>1</v>
      </c>
      <c r="R249" s="19"/>
      <c r="S249" s="22"/>
      <c r="T249" s="20"/>
      <c r="U249" s="22"/>
      <c r="V249" s="28">
        <v>1750</v>
      </c>
      <c r="W249" s="2" t="s">
        <v>6126</v>
      </c>
      <c r="X249" s="26" t="s">
        <v>6127</v>
      </c>
      <c r="Y249" s="1" t="s">
        <v>2780</v>
      </c>
      <c r="Z249" s="1" t="s">
        <v>2035</v>
      </c>
      <c r="AA249" s="2" t="s">
        <v>1662</v>
      </c>
      <c r="AB249" s="1" t="s">
        <v>5461</v>
      </c>
      <c r="AC249" s="1" t="s">
        <v>183</v>
      </c>
      <c r="AD249" s="1" t="s">
        <v>183</v>
      </c>
      <c r="AE249" s="1">
        <v>1</v>
      </c>
      <c r="AF249" s="1" t="s">
        <v>167</v>
      </c>
      <c r="AG249" s="1"/>
    </row>
    <row r="250" spans="1:33">
      <c r="A250" t="s">
        <v>167</v>
      </c>
      <c r="B250" s="1" t="s">
        <v>6128</v>
      </c>
      <c r="C250" s="1"/>
      <c r="D250" s="2" t="s">
        <v>305</v>
      </c>
      <c r="E250" s="1" t="s">
        <v>316</v>
      </c>
      <c r="F250" s="2"/>
      <c r="G250" s="1" t="s">
        <v>5478</v>
      </c>
      <c r="H250" s="20">
        <v>0</v>
      </c>
      <c r="I250" s="22"/>
      <c r="J250" s="20"/>
      <c r="K250" s="22"/>
      <c r="L250" s="20"/>
      <c r="M250" s="22"/>
      <c r="N250" s="20">
        <v>7</v>
      </c>
      <c r="O250" s="22"/>
      <c r="P250" s="20"/>
      <c r="Q250" s="22"/>
      <c r="R250" s="20">
        <v>-2</v>
      </c>
      <c r="S250" s="22"/>
      <c r="T250" s="20"/>
      <c r="U250" s="22"/>
      <c r="V250" s="27">
        <v>1750</v>
      </c>
      <c r="W250" s="1" t="s">
        <v>6129</v>
      </c>
      <c r="X250" s="29" t="s">
        <v>5555</v>
      </c>
      <c r="Y250" s="1" t="s">
        <v>2780</v>
      </c>
      <c r="Z250" s="1" t="s">
        <v>2035</v>
      </c>
      <c r="AA250" s="1" t="s">
        <v>1667</v>
      </c>
      <c r="AB250" s="1" t="s">
        <v>5461</v>
      </c>
      <c r="AC250" s="1" t="s">
        <v>183</v>
      </c>
      <c r="AD250" s="1" t="s">
        <v>183</v>
      </c>
      <c r="AE250" s="1">
        <v>1</v>
      </c>
      <c r="AF250" s="1" t="s">
        <v>167</v>
      </c>
      <c r="AG250" s="1"/>
    </row>
    <row r="251" spans="1:33">
      <c r="A251" t="s">
        <v>167</v>
      </c>
      <c r="B251" s="1" t="s">
        <v>6130</v>
      </c>
      <c r="C251" s="1"/>
      <c r="D251" s="2" t="s">
        <v>183</v>
      </c>
      <c r="E251" s="1"/>
      <c r="F251" s="2"/>
      <c r="G251" s="1" t="s">
        <v>5478</v>
      </c>
      <c r="H251" s="20">
        <v>1</v>
      </c>
      <c r="I251" s="22"/>
      <c r="J251" s="20"/>
      <c r="K251" s="22"/>
      <c r="L251" s="20"/>
      <c r="M251" s="22"/>
      <c r="N251" s="20">
        <v>6</v>
      </c>
      <c r="O251" s="22"/>
      <c r="P251" s="20"/>
      <c r="Q251" s="22"/>
      <c r="R251" s="20">
        <v>-1</v>
      </c>
      <c r="S251" s="22"/>
      <c r="T251" s="20"/>
      <c r="U251" s="22"/>
      <c r="V251" s="27">
        <v>2800</v>
      </c>
      <c r="W251" s="1" t="s">
        <v>6131</v>
      </c>
      <c r="X251" s="29" t="s">
        <v>6065</v>
      </c>
      <c r="Y251" s="1" t="s">
        <v>2780</v>
      </c>
      <c r="Z251" s="1" t="s">
        <v>2035</v>
      </c>
      <c r="AA251" s="1" t="s">
        <v>1614</v>
      </c>
      <c r="AB251" s="1" t="s">
        <v>5461</v>
      </c>
      <c r="AC251" s="1" t="s">
        <v>183</v>
      </c>
      <c r="AD251" s="1" t="s">
        <v>183</v>
      </c>
      <c r="AE251" s="1">
        <v>1</v>
      </c>
      <c r="AF251" s="1" t="s">
        <v>167</v>
      </c>
      <c r="AG251" s="1"/>
    </row>
    <row r="252" spans="1:33">
      <c r="A252" t="s">
        <v>167</v>
      </c>
      <c r="B252" s="1" t="s">
        <v>6132</v>
      </c>
      <c r="C252" s="1"/>
      <c r="D252" s="2" t="s">
        <v>305</v>
      </c>
      <c r="E252" s="1"/>
      <c r="F252" s="1"/>
      <c r="G252" s="1" t="s">
        <v>5478</v>
      </c>
      <c r="H252" s="20">
        <v>1</v>
      </c>
      <c r="I252" s="22"/>
      <c r="J252" s="20"/>
      <c r="K252" s="22"/>
      <c r="L252" s="20"/>
      <c r="M252" s="22"/>
      <c r="N252" s="20">
        <v>7</v>
      </c>
      <c r="O252" s="22"/>
      <c r="P252" s="20"/>
      <c r="Q252" s="22"/>
      <c r="R252" s="20">
        <v>-2</v>
      </c>
      <c r="S252" s="22"/>
      <c r="T252" s="20"/>
      <c r="U252" s="22"/>
      <c r="V252" s="27">
        <v>2800</v>
      </c>
      <c r="W252" s="1" t="s">
        <v>6133</v>
      </c>
      <c r="X252" s="29" t="s">
        <v>6134</v>
      </c>
      <c r="Y252" s="1" t="s">
        <v>2780</v>
      </c>
      <c r="Z252" s="1" t="s">
        <v>2035</v>
      </c>
      <c r="AA252" s="1" t="s">
        <v>1614</v>
      </c>
      <c r="AB252" s="1" t="s">
        <v>5461</v>
      </c>
      <c r="AC252" s="1" t="s">
        <v>183</v>
      </c>
      <c r="AD252" s="1" t="s">
        <v>183</v>
      </c>
      <c r="AE252" s="1">
        <v>1</v>
      </c>
      <c r="AF252" s="1" t="s">
        <v>167</v>
      </c>
      <c r="AG252" s="1"/>
    </row>
    <row r="253" spans="1:33">
      <c r="A253" t="s">
        <v>167</v>
      </c>
      <c r="B253" s="1" t="s">
        <v>6135</v>
      </c>
      <c r="C253" s="1"/>
      <c r="D253" s="2" t="s">
        <v>305</v>
      </c>
      <c r="E253" s="1"/>
      <c r="F253" s="1"/>
      <c r="G253" s="1" t="s">
        <v>5478</v>
      </c>
      <c r="H253" s="20">
        <v>1</v>
      </c>
      <c r="I253" s="22"/>
      <c r="J253" s="20"/>
      <c r="K253" s="22"/>
      <c r="L253" s="20"/>
      <c r="M253" s="22"/>
      <c r="N253" s="20">
        <v>5</v>
      </c>
      <c r="O253" s="22"/>
      <c r="P253" s="20"/>
      <c r="Q253" s="22"/>
      <c r="R253" s="20">
        <v>0</v>
      </c>
      <c r="S253" s="22"/>
      <c r="T253" s="20"/>
      <c r="U253" s="22"/>
      <c r="V253" s="27">
        <v>2800</v>
      </c>
      <c r="W253" s="1" t="s">
        <v>6136</v>
      </c>
      <c r="X253" s="29" t="s">
        <v>5739</v>
      </c>
      <c r="Y253" s="1" t="s">
        <v>2780</v>
      </c>
      <c r="Z253" s="1" t="s">
        <v>2035</v>
      </c>
      <c r="AA253" s="1" t="s">
        <v>1623</v>
      </c>
      <c r="AB253" s="1" t="s">
        <v>5461</v>
      </c>
      <c r="AC253" s="1" t="s">
        <v>183</v>
      </c>
      <c r="AD253" s="1" t="s">
        <v>183</v>
      </c>
      <c r="AE253" s="1">
        <v>1</v>
      </c>
      <c r="AF253" s="1" t="s">
        <v>167</v>
      </c>
      <c r="AG253" s="1"/>
    </row>
    <row r="254" spans="1:33">
      <c r="A254" t="s">
        <v>167</v>
      </c>
      <c r="B254" s="1" t="s">
        <v>6137</v>
      </c>
      <c r="C254" s="1"/>
      <c r="D254" s="2" t="s">
        <v>347</v>
      </c>
      <c r="E254" s="1"/>
      <c r="F254" s="2" t="s">
        <v>128</v>
      </c>
      <c r="G254" s="1" t="s">
        <v>5478</v>
      </c>
      <c r="H254" s="20">
        <v>0</v>
      </c>
      <c r="I254" s="22"/>
      <c r="J254" s="20"/>
      <c r="K254" s="22"/>
      <c r="L254" s="20"/>
      <c r="M254" s="22">
        <v>6</v>
      </c>
      <c r="N254" s="20">
        <v>7</v>
      </c>
      <c r="O254" s="22"/>
      <c r="P254" s="20"/>
      <c r="Q254" s="22">
        <v>-1</v>
      </c>
      <c r="R254" s="20">
        <v>0</v>
      </c>
      <c r="S254" s="22"/>
      <c r="T254" s="20"/>
      <c r="U254" s="22"/>
      <c r="V254" s="27">
        <v>2800</v>
      </c>
      <c r="W254" s="1" t="s">
        <v>6138</v>
      </c>
      <c r="X254" s="29" t="s">
        <v>6139</v>
      </c>
      <c r="Y254" s="1" t="s">
        <v>2780</v>
      </c>
      <c r="Z254" s="1" t="s">
        <v>2035</v>
      </c>
      <c r="AA254" s="1" t="s">
        <v>1623</v>
      </c>
      <c r="AB254" s="1" t="s">
        <v>5461</v>
      </c>
      <c r="AC254" s="1" t="s">
        <v>183</v>
      </c>
      <c r="AD254" s="1" t="s">
        <v>183</v>
      </c>
      <c r="AE254" s="1">
        <v>1</v>
      </c>
      <c r="AF254" s="1" t="s">
        <v>167</v>
      </c>
      <c r="AG254" s="1"/>
    </row>
    <row r="255" spans="1:33">
      <c r="A255" t="s">
        <v>167</v>
      </c>
      <c r="B255" s="1" t="s">
        <v>6140</v>
      </c>
      <c r="C255" s="1"/>
      <c r="D255" s="2" t="s">
        <v>305</v>
      </c>
      <c r="E255" s="1"/>
      <c r="F255" s="1" t="s">
        <v>128</v>
      </c>
      <c r="G255" s="1" t="s">
        <v>5478</v>
      </c>
      <c r="H255" s="20">
        <v>1</v>
      </c>
      <c r="I255" s="22"/>
      <c r="J255" s="20"/>
      <c r="K255" s="22"/>
      <c r="L255" s="20"/>
      <c r="M255" s="22">
        <v>4</v>
      </c>
      <c r="N255" s="20">
        <v>5</v>
      </c>
      <c r="O255" s="22"/>
      <c r="P255" s="20"/>
      <c r="Q255" s="22">
        <v>-1</v>
      </c>
      <c r="R255" s="20"/>
      <c r="S255" s="22"/>
      <c r="T255" s="20"/>
      <c r="U255" s="22"/>
      <c r="V255" s="27">
        <v>2800</v>
      </c>
      <c r="W255" s="1" t="s">
        <v>6141</v>
      </c>
      <c r="X255" s="29" t="s">
        <v>6134</v>
      </c>
      <c r="Y255" s="1" t="s">
        <v>2780</v>
      </c>
      <c r="Z255" s="1" t="s">
        <v>2035</v>
      </c>
      <c r="AA255" s="1" t="s">
        <v>1631</v>
      </c>
      <c r="AB255" s="1" t="s">
        <v>5461</v>
      </c>
      <c r="AC255" s="1" t="s">
        <v>183</v>
      </c>
      <c r="AD255" s="1" t="s">
        <v>183</v>
      </c>
      <c r="AE255" s="1">
        <v>1</v>
      </c>
      <c r="AF255" s="1" t="s">
        <v>167</v>
      </c>
      <c r="AG255" s="1"/>
    </row>
    <row r="256" spans="1:33">
      <c r="A256" t="s">
        <v>167</v>
      </c>
      <c r="B256" s="1" t="s">
        <v>6142</v>
      </c>
      <c r="C256" s="1"/>
      <c r="D256" s="1" t="s">
        <v>183</v>
      </c>
      <c r="E256" s="1"/>
      <c r="F256" s="1"/>
      <c r="G256" s="1" t="s">
        <v>5478</v>
      </c>
      <c r="H256" s="20">
        <v>1</v>
      </c>
      <c r="I256" s="22"/>
      <c r="J256" s="20"/>
      <c r="K256" s="22"/>
      <c r="L256" s="20"/>
      <c r="M256" s="22"/>
      <c r="N256" s="20">
        <v>5</v>
      </c>
      <c r="O256" s="22"/>
      <c r="P256" s="20"/>
      <c r="Q256" s="22"/>
      <c r="R256" s="20"/>
      <c r="S256" s="22"/>
      <c r="T256" s="20"/>
      <c r="U256" s="22"/>
      <c r="V256" s="27">
        <v>2800</v>
      </c>
      <c r="W256" s="1" t="s">
        <v>6143</v>
      </c>
      <c r="X256" s="29" t="s">
        <v>5625</v>
      </c>
      <c r="Y256" s="1" t="s">
        <v>2780</v>
      </c>
      <c r="Z256" s="1" t="s">
        <v>2035</v>
      </c>
      <c r="AA256" s="1" t="s">
        <v>1638</v>
      </c>
      <c r="AB256" s="1" t="s">
        <v>5461</v>
      </c>
      <c r="AC256" s="1" t="s">
        <v>183</v>
      </c>
      <c r="AD256" s="1" t="s">
        <v>183</v>
      </c>
      <c r="AE256" s="1">
        <v>1</v>
      </c>
      <c r="AF256" s="1" t="s">
        <v>167</v>
      </c>
      <c r="AG256" s="1"/>
    </row>
    <row r="257" spans="1:33">
      <c r="A257" t="s">
        <v>167</v>
      </c>
      <c r="B257" s="1" t="s">
        <v>6144</v>
      </c>
      <c r="C257" s="1"/>
      <c r="D257" s="1" t="s">
        <v>183</v>
      </c>
      <c r="E257" s="1"/>
      <c r="F257" s="2" t="s">
        <v>128</v>
      </c>
      <c r="G257" s="1"/>
      <c r="H257" s="20">
        <v>1</v>
      </c>
      <c r="I257" s="22"/>
      <c r="J257" s="20"/>
      <c r="K257" s="22"/>
      <c r="L257" s="20"/>
      <c r="M257" s="22">
        <v>4</v>
      </c>
      <c r="N257" s="20"/>
      <c r="O257" s="22"/>
      <c r="P257" s="20"/>
      <c r="Q257" s="22"/>
      <c r="R257" s="20"/>
      <c r="S257" s="22"/>
      <c r="T257" s="20"/>
      <c r="U257" s="22"/>
      <c r="V257" s="27">
        <v>2800</v>
      </c>
      <c r="W257" s="1" t="s">
        <v>6145</v>
      </c>
      <c r="X257" s="29" t="s">
        <v>6146</v>
      </c>
      <c r="Y257" s="1" t="s">
        <v>2780</v>
      </c>
      <c r="Z257" s="1" t="s">
        <v>2035</v>
      </c>
      <c r="AA257" s="1" t="s">
        <v>1638</v>
      </c>
      <c r="AB257" s="1" t="s">
        <v>5461</v>
      </c>
      <c r="AC257" s="1" t="s">
        <v>183</v>
      </c>
      <c r="AD257" s="1" t="s">
        <v>183</v>
      </c>
      <c r="AE257" s="1">
        <v>1</v>
      </c>
      <c r="AF257" s="1" t="s">
        <v>167</v>
      </c>
      <c r="AG257" s="1"/>
    </row>
    <row r="258" spans="1:33">
      <c r="A258" t="s">
        <v>167</v>
      </c>
      <c r="B258" s="1" t="s">
        <v>6147</v>
      </c>
      <c r="C258" s="1"/>
      <c r="D258" s="1" t="s">
        <v>370</v>
      </c>
      <c r="E258" s="1"/>
      <c r="F258" s="1"/>
      <c r="G258" s="1" t="s">
        <v>5478</v>
      </c>
      <c r="H258" s="20"/>
      <c r="I258" s="22"/>
      <c r="J258" s="20"/>
      <c r="K258" s="22"/>
      <c r="L258" s="20"/>
      <c r="M258" s="22"/>
      <c r="N258" s="20">
        <v>1</v>
      </c>
      <c r="O258" s="22"/>
      <c r="P258" s="20"/>
      <c r="Q258" s="22"/>
      <c r="R258" s="20"/>
      <c r="S258" s="22"/>
      <c r="T258" s="20"/>
      <c r="U258" s="22"/>
      <c r="V258" s="27">
        <v>2800</v>
      </c>
      <c r="W258" s="1" t="s">
        <v>6148</v>
      </c>
      <c r="X258" s="29" t="s">
        <v>6149</v>
      </c>
      <c r="Y258" s="1" t="s">
        <v>5740</v>
      </c>
      <c r="Z258" s="1" t="s">
        <v>2035</v>
      </c>
      <c r="AA258" s="1" t="s">
        <v>1643</v>
      </c>
      <c r="AB258" s="1" t="s">
        <v>5461</v>
      </c>
      <c r="AC258" s="1" t="s">
        <v>183</v>
      </c>
      <c r="AD258" s="1" t="s">
        <v>183</v>
      </c>
      <c r="AE258" s="1">
        <v>1</v>
      </c>
      <c r="AF258" s="1" t="s">
        <v>167</v>
      </c>
      <c r="AG258" s="1"/>
    </row>
    <row r="259" spans="1:33">
      <c r="A259" t="s">
        <v>167</v>
      </c>
      <c r="B259" s="1" t="s">
        <v>6150</v>
      </c>
      <c r="C259" s="1"/>
      <c r="D259" s="2" t="s">
        <v>342</v>
      </c>
      <c r="E259" s="1"/>
      <c r="F259" s="1"/>
      <c r="G259" s="1" t="s">
        <v>5478</v>
      </c>
      <c r="H259" s="20">
        <v>1</v>
      </c>
      <c r="I259" s="22"/>
      <c r="J259" s="20"/>
      <c r="K259" s="22"/>
      <c r="L259" s="20"/>
      <c r="M259" s="22"/>
      <c r="N259" s="20">
        <v>4</v>
      </c>
      <c r="O259" s="22"/>
      <c r="P259" s="20"/>
      <c r="Q259" s="22"/>
      <c r="R259" s="20"/>
      <c r="S259" s="22"/>
      <c r="T259" s="20"/>
      <c r="U259" s="22"/>
      <c r="V259" s="27">
        <v>2800</v>
      </c>
      <c r="W259" s="1" t="s">
        <v>6151</v>
      </c>
      <c r="X259" s="29" t="s">
        <v>6152</v>
      </c>
      <c r="Y259" s="1" t="s">
        <v>5740</v>
      </c>
      <c r="Z259" s="1" t="s">
        <v>2035</v>
      </c>
      <c r="AA259" s="1" t="s">
        <v>1643</v>
      </c>
      <c r="AB259" s="1" t="s">
        <v>5461</v>
      </c>
      <c r="AC259" s="1" t="s">
        <v>183</v>
      </c>
      <c r="AD259" s="1" t="s">
        <v>183</v>
      </c>
      <c r="AE259" s="1">
        <v>1</v>
      </c>
      <c r="AF259" s="1" t="s">
        <v>167</v>
      </c>
      <c r="AG259" s="1"/>
    </row>
    <row r="260" spans="1:33">
      <c r="A260" t="s">
        <v>167</v>
      </c>
      <c r="B260" s="1" t="s">
        <v>6153</v>
      </c>
      <c r="C260" s="1"/>
      <c r="D260" s="2" t="s">
        <v>327</v>
      </c>
      <c r="E260" s="1"/>
      <c r="F260" s="1"/>
      <c r="G260" s="1" t="s">
        <v>5478</v>
      </c>
      <c r="H260" s="20"/>
      <c r="I260" s="22"/>
      <c r="J260" s="20"/>
      <c r="K260" s="22"/>
      <c r="L260" s="20"/>
      <c r="M260" s="22"/>
      <c r="N260" s="20">
        <v>6</v>
      </c>
      <c r="O260" s="22"/>
      <c r="P260" s="20"/>
      <c r="Q260" s="22"/>
      <c r="R260" s="20"/>
      <c r="S260" s="22"/>
      <c r="T260" s="20"/>
      <c r="U260" s="22"/>
      <c r="V260" s="27">
        <v>2800</v>
      </c>
      <c r="W260" s="1" t="s">
        <v>6154</v>
      </c>
      <c r="X260" s="29" t="s">
        <v>6155</v>
      </c>
      <c r="Y260" s="1" t="s">
        <v>2780</v>
      </c>
      <c r="Z260" s="1" t="s">
        <v>2035</v>
      </c>
      <c r="AA260" s="1" t="s">
        <v>1643</v>
      </c>
      <c r="AB260" s="1" t="s">
        <v>5461</v>
      </c>
      <c r="AC260" s="1" t="s">
        <v>183</v>
      </c>
      <c r="AD260" s="1" t="s">
        <v>183</v>
      </c>
      <c r="AE260" s="1">
        <v>1</v>
      </c>
      <c r="AF260" s="1" t="s">
        <v>167</v>
      </c>
      <c r="AG260" s="1"/>
    </row>
    <row r="261" spans="1:33">
      <c r="A261" t="s">
        <v>167</v>
      </c>
      <c r="B261" s="36" t="s">
        <v>6156</v>
      </c>
      <c r="C261" s="1"/>
      <c r="D261" s="2" t="s">
        <v>305</v>
      </c>
      <c r="E261" s="1" t="s">
        <v>316</v>
      </c>
      <c r="F261" s="1"/>
      <c r="G261" s="21" t="s">
        <v>5478</v>
      </c>
      <c r="H261" s="20">
        <v>1</v>
      </c>
      <c r="I261" s="22"/>
      <c r="J261" s="20"/>
      <c r="K261" s="22"/>
      <c r="L261" s="18"/>
      <c r="M261" s="22"/>
      <c r="N261" s="20">
        <v>8</v>
      </c>
      <c r="O261" s="22"/>
      <c r="P261" s="18"/>
      <c r="Q261" s="22"/>
      <c r="R261" s="20">
        <v>-3</v>
      </c>
      <c r="S261" s="22"/>
      <c r="T261" s="20"/>
      <c r="U261" s="23"/>
      <c r="V261" s="28">
        <v>2800</v>
      </c>
      <c r="W261" s="2" t="s">
        <v>6157</v>
      </c>
      <c r="X261" s="29" t="s">
        <v>6158</v>
      </c>
      <c r="Y261" s="1" t="s">
        <v>5740</v>
      </c>
      <c r="Z261" s="1" t="s">
        <v>2035</v>
      </c>
      <c r="AA261" s="2" t="s">
        <v>1653</v>
      </c>
      <c r="AB261" s="1" t="s">
        <v>5461</v>
      </c>
      <c r="AC261" s="1" t="s">
        <v>183</v>
      </c>
      <c r="AD261" s="1" t="s">
        <v>183</v>
      </c>
      <c r="AE261" s="1">
        <v>1</v>
      </c>
      <c r="AF261" s="1" t="s">
        <v>167</v>
      </c>
      <c r="AG261" s="1"/>
    </row>
    <row r="262" spans="1:33">
      <c r="A262" t="s">
        <v>167</v>
      </c>
      <c r="B262" s="36" t="s">
        <v>6159</v>
      </c>
      <c r="C262" s="1"/>
      <c r="D262" s="2" t="s">
        <v>305</v>
      </c>
      <c r="E262" s="1"/>
      <c r="F262" s="2" t="s">
        <v>128</v>
      </c>
      <c r="G262" s="1"/>
      <c r="H262" s="19">
        <v>1</v>
      </c>
      <c r="I262" s="22"/>
      <c r="J262" s="20"/>
      <c r="K262" s="22"/>
      <c r="L262" s="20"/>
      <c r="M262" s="24">
        <v>4</v>
      </c>
      <c r="N262" s="20"/>
      <c r="O262" s="22"/>
      <c r="P262" s="20"/>
      <c r="Q262" s="22"/>
      <c r="R262" s="19"/>
      <c r="S262" s="22"/>
      <c r="T262" s="20"/>
      <c r="U262" s="22"/>
      <c r="V262" s="28">
        <v>2800</v>
      </c>
      <c r="W262" s="2" t="s">
        <v>6160</v>
      </c>
      <c r="X262" s="26" t="s">
        <v>6161</v>
      </c>
      <c r="Y262" s="1" t="s">
        <v>2780</v>
      </c>
      <c r="Z262" s="1" t="s">
        <v>2035</v>
      </c>
      <c r="AA262" s="2" t="s">
        <v>1662</v>
      </c>
      <c r="AB262" s="1" t="s">
        <v>5461</v>
      </c>
      <c r="AC262" s="1" t="s">
        <v>183</v>
      </c>
      <c r="AD262" s="1" t="s">
        <v>183</v>
      </c>
      <c r="AE262" s="1">
        <v>1</v>
      </c>
      <c r="AF262" s="1" t="s">
        <v>167</v>
      </c>
      <c r="AG262" s="1"/>
    </row>
    <row r="263" spans="1:33">
      <c r="A263" t="s">
        <v>167</v>
      </c>
      <c r="B263" s="1" t="s">
        <v>6162</v>
      </c>
      <c r="C263" s="1"/>
      <c r="D263" s="2" t="s">
        <v>183</v>
      </c>
      <c r="E263" s="1"/>
      <c r="F263" s="2"/>
      <c r="G263" s="1" t="s">
        <v>5478</v>
      </c>
      <c r="H263" s="20">
        <v>1</v>
      </c>
      <c r="I263" s="22"/>
      <c r="J263" s="20"/>
      <c r="K263" s="22"/>
      <c r="L263" s="20"/>
      <c r="M263" s="22"/>
      <c r="N263" s="20">
        <v>5</v>
      </c>
      <c r="O263" s="22"/>
      <c r="P263" s="20"/>
      <c r="Q263" s="22"/>
      <c r="R263" s="20"/>
      <c r="S263" s="22"/>
      <c r="T263" s="20"/>
      <c r="U263" s="22"/>
      <c r="V263" s="27">
        <v>2800</v>
      </c>
      <c r="W263" s="1" t="s">
        <v>6163</v>
      </c>
      <c r="X263" s="29" t="s">
        <v>6164</v>
      </c>
      <c r="Y263" s="1" t="s">
        <v>5740</v>
      </c>
      <c r="Z263" s="1" t="s">
        <v>2035</v>
      </c>
      <c r="AA263" s="1" t="s">
        <v>1662</v>
      </c>
      <c r="AB263" s="1" t="s">
        <v>5461</v>
      </c>
      <c r="AC263" s="1" t="s">
        <v>183</v>
      </c>
      <c r="AD263" s="1" t="s">
        <v>183</v>
      </c>
      <c r="AE263" s="1">
        <v>1</v>
      </c>
      <c r="AF263" s="1" t="s">
        <v>167</v>
      </c>
      <c r="AG263" s="1"/>
    </row>
    <row r="264" spans="1:33">
      <c r="A264" t="s">
        <v>167</v>
      </c>
      <c r="B264" s="1" t="s">
        <v>6165</v>
      </c>
      <c r="C264" s="1"/>
      <c r="D264" s="2" t="s">
        <v>1676</v>
      </c>
      <c r="E264" s="1"/>
      <c r="F264" s="2"/>
      <c r="G264" s="1" t="s">
        <v>5478</v>
      </c>
      <c r="H264" s="20">
        <v>1</v>
      </c>
      <c r="I264" s="22"/>
      <c r="J264" s="20"/>
      <c r="K264" s="22"/>
      <c r="L264" s="20"/>
      <c r="M264" s="22"/>
      <c r="N264" s="20">
        <v>9</v>
      </c>
      <c r="O264" s="22"/>
      <c r="P264" s="20"/>
      <c r="Q264" s="22"/>
      <c r="R264" s="20">
        <v>-2</v>
      </c>
      <c r="S264" s="22"/>
      <c r="T264" s="20"/>
      <c r="U264" s="22"/>
      <c r="V264" s="27">
        <v>2800</v>
      </c>
      <c r="W264" s="1" t="s">
        <v>6166</v>
      </c>
      <c r="X264" s="29" t="s">
        <v>6167</v>
      </c>
      <c r="Y264" s="1" t="s">
        <v>5740</v>
      </c>
      <c r="Z264" s="1" t="s">
        <v>2035</v>
      </c>
      <c r="AA264" s="1" t="s">
        <v>1662</v>
      </c>
      <c r="AB264" s="1" t="s">
        <v>5461</v>
      </c>
      <c r="AC264" s="1" t="s">
        <v>183</v>
      </c>
      <c r="AD264" s="1" t="s">
        <v>183</v>
      </c>
      <c r="AE264" s="1">
        <v>1</v>
      </c>
      <c r="AF264" s="1" t="s">
        <v>167</v>
      </c>
      <c r="AG264" s="1"/>
    </row>
    <row r="265" spans="1:33">
      <c r="A265" t="s">
        <v>167</v>
      </c>
      <c r="B265" s="1" t="s">
        <v>6168</v>
      </c>
      <c r="C265" s="1"/>
      <c r="D265" s="2" t="s">
        <v>305</v>
      </c>
      <c r="E265" s="1"/>
      <c r="F265" s="2"/>
      <c r="G265" s="1" t="s">
        <v>5478</v>
      </c>
      <c r="H265" s="20">
        <v>0</v>
      </c>
      <c r="I265" s="22"/>
      <c r="J265" s="20"/>
      <c r="K265" s="22"/>
      <c r="L265" s="20"/>
      <c r="M265" s="22"/>
      <c r="N265" s="20">
        <v>5</v>
      </c>
      <c r="O265" s="22"/>
      <c r="P265" s="20"/>
      <c r="Q265" s="22"/>
      <c r="R265" s="20">
        <v>1</v>
      </c>
      <c r="S265" s="22"/>
      <c r="T265" s="20"/>
      <c r="U265" s="22"/>
      <c r="V265" s="27">
        <v>2800</v>
      </c>
      <c r="W265" s="1" t="s">
        <v>6169</v>
      </c>
      <c r="X265" s="29" t="s">
        <v>6170</v>
      </c>
      <c r="Y265" s="1" t="s">
        <v>2780</v>
      </c>
      <c r="Z265" s="1" t="s">
        <v>2035</v>
      </c>
      <c r="AA265" s="1" t="s">
        <v>1667</v>
      </c>
      <c r="AB265" s="1" t="s">
        <v>5461</v>
      </c>
      <c r="AC265" s="1" t="s">
        <v>183</v>
      </c>
      <c r="AD265" s="1" t="s">
        <v>183</v>
      </c>
      <c r="AE265" s="1">
        <v>1</v>
      </c>
      <c r="AF265" s="1" t="s">
        <v>167</v>
      </c>
      <c r="AG265" s="1"/>
    </row>
    <row r="266" spans="1:33">
      <c r="A266" t="s">
        <v>167</v>
      </c>
      <c r="B266" s="1" t="s">
        <v>6171</v>
      </c>
      <c r="C266" s="1"/>
      <c r="D266" s="2" t="s">
        <v>305</v>
      </c>
      <c r="E266" s="1" t="s">
        <v>316</v>
      </c>
      <c r="F266" s="2" t="s">
        <v>128</v>
      </c>
      <c r="G266" s="1"/>
      <c r="H266" s="20">
        <v>0</v>
      </c>
      <c r="I266" s="22"/>
      <c r="J266" s="20"/>
      <c r="K266" s="22"/>
      <c r="L266" s="20"/>
      <c r="M266" s="22">
        <v>5</v>
      </c>
      <c r="N266" s="20"/>
      <c r="O266" s="22"/>
      <c r="P266" s="20"/>
      <c r="Q266" s="22">
        <v>2</v>
      </c>
      <c r="R266" s="20"/>
      <c r="S266" s="22"/>
      <c r="T266" s="20"/>
      <c r="U266" s="22"/>
      <c r="V266" s="27">
        <v>3100</v>
      </c>
      <c r="W266" s="1" t="s">
        <v>6172</v>
      </c>
      <c r="X266" s="29" t="s">
        <v>6173</v>
      </c>
      <c r="Y266" s="1" t="s">
        <v>2780</v>
      </c>
      <c r="Z266" s="1" t="s">
        <v>2035</v>
      </c>
      <c r="AA266" s="1" t="s">
        <v>1623</v>
      </c>
      <c r="AB266" s="1" t="s">
        <v>5461</v>
      </c>
      <c r="AC266" s="1" t="s">
        <v>183</v>
      </c>
      <c r="AD266" s="1" t="s">
        <v>183</v>
      </c>
      <c r="AE266" s="1">
        <v>1</v>
      </c>
      <c r="AF266" s="1" t="s">
        <v>167</v>
      </c>
      <c r="AG266" s="1"/>
    </row>
    <row r="267" spans="1:33">
      <c r="A267" t="s">
        <v>167</v>
      </c>
      <c r="B267" s="1" t="s">
        <v>6174</v>
      </c>
      <c r="C267" s="1"/>
      <c r="D267" s="2" t="s">
        <v>19</v>
      </c>
      <c r="E267" s="1"/>
      <c r="F267" s="1"/>
      <c r="G267" s="1" t="s">
        <v>5478</v>
      </c>
      <c r="H267" s="20">
        <v>1</v>
      </c>
      <c r="I267" s="22"/>
      <c r="J267" s="20"/>
      <c r="K267" s="22"/>
      <c r="L267" s="20"/>
      <c r="M267" s="22"/>
      <c r="N267" s="20">
        <v>8</v>
      </c>
      <c r="O267" s="22"/>
      <c r="P267" s="20"/>
      <c r="Q267" s="22"/>
      <c r="R267" s="20">
        <v>-3</v>
      </c>
      <c r="S267" s="22"/>
      <c r="T267" s="20"/>
      <c r="U267" s="22"/>
      <c r="V267" s="27">
        <v>3100</v>
      </c>
      <c r="W267" s="1" t="s">
        <v>6175</v>
      </c>
      <c r="X267" s="29" t="s">
        <v>6176</v>
      </c>
      <c r="Y267" s="1" t="s">
        <v>2780</v>
      </c>
      <c r="Z267" s="1" t="s">
        <v>2035</v>
      </c>
      <c r="AA267" s="1" t="s">
        <v>1623</v>
      </c>
      <c r="AB267" s="1" t="s">
        <v>5461</v>
      </c>
      <c r="AC267" s="1" t="s">
        <v>183</v>
      </c>
      <c r="AD267" s="1" t="s">
        <v>183</v>
      </c>
      <c r="AE267" s="1">
        <v>1</v>
      </c>
      <c r="AF267" s="1" t="s">
        <v>167</v>
      </c>
      <c r="AG267" s="1"/>
    </row>
    <row r="268" spans="1:33">
      <c r="A268" t="s">
        <v>167</v>
      </c>
      <c r="B268" s="1" t="s">
        <v>6177</v>
      </c>
      <c r="C268" s="1"/>
      <c r="D268" s="2" t="s">
        <v>305</v>
      </c>
      <c r="E268" s="1" t="s">
        <v>316</v>
      </c>
      <c r="F268" s="2" t="s">
        <v>128</v>
      </c>
      <c r="G268" s="1"/>
      <c r="H268" s="20"/>
      <c r="I268" s="22"/>
      <c r="J268" s="20"/>
      <c r="K268" s="22"/>
      <c r="L268" s="20"/>
      <c r="M268" s="22">
        <v>4</v>
      </c>
      <c r="N268" s="20"/>
      <c r="O268" s="22"/>
      <c r="P268" s="20"/>
      <c r="Q268" s="22">
        <v>2</v>
      </c>
      <c r="R268" s="20"/>
      <c r="S268" s="22"/>
      <c r="T268" s="20">
        <v>3</v>
      </c>
      <c r="U268" s="22"/>
      <c r="V268" s="27">
        <v>3100</v>
      </c>
      <c r="W268" s="1" t="s">
        <v>6178</v>
      </c>
      <c r="X268" s="29" t="s">
        <v>5634</v>
      </c>
      <c r="Y268" s="1" t="s">
        <v>2780</v>
      </c>
      <c r="Z268" s="1" t="s">
        <v>2035</v>
      </c>
      <c r="AA268" s="1" t="s">
        <v>1631</v>
      </c>
      <c r="AB268" s="1" t="s">
        <v>5461</v>
      </c>
      <c r="AC268" s="1" t="s">
        <v>183</v>
      </c>
      <c r="AD268" s="1" t="s">
        <v>183</v>
      </c>
      <c r="AE268" s="1">
        <v>1</v>
      </c>
      <c r="AF268" s="1" t="s">
        <v>167</v>
      </c>
      <c r="AG268" s="1"/>
    </row>
    <row r="269" spans="1:33">
      <c r="A269" t="s">
        <v>167</v>
      </c>
      <c r="B269" s="1" t="s">
        <v>6179</v>
      </c>
      <c r="C269" s="1"/>
      <c r="D269" s="2" t="s">
        <v>183</v>
      </c>
      <c r="E269" s="1"/>
      <c r="F269" s="2" t="s">
        <v>128</v>
      </c>
      <c r="G269" s="1"/>
      <c r="H269" s="20"/>
      <c r="I269" s="22"/>
      <c r="J269" s="20"/>
      <c r="K269" s="22"/>
      <c r="L269" s="20"/>
      <c r="M269" s="22">
        <v>6</v>
      </c>
      <c r="N269" s="20"/>
      <c r="O269" s="22"/>
      <c r="P269" s="20"/>
      <c r="Q269" s="22"/>
      <c r="R269" s="20"/>
      <c r="S269" s="22"/>
      <c r="T269" s="20"/>
      <c r="U269" s="22"/>
      <c r="V269" s="27">
        <v>3100</v>
      </c>
      <c r="W269" s="1" t="s">
        <v>6180</v>
      </c>
      <c r="X269" s="29" t="s">
        <v>6176</v>
      </c>
      <c r="Y269" s="1" t="s">
        <v>2780</v>
      </c>
      <c r="Z269" s="1" t="s">
        <v>2035</v>
      </c>
      <c r="AA269" s="1" t="s">
        <v>1638</v>
      </c>
      <c r="AB269" s="1" t="s">
        <v>5461</v>
      </c>
      <c r="AC269" s="1" t="s">
        <v>183</v>
      </c>
      <c r="AD269" s="1" t="s">
        <v>183</v>
      </c>
      <c r="AE269" s="1">
        <v>1</v>
      </c>
      <c r="AF269" s="1" t="s">
        <v>167</v>
      </c>
      <c r="AG269" s="1"/>
    </row>
    <row r="270" spans="1:33">
      <c r="A270" t="s">
        <v>167</v>
      </c>
      <c r="B270" s="1" t="s">
        <v>6181</v>
      </c>
      <c r="C270" s="1"/>
      <c r="D270" s="2" t="s">
        <v>305</v>
      </c>
      <c r="E270" s="1" t="s">
        <v>316</v>
      </c>
      <c r="F270" s="1" t="s">
        <v>128</v>
      </c>
      <c r="G270" s="1"/>
      <c r="H270" s="20">
        <v>1</v>
      </c>
      <c r="I270" s="22"/>
      <c r="J270" s="20"/>
      <c r="K270" s="22"/>
      <c r="L270" s="20"/>
      <c r="M270" s="22">
        <v>5</v>
      </c>
      <c r="N270" s="20"/>
      <c r="O270" s="22"/>
      <c r="P270" s="20"/>
      <c r="Q270" s="22"/>
      <c r="R270" s="20"/>
      <c r="S270" s="22"/>
      <c r="T270" s="20"/>
      <c r="U270" s="22"/>
      <c r="V270" s="27">
        <v>3100</v>
      </c>
      <c r="W270" s="1" t="s">
        <v>6182</v>
      </c>
      <c r="X270" s="29" t="s">
        <v>6052</v>
      </c>
      <c r="Y270" s="1" t="s">
        <v>2780</v>
      </c>
      <c r="Z270" s="1" t="s">
        <v>2035</v>
      </c>
      <c r="AA270" s="1" t="s">
        <v>1643</v>
      </c>
      <c r="AB270" s="1" t="s">
        <v>5461</v>
      </c>
      <c r="AC270" s="1" t="s">
        <v>183</v>
      </c>
      <c r="AD270" s="1" t="s">
        <v>183</v>
      </c>
      <c r="AE270" s="1">
        <v>1</v>
      </c>
      <c r="AF270" s="1" t="s">
        <v>167</v>
      </c>
      <c r="AG270" s="1"/>
    </row>
    <row r="271" spans="1:33">
      <c r="A271" t="s">
        <v>167</v>
      </c>
      <c r="B271" s="1" t="s">
        <v>6183</v>
      </c>
      <c r="C271" s="1"/>
      <c r="D271" s="1" t="s">
        <v>36</v>
      </c>
      <c r="E271" s="1"/>
      <c r="F271" s="1"/>
      <c r="G271" s="1" t="s">
        <v>5478</v>
      </c>
      <c r="H271" s="20">
        <v>1</v>
      </c>
      <c r="I271" s="22"/>
      <c r="J271" s="20"/>
      <c r="K271" s="22"/>
      <c r="L271" s="20"/>
      <c r="M271" s="22"/>
      <c r="N271" s="20">
        <v>11</v>
      </c>
      <c r="O271" s="22"/>
      <c r="P271" s="20"/>
      <c r="Q271" s="22"/>
      <c r="R271" s="20">
        <v>-4</v>
      </c>
      <c r="S271" s="22"/>
      <c r="T271" s="20"/>
      <c r="U271" s="22"/>
      <c r="V271" s="27">
        <v>3100</v>
      </c>
      <c r="W271" s="1" t="s">
        <v>6184</v>
      </c>
      <c r="X271" s="29" t="s">
        <v>6185</v>
      </c>
      <c r="Y271" s="1" t="s">
        <v>5740</v>
      </c>
      <c r="Z271" s="1" t="s">
        <v>2035</v>
      </c>
      <c r="AA271" s="1" t="s">
        <v>1643</v>
      </c>
      <c r="AB271" s="1" t="s">
        <v>5461</v>
      </c>
      <c r="AC271" s="1" t="s">
        <v>183</v>
      </c>
      <c r="AD271" s="1" t="s">
        <v>183</v>
      </c>
      <c r="AE271" s="1">
        <v>1</v>
      </c>
      <c r="AF271" s="1" t="s">
        <v>167</v>
      </c>
      <c r="AG271" s="1"/>
    </row>
    <row r="272" spans="1:33">
      <c r="A272" t="s">
        <v>167</v>
      </c>
      <c r="B272" s="1" t="s">
        <v>6186</v>
      </c>
      <c r="C272" s="1"/>
      <c r="D272" s="2" t="s">
        <v>347</v>
      </c>
      <c r="E272" s="1"/>
      <c r="F272" s="1" t="s">
        <v>128</v>
      </c>
      <c r="G272" s="1" t="s">
        <v>5478</v>
      </c>
      <c r="H272" s="20">
        <v>0</v>
      </c>
      <c r="I272" s="22"/>
      <c r="J272" s="20"/>
      <c r="K272" s="22"/>
      <c r="L272" s="20"/>
      <c r="M272" s="22">
        <v>7</v>
      </c>
      <c r="N272" s="20">
        <v>8</v>
      </c>
      <c r="O272" s="22"/>
      <c r="P272" s="20"/>
      <c r="Q272" s="22">
        <v>0</v>
      </c>
      <c r="R272" s="20">
        <v>1</v>
      </c>
      <c r="S272" s="22"/>
      <c r="T272" s="20"/>
      <c r="U272" s="22"/>
      <c r="V272" s="27">
        <v>3100</v>
      </c>
      <c r="W272" s="1" t="s">
        <v>6187</v>
      </c>
      <c r="X272" s="29" t="s">
        <v>5483</v>
      </c>
      <c r="Y272" s="1" t="s">
        <v>5740</v>
      </c>
      <c r="Z272" s="1" t="s">
        <v>2035</v>
      </c>
      <c r="AA272" s="1" t="s">
        <v>1643</v>
      </c>
      <c r="AB272" s="1" t="s">
        <v>5461</v>
      </c>
      <c r="AC272" s="1" t="s">
        <v>183</v>
      </c>
      <c r="AD272" s="1" t="s">
        <v>183</v>
      </c>
      <c r="AE272" s="1">
        <v>1</v>
      </c>
      <c r="AF272" s="1" t="s">
        <v>167</v>
      </c>
      <c r="AG272" s="1"/>
    </row>
    <row r="273" spans="1:33">
      <c r="A273" t="s">
        <v>167</v>
      </c>
      <c r="B273" s="36" t="s">
        <v>6188</v>
      </c>
      <c r="C273" s="1"/>
      <c r="D273" s="2" t="s">
        <v>305</v>
      </c>
      <c r="E273" s="1"/>
      <c r="F273" s="1"/>
      <c r="G273" s="21" t="s">
        <v>5478</v>
      </c>
      <c r="H273" s="20">
        <v>1</v>
      </c>
      <c r="I273" s="22"/>
      <c r="J273" s="20"/>
      <c r="K273" s="22"/>
      <c r="L273" s="18"/>
      <c r="M273" s="22"/>
      <c r="N273" s="20">
        <v>6</v>
      </c>
      <c r="O273" s="22"/>
      <c r="P273" s="18"/>
      <c r="Q273" s="22"/>
      <c r="R273" s="20">
        <v>-1</v>
      </c>
      <c r="S273" s="22"/>
      <c r="T273" s="20"/>
      <c r="U273" s="23"/>
      <c r="V273" s="28">
        <v>3100</v>
      </c>
      <c r="W273" s="2" t="s">
        <v>6189</v>
      </c>
      <c r="X273" s="29" t="s">
        <v>6190</v>
      </c>
      <c r="Y273" s="1" t="s">
        <v>2780</v>
      </c>
      <c r="Z273" s="1" t="s">
        <v>2035</v>
      </c>
      <c r="AA273" s="2" t="s">
        <v>1648</v>
      </c>
      <c r="AB273" s="1" t="s">
        <v>5461</v>
      </c>
      <c r="AC273" s="1" t="s">
        <v>183</v>
      </c>
      <c r="AD273" s="1" t="s">
        <v>183</v>
      </c>
      <c r="AE273" s="1">
        <v>1</v>
      </c>
      <c r="AF273" s="1" t="s">
        <v>167</v>
      </c>
      <c r="AG273" s="1"/>
    </row>
    <row r="274" spans="1:33">
      <c r="A274" t="s">
        <v>167</v>
      </c>
      <c r="B274" s="29" t="s">
        <v>6191</v>
      </c>
      <c r="C274" s="1"/>
      <c r="D274" s="2" t="s">
        <v>305</v>
      </c>
      <c r="E274" s="1" t="s">
        <v>316</v>
      </c>
      <c r="F274" s="2"/>
      <c r="G274" s="1" t="s">
        <v>5478</v>
      </c>
      <c r="H274" s="19"/>
      <c r="I274" s="22"/>
      <c r="J274" s="20"/>
      <c r="K274" s="22"/>
      <c r="L274" s="20"/>
      <c r="M274" s="24"/>
      <c r="N274" s="20">
        <v>9</v>
      </c>
      <c r="O274" s="22"/>
      <c r="P274" s="20"/>
      <c r="Q274" s="22"/>
      <c r="R274" s="18">
        <v>-2</v>
      </c>
      <c r="S274" s="22"/>
      <c r="T274" s="20"/>
      <c r="U274" s="22"/>
      <c r="V274" s="28">
        <v>3100</v>
      </c>
      <c r="W274" s="2" t="s">
        <v>6192</v>
      </c>
      <c r="X274" s="26" t="s">
        <v>6193</v>
      </c>
      <c r="Y274" s="1" t="s">
        <v>5740</v>
      </c>
      <c r="Z274" s="1" t="s">
        <v>2035</v>
      </c>
      <c r="AA274" s="2" t="s">
        <v>1653</v>
      </c>
      <c r="AB274" s="1" t="s">
        <v>5461</v>
      </c>
      <c r="AC274" s="1" t="s">
        <v>183</v>
      </c>
      <c r="AD274" s="1" t="s">
        <v>183</v>
      </c>
      <c r="AE274" s="1">
        <v>1</v>
      </c>
      <c r="AF274" s="1" t="s">
        <v>167</v>
      </c>
      <c r="AG274" s="1"/>
    </row>
    <row r="275" spans="1:33">
      <c r="A275" t="s">
        <v>167</v>
      </c>
      <c r="B275" s="29" t="s">
        <v>6194</v>
      </c>
      <c r="C275" s="1"/>
      <c r="D275" s="2" t="s">
        <v>305</v>
      </c>
      <c r="E275" s="1"/>
      <c r="F275" s="2" t="s">
        <v>128</v>
      </c>
      <c r="G275" s="1" t="s">
        <v>5478</v>
      </c>
      <c r="H275" s="19">
        <v>1</v>
      </c>
      <c r="I275" s="22"/>
      <c r="J275" s="20"/>
      <c r="K275" s="22"/>
      <c r="L275" s="20"/>
      <c r="M275" s="23">
        <v>7</v>
      </c>
      <c r="N275" s="20">
        <v>8</v>
      </c>
      <c r="O275" s="22"/>
      <c r="P275" s="20"/>
      <c r="Q275" s="22">
        <v>-3</v>
      </c>
      <c r="R275" s="19">
        <v>-2</v>
      </c>
      <c r="S275" s="22"/>
      <c r="T275" s="20"/>
      <c r="U275" s="22"/>
      <c r="V275" s="28">
        <v>3100</v>
      </c>
      <c r="W275" s="2" t="s">
        <v>6195</v>
      </c>
      <c r="X275" s="26" t="s">
        <v>5739</v>
      </c>
      <c r="Y275" s="1" t="s">
        <v>5740</v>
      </c>
      <c r="Z275" s="1" t="s">
        <v>2035</v>
      </c>
      <c r="AA275" s="2" t="s">
        <v>1657</v>
      </c>
      <c r="AB275" s="1" t="s">
        <v>5461</v>
      </c>
      <c r="AC275" s="1" t="s">
        <v>183</v>
      </c>
      <c r="AD275" s="1" t="s">
        <v>183</v>
      </c>
      <c r="AE275" s="1">
        <v>1</v>
      </c>
      <c r="AF275" s="1" t="s">
        <v>167</v>
      </c>
      <c r="AG275" s="1"/>
    </row>
    <row r="276" spans="1:33">
      <c r="A276" t="s">
        <v>167</v>
      </c>
      <c r="B276" s="1" t="s">
        <v>6196</v>
      </c>
      <c r="C276" s="1"/>
      <c r="D276" s="2" t="s">
        <v>305</v>
      </c>
      <c r="E276" s="1"/>
      <c r="F276" s="2" t="s">
        <v>128</v>
      </c>
      <c r="G276" s="1" t="s">
        <v>5478</v>
      </c>
      <c r="H276" s="20">
        <v>1</v>
      </c>
      <c r="I276" s="22"/>
      <c r="J276" s="20"/>
      <c r="K276" s="22"/>
      <c r="L276" s="20"/>
      <c r="M276" s="22">
        <v>5</v>
      </c>
      <c r="N276" s="20">
        <v>6</v>
      </c>
      <c r="O276" s="22"/>
      <c r="P276" s="20"/>
      <c r="Q276" s="22">
        <v>-1</v>
      </c>
      <c r="R276" s="20"/>
      <c r="S276" s="22"/>
      <c r="T276" s="20"/>
      <c r="U276" s="22"/>
      <c r="V276" s="27">
        <v>3100</v>
      </c>
      <c r="W276" s="1" t="s">
        <v>6197</v>
      </c>
      <c r="X276" s="29" t="s">
        <v>5497</v>
      </c>
      <c r="Y276" s="1" t="s">
        <v>5740</v>
      </c>
      <c r="Z276" s="1" t="s">
        <v>2035</v>
      </c>
      <c r="AA276" s="1" t="s">
        <v>1662</v>
      </c>
      <c r="AB276" s="1" t="s">
        <v>5461</v>
      </c>
      <c r="AC276" s="1" t="s">
        <v>183</v>
      </c>
      <c r="AD276" s="1" t="s">
        <v>183</v>
      </c>
      <c r="AE276" s="1">
        <v>1</v>
      </c>
      <c r="AF276" s="1" t="s">
        <v>167</v>
      </c>
      <c r="AG276" s="1"/>
    </row>
    <row r="277" spans="1:33">
      <c r="A277" t="s">
        <v>167</v>
      </c>
      <c r="B277" s="1" t="s">
        <v>6198</v>
      </c>
      <c r="C277" s="1"/>
      <c r="D277" s="2" t="s">
        <v>305</v>
      </c>
      <c r="E277" s="1" t="s">
        <v>316</v>
      </c>
      <c r="F277" s="1" t="s">
        <v>128</v>
      </c>
      <c r="G277" s="1" t="s">
        <v>5478</v>
      </c>
      <c r="H277" s="20">
        <v>1</v>
      </c>
      <c r="I277" s="22"/>
      <c r="J277" s="20"/>
      <c r="K277" s="22"/>
      <c r="L277" s="20"/>
      <c r="M277" s="22">
        <v>6</v>
      </c>
      <c r="N277" s="20">
        <v>7</v>
      </c>
      <c r="O277" s="22"/>
      <c r="P277" s="20"/>
      <c r="Q277" s="22">
        <v>-2</v>
      </c>
      <c r="R277" s="20">
        <v>-1</v>
      </c>
      <c r="S277" s="22"/>
      <c r="T277" s="20"/>
      <c r="U277" s="22"/>
      <c r="V277" s="27">
        <v>3100</v>
      </c>
      <c r="W277" s="1" t="s">
        <v>6199</v>
      </c>
      <c r="X277" s="29" t="s">
        <v>6200</v>
      </c>
      <c r="Y277" s="1" t="s">
        <v>5740</v>
      </c>
      <c r="Z277" s="1" t="s">
        <v>2035</v>
      </c>
      <c r="AA277" s="1" t="s">
        <v>1662</v>
      </c>
      <c r="AB277" s="1" t="s">
        <v>5461</v>
      </c>
      <c r="AC277" s="1" t="s">
        <v>183</v>
      </c>
      <c r="AD277" s="1" t="s">
        <v>183</v>
      </c>
      <c r="AE277" s="1">
        <v>1</v>
      </c>
      <c r="AF277" s="1" t="s">
        <v>167</v>
      </c>
      <c r="AG277" s="1"/>
    </row>
    <row r="278" spans="1:33">
      <c r="A278" t="s">
        <v>167</v>
      </c>
      <c r="B278" s="1" t="s">
        <v>6201</v>
      </c>
      <c r="C278" s="1"/>
      <c r="D278" s="1" t="s">
        <v>1673</v>
      </c>
      <c r="E278" s="2"/>
      <c r="F278" s="2"/>
      <c r="G278" s="1" t="s">
        <v>5478</v>
      </c>
      <c r="H278" s="20"/>
      <c r="I278" s="22"/>
      <c r="J278" s="20"/>
      <c r="K278" s="22"/>
      <c r="L278" s="20"/>
      <c r="M278" s="22"/>
      <c r="N278" s="20">
        <v>11</v>
      </c>
      <c r="O278" s="22"/>
      <c r="P278" s="20"/>
      <c r="Q278" s="22"/>
      <c r="R278" s="20">
        <v>-1</v>
      </c>
      <c r="S278" s="22"/>
      <c r="T278" s="20"/>
      <c r="U278" s="22"/>
      <c r="V278" s="27">
        <v>3100</v>
      </c>
      <c r="W278" s="1" t="s">
        <v>6202</v>
      </c>
      <c r="X278" s="29" t="s">
        <v>6203</v>
      </c>
      <c r="Y278" s="1" t="s">
        <v>5740</v>
      </c>
      <c r="Z278" s="1" t="s">
        <v>2035</v>
      </c>
      <c r="AA278" s="1" t="s">
        <v>1662</v>
      </c>
      <c r="AB278" s="1" t="s">
        <v>5461</v>
      </c>
      <c r="AC278" s="1" t="s">
        <v>183</v>
      </c>
      <c r="AD278" s="1" t="s">
        <v>183</v>
      </c>
      <c r="AE278" s="1">
        <v>1</v>
      </c>
      <c r="AF278" s="1" t="s">
        <v>167</v>
      </c>
      <c r="AG278" s="1"/>
    </row>
    <row r="279" spans="1:33">
      <c r="A279" t="s">
        <v>167</v>
      </c>
      <c r="B279" s="1" t="s">
        <v>6204</v>
      </c>
      <c r="C279" s="1"/>
      <c r="D279" s="2" t="s">
        <v>183</v>
      </c>
      <c r="E279" s="1"/>
      <c r="F279" s="2" t="s">
        <v>128</v>
      </c>
      <c r="G279" s="1" t="s">
        <v>5478</v>
      </c>
      <c r="H279" s="20">
        <v>0</v>
      </c>
      <c r="I279" s="22"/>
      <c r="J279" s="20"/>
      <c r="K279" s="22"/>
      <c r="L279" s="20"/>
      <c r="M279" s="22">
        <v>5</v>
      </c>
      <c r="N279" s="20">
        <v>6</v>
      </c>
      <c r="O279" s="22"/>
      <c r="P279" s="20"/>
      <c r="Q279" s="22">
        <v>1</v>
      </c>
      <c r="R279" s="20">
        <v>2</v>
      </c>
      <c r="S279" s="22"/>
      <c r="T279" s="20"/>
      <c r="U279" s="22"/>
      <c r="V279" s="27">
        <v>3100</v>
      </c>
      <c r="W279" s="1" t="s">
        <v>6205</v>
      </c>
      <c r="X279" s="29" t="s">
        <v>6206</v>
      </c>
      <c r="Y279" s="1" t="s">
        <v>5740</v>
      </c>
      <c r="Z279" s="1" t="s">
        <v>2035</v>
      </c>
      <c r="AA279" s="1" t="s">
        <v>1667</v>
      </c>
      <c r="AB279" s="1" t="s">
        <v>5461</v>
      </c>
      <c r="AC279" s="1" t="s">
        <v>183</v>
      </c>
      <c r="AD279" s="1" t="s">
        <v>183</v>
      </c>
      <c r="AE279" s="1">
        <v>1</v>
      </c>
      <c r="AF279" s="1" t="s">
        <v>167</v>
      </c>
      <c r="AG279" s="1"/>
    </row>
    <row r="280" spans="1:33">
      <c r="A280" t="s">
        <v>167</v>
      </c>
      <c r="B280" s="1" t="s">
        <v>6207</v>
      </c>
      <c r="C280" s="1"/>
      <c r="D280" s="2" t="s">
        <v>305</v>
      </c>
      <c r="E280" s="1" t="s">
        <v>316</v>
      </c>
      <c r="F280" s="2" t="s">
        <v>128</v>
      </c>
      <c r="G280" s="1" t="s">
        <v>5478</v>
      </c>
      <c r="H280" s="20">
        <v>0</v>
      </c>
      <c r="I280" s="22"/>
      <c r="J280" s="20"/>
      <c r="K280" s="22"/>
      <c r="L280" s="20"/>
      <c r="M280" s="22">
        <v>6</v>
      </c>
      <c r="N280" s="20">
        <v>7</v>
      </c>
      <c r="O280" s="22"/>
      <c r="P280" s="20"/>
      <c r="Q280" s="22">
        <v>0</v>
      </c>
      <c r="R280" s="20">
        <v>1</v>
      </c>
      <c r="S280" s="22"/>
      <c r="T280" s="20"/>
      <c r="U280" s="22"/>
      <c r="V280" s="27">
        <v>3100</v>
      </c>
      <c r="W280" s="1" t="s">
        <v>6208</v>
      </c>
      <c r="X280" s="29" t="s">
        <v>6055</v>
      </c>
      <c r="Y280" s="1" t="s">
        <v>5740</v>
      </c>
      <c r="Z280" s="1" t="s">
        <v>2035</v>
      </c>
      <c r="AA280" s="1" t="s">
        <v>1667</v>
      </c>
      <c r="AB280" s="1" t="s">
        <v>5461</v>
      </c>
      <c r="AC280" s="1" t="s">
        <v>183</v>
      </c>
      <c r="AD280" s="1" t="s">
        <v>183</v>
      </c>
      <c r="AE280" s="1">
        <v>1</v>
      </c>
      <c r="AF280" s="1" t="s">
        <v>167</v>
      </c>
      <c r="AG280" s="1"/>
    </row>
    <row r="281" spans="1:33">
      <c r="A281" t="s">
        <v>167</v>
      </c>
      <c r="B281" s="1" t="s">
        <v>6209</v>
      </c>
      <c r="C281" s="1"/>
      <c r="D281" s="2" t="s">
        <v>305</v>
      </c>
      <c r="E281" s="1" t="s">
        <v>316</v>
      </c>
      <c r="F281" s="1" t="s">
        <v>128</v>
      </c>
      <c r="G281" s="1"/>
      <c r="H281" s="20">
        <v>0</v>
      </c>
      <c r="I281" s="22"/>
      <c r="J281" s="20"/>
      <c r="K281" s="22"/>
      <c r="L281" s="20"/>
      <c r="M281" s="22">
        <v>6</v>
      </c>
      <c r="N281" s="20"/>
      <c r="O281" s="22"/>
      <c r="P281" s="20"/>
      <c r="Q281" s="22">
        <v>1</v>
      </c>
      <c r="R281" s="20"/>
      <c r="S281" s="22"/>
      <c r="T281" s="20"/>
      <c r="U281" s="22"/>
      <c r="V281" s="27">
        <v>4000</v>
      </c>
      <c r="W281" s="1" t="s">
        <v>6210</v>
      </c>
      <c r="X281" s="29" t="s">
        <v>6211</v>
      </c>
      <c r="Y281" s="1" t="s">
        <v>2780</v>
      </c>
      <c r="Z281" s="1" t="s">
        <v>2035</v>
      </c>
      <c r="AA281" s="1" t="s">
        <v>1623</v>
      </c>
      <c r="AB281" s="1" t="s">
        <v>5461</v>
      </c>
      <c r="AC281" s="1" t="s">
        <v>183</v>
      </c>
      <c r="AD281" s="1" t="s">
        <v>183</v>
      </c>
      <c r="AE281" s="1">
        <v>1</v>
      </c>
      <c r="AF281" s="1" t="s">
        <v>167</v>
      </c>
      <c r="AG281" s="1"/>
    </row>
    <row r="282" spans="1:33">
      <c r="A282" t="s">
        <v>167</v>
      </c>
      <c r="B282" s="1" t="s">
        <v>6212</v>
      </c>
      <c r="C282" s="1"/>
      <c r="D282" s="2" t="s">
        <v>305</v>
      </c>
      <c r="E282" s="1"/>
      <c r="F282" s="1"/>
      <c r="G282" s="1" t="s">
        <v>5478</v>
      </c>
      <c r="H282" s="20">
        <v>0</v>
      </c>
      <c r="I282" s="22"/>
      <c r="J282" s="20"/>
      <c r="K282" s="22"/>
      <c r="L282" s="20"/>
      <c r="M282" s="22"/>
      <c r="N282" s="20">
        <v>13</v>
      </c>
      <c r="O282" s="22"/>
      <c r="P282" s="20"/>
      <c r="Q282" s="22"/>
      <c r="R282" s="20">
        <v>-4</v>
      </c>
      <c r="S282" s="22"/>
      <c r="T282" s="20"/>
      <c r="U282" s="22"/>
      <c r="V282" s="27">
        <v>4000</v>
      </c>
      <c r="W282" s="1" t="s">
        <v>6213</v>
      </c>
      <c r="X282" s="29" t="s">
        <v>183</v>
      </c>
      <c r="Y282" s="1" t="s">
        <v>2780</v>
      </c>
      <c r="Z282" s="1" t="s">
        <v>2035</v>
      </c>
      <c r="AA282" s="1" t="s">
        <v>1623</v>
      </c>
      <c r="AB282" s="1" t="s">
        <v>5461</v>
      </c>
      <c r="AC282" s="1" t="s">
        <v>183</v>
      </c>
      <c r="AD282" s="1" t="s">
        <v>183</v>
      </c>
      <c r="AE282" s="1">
        <v>1</v>
      </c>
      <c r="AF282" s="1" t="s">
        <v>167</v>
      </c>
      <c r="AG282" s="1"/>
    </row>
    <row r="283" spans="1:33">
      <c r="A283" t="s">
        <v>167</v>
      </c>
      <c r="B283" s="1" t="s">
        <v>6214</v>
      </c>
      <c r="C283" s="1"/>
      <c r="D283" s="2" t="s">
        <v>347</v>
      </c>
      <c r="E283" s="1"/>
      <c r="F283" s="2" t="s">
        <v>128</v>
      </c>
      <c r="G283" s="1"/>
      <c r="H283" s="20">
        <v>0</v>
      </c>
      <c r="I283" s="22"/>
      <c r="J283" s="20"/>
      <c r="K283" s="22"/>
      <c r="L283" s="20"/>
      <c r="M283" s="22">
        <v>7</v>
      </c>
      <c r="N283" s="20"/>
      <c r="O283" s="22"/>
      <c r="P283" s="20"/>
      <c r="Q283" s="22">
        <v>2</v>
      </c>
      <c r="R283" s="20"/>
      <c r="S283" s="22"/>
      <c r="T283" s="20"/>
      <c r="U283" s="22"/>
      <c r="V283" s="27">
        <v>4000</v>
      </c>
      <c r="W283" s="1" t="s">
        <v>6215</v>
      </c>
      <c r="X283" s="29" t="s">
        <v>6216</v>
      </c>
      <c r="Y283" s="1" t="s">
        <v>2780</v>
      </c>
      <c r="Z283" s="1" t="s">
        <v>2035</v>
      </c>
      <c r="AA283" s="1" t="s">
        <v>1623</v>
      </c>
      <c r="AB283" s="1" t="s">
        <v>5461</v>
      </c>
      <c r="AC283" s="1" t="s">
        <v>183</v>
      </c>
      <c r="AD283" s="1" t="s">
        <v>183</v>
      </c>
      <c r="AE283" s="1">
        <v>1</v>
      </c>
      <c r="AF283" s="1" t="s">
        <v>167</v>
      </c>
      <c r="AG283" s="1"/>
    </row>
    <row r="284" spans="1:33">
      <c r="A284" t="s">
        <v>167</v>
      </c>
      <c r="B284" s="1" t="s">
        <v>6217</v>
      </c>
      <c r="C284" s="1"/>
      <c r="D284" s="2" t="s">
        <v>305</v>
      </c>
      <c r="E284" s="1" t="s">
        <v>316</v>
      </c>
      <c r="F284" s="2"/>
      <c r="G284" s="1" t="s">
        <v>5478</v>
      </c>
      <c r="H284" s="20"/>
      <c r="I284" s="22"/>
      <c r="J284" s="20"/>
      <c r="K284" s="22"/>
      <c r="L284" s="20"/>
      <c r="M284" s="22"/>
      <c r="N284" s="20">
        <v>10</v>
      </c>
      <c r="O284" s="22"/>
      <c r="P284" s="20"/>
      <c r="Q284" s="22"/>
      <c r="R284" s="20">
        <v>-1</v>
      </c>
      <c r="S284" s="22"/>
      <c r="T284" s="20"/>
      <c r="U284" s="22"/>
      <c r="V284" s="27">
        <v>4000</v>
      </c>
      <c r="W284" s="1" t="s">
        <v>6218</v>
      </c>
      <c r="X284" s="29" t="s">
        <v>6219</v>
      </c>
      <c r="Y284" s="1" t="s">
        <v>2780</v>
      </c>
      <c r="Z284" s="1" t="s">
        <v>2035</v>
      </c>
      <c r="AA284" s="1" t="s">
        <v>1631</v>
      </c>
      <c r="AB284" s="1" t="s">
        <v>5461</v>
      </c>
      <c r="AC284" s="1" t="s">
        <v>183</v>
      </c>
      <c r="AD284" s="1" t="s">
        <v>183</v>
      </c>
      <c r="AE284" s="1">
        <v>1</v>
      </c>
      <c r="AF284" s="1" t="s">
        <v>167</v>
      </c>
      <c r="AG284" s="1"/>
    </row>
    <row r="285" spans="1:33">
      <c r="A285" t="s">
        <v>167</v>
      </c>
      <c r="B285" s="1" t="s">
        <v>6220</v>
      </c>
      <c r="C285" s="1"/>
      <c r="D285" s="2" t="s">
        <v>305</v>
      </c>
      <c r="E285" s="1" t="s">
        <v>316</v>
      </c>
      <c r="F285" s="2"/>
      <c r="G285" s="1" t="s">
        <v>5478</v>
      </c>
      <c r="H285" s="20">
        <v>1</v>
      </c>
      <c r="I285" s="22"/>
      <c r="J285" s="20"/>
      <c r="K285" s="22"/>
      <c r="L285" s="20"/>
      <c r="M285" s="22"/>
      <c r="N285" s="20">
        <v>7</v>
      </c>
      <c r="O285" s="22"/>
      <c r="P285" s="20"/>
      <c r="Q285" s="22"/>
      <c r="R285" s="20"/>
      <c r="S285" s="22"/>
      <c r="T285" s="20"/>
      <c r="U285" s="22"/>
      <c r="V285" s="27">
        <v>4000</v>
      </c>
      <c r="W285" s="1" t="s">
        <v>6221</v>
      </c>
      <c r="X285" s="29" t="s">
        <v>6222</v>
      </c>
      <c r="Y285" s="1" t="s">
        <v>3132</v>
      </c>
      <c r="Z285" s="1" t="s">
        <v>2035</v>
      </c>
      <c r="AA285" s="1" t="s">
        <v>1638</v>
      </c>
      <c r="AB285" s="1" t="s">
        <v>5461</v>
      </c>
      <c r="AC285" s="1" t="s">
        <v>183</v>
      </c>
      <c r="AD285" s="1" t="s">
        <v>183</v>
      </c>
      <c r="AE285" s="1">
        <v>1</v>
      </c>
      <c r="AF285" s="1" t="s">
        <v>167</v>
      </c>
      <c r="AG285" s="1"/>
    </row>
    <row r="286" spans="1:33">
      <c r="A286" t="s">
        <v>167</v>
      </c>
      <c r="B286" s="1" t="s">
        <v>6223</v>
      </c>
      <c r="C286" s="1"/>
      <c r="D286" s="1" t="s">
        <v>183</v>
      </c>
      <c r="E286" s="1"/>
      <c r="F286" s="1"/>
      <c r="G286" s="1" t="s">
        <v>5478</v>
      </c>
      <c r="H286" s="20"/>
      <c r="I286" s="22"/>
      <c r="J286" s="20"/>
      <c r="K286" s="22"/>
      <c r="L286" s="20"/>
      <c r="M286" s="22"/>
      <c r="N286" s="20">
        <v>8</v>
      </c>
      <c r="O286" s="22"/>
      <c r="P286" s="20"/>
      <c r="Q286" s="22"/>
      <c r="R286" s="20">
        <v>1</v>
      </c>
      <c r="S286" s="22"/>
      <c r="T286" s="20"/>
      <c r="U286" s="22"/>
      <c r="V286" s="27">
        <v>4000</v>
      </c>
      <c r="W286" s="1" t="s">
        <v>6224</v>
      </c>
      <c r="X286" s="29" t="s">
        <v>6225</v>
      </c>
      <c r="Y286" s="1" t="s">
        <v>2780</v>
      </c>
      <c r="Z286" s="1" t="s">
        <v>2035</v>
      </c>
      <c r="AA286" s="1" t="s">
        <v>1638</v>
      </c>
      <c r="AB286" s="1" t="s">
        <v>5461</v>
      </c>
      <c r="AC286" s="1" t="s">
        <v>183</v>
      </c>
      <c r="AD286" s="1" t="s">
        <v>183</v>
      </c>
      <c r="AE286" s="1">
        <v>1</v>
      </c>
      <c r="AF286" s="1" t="s">
        <v>167</v>
      </c>
      <c r="AG286" s="1"/>
    </row>
    <row r="287" spans="1:33">
      <c r="A287" t="s">
        <v>167</v>
      </c>
      <c r="B287" s="1" t="s">
        <v>6226</v>
      </c>
      <c r="C287" s="1"/>
      <c r="D287" s="2" t="s">
        <v>305</v>
      </c>
      <c r="E287" s="1" t="s">
        <v>316</v>
      </c>
      <c r="F287" s="1" t="s">
        <v>128</v>
      </c>
      <c r="G287" s="1"/>
      <c r="H287" s="20">
        <v>1</v>
      </c>
      <c r="I287" s="22"/>
      <c r="J287" s="20"/>
      <c r="K287" s="22"/>
      <c r="L287" s="20"/>
      <c r="M287" s="22">
        <v>7</v>
      </c>
      <c r="N287" s="20"/>
      <c r="O287" s="22"/>
      <c r="P287" s="20"/>
      <c r="Q287" s="22"/>
      <c r="R287" s="20"/>
      <c r="S287" s="22"/>
      <c r="T287" s="20"/>
      <c r="U287" s="22"/>
      <c r="V287" s="27">
        <v>4000</v>
      </c>
      <c r="W287" s="1" t="s">
        <v>6227</v>
      </c>
      <c r="X287" s="29" t="s">
        <v>6116</v>
      </c>
      <c r="Y287" s="1" t="s">
        <v>2780</v>
      </c>
      <c r="Z287" s="1" t="s">
        <v>2035</v>
      </c>
      <c r="AA287" s="1" t="s">
        <v>1643</v>
      </c>
      <c r="AB287" s="1" t="s">
        <v>5461</v>
      </c>
      <c r="AC287" s="1" t="s">
        <v>183</v>
      </c>
      <c r="AD287" s="1" t="s">
        <v>183</v>
      </c>
      <c r="AE287" s="1">
        <v>1</v>
      </c>
      <c r="AF287" s="1" t="s">
        <v>167</v>
      </c>
      <c r="AG287" s="1"/>
    </row>
    <row r="288" spans="1:33">
      <c r="A288" t="s">
        <v>167</v>
      </c>
      <c r="B288" s="1" t="s">
        <v>6228</v>
      </c>
      <c r="C288" s="1"/>
      <c r="D288" s="2" t="s">
        <v>367</v>
      </c>
      <c r="E288" s="1"/>
      <c r="F288" s="1"/>
      <c r="G288" s="1" t="s">
        <v>5478</v>
      </c>
      <c r="H288" s="20">
        <v>1</v>
      </c>
      <c r="I288" s="22"/>
      <c r="J288" s="20"/>
      <c r="K288" s="22"/>
      <c r="L288" s="20"/>
      <c r="M288" s="22"/>
      <c r="N288" s="20">
        <v>8</v>
      </c>
      <c r="O288" s="22"/>
      <c r="P288" s="20"/>
      <c r="Q288" s="22"/>
      <c r="R288" s="20">
        <v>-3</v>
      </c>
      <c r="S288" s="22"/>
      <c r="T288" s="20"/>
      <c r="U288" s="22"/>
      <c r="V288" s="27">
        <v>4000</v>
      </c>
      <c r="W288" s="1" t="s">
        <v>6229</v>
      </c>
      <c r="X288" s="29" t="s">
        <v>6230</v>
      </c>
      <c r="Y288" s="1" t="s">
        <v>5740</v>
      </c>
      <c r="Z288" s="1" t="s">
        <v>2035</v>
      </c>
      <c r="AA288" s="1" t="s">
        <v>1643</v>
      </c>
      <c r="AB288" s="1" t="s">
        <v>5461</v>
      </c>
      <c r="AC288" s="1" t="s">
        <v>183</v>
      </c>
      <c r="AD288" s="1" t="s">
        <v>183</v>
      </c>
      <c r="AE288" s="1">
        <v>1</v>
      </c>
      <c r="AF288" s="1" t="s">
        <v>167</v>
      </c>
      <c r="AG288" s="1"/>
    </row>
    <row r="289" spans="1:33">
      <c r="A289" t="s">
        <v>167</v>
      </c>
      <c r="B289" s="1" t="s">
        <v>6231</v>
      </c>
      <c r="C289" s="1"/>
      <c r="D289" s="1" t="s">
        <v>364</v>
      </c>
      <c r="E289" s="1"/>
      <c r="F289" s="1"/>
      <c r="G289" s="1" t="s">
        <v>5478</v>
      </c>
      <c r="H289" s="20"/>
      <c r="I289" s="22"/>
      <c r="J289" s="20"/>
      <c r="K289" s="22"/>
      <c r="L289" s="20"/>
      <c r="M289" s="22"/>
      <c r="N289" s="20">
        <v>10</v>
      </c>
      <c r="O289" s="22"/>
      <c r="P289" s="20"/>
      <c r="Q289" s="22"/>
      <c r="R289" s="20">
        <v>-3</v>
      </c>
      <c r="S289" s="22"/>
      <c r="T289" s="20"/>
      <c r="U289" s="22"/>
      <c r="V289" s="27">
        <v>4000</v>
      </c>
      <c r="W289" s="1" t="s">
        <v>6232</v>
      </c>
      <c r="X289" s="29" t="s">
        <v>6055</v>
      </c>
      <c r="Y289" s="1" t="s">
        <v>5740</v>
      </c>
      <c r="Z289" s="1" t="s">
        <v>2035</v>
      </c>
      <c r="AA289" s="1" t="s">
        <v>1643</v>
      </c>
      <c r="AB289" s="1" t="s">
        <v>5461</v>
      </c>
      <c r="AC289" s="1" t="s">
        <v>183</v>
      </c>
      <c r="AD289" s="1" t="s">
        <v>183</v>
      </c>
      <c r="AE289" s="1">
        <v>1</v>
      </c>
      <c r="AF289" s="1" t="s">
        <v>167</v>
      </c>
      <c r="AG289" s="1"/>
    </row>
    <row r="290" spans="1:33">
      <c r="A290" t="s">
        <v>167</v>
      </c>
      <c r="B290" s="29" t="s">
        <v>6233</v>
      </c>
      <c r="C290" s="1"/>
      <c r="D290" s="2" t="s">
        <v>183</v>
      </c>
      <c r="E290" s="1"/>
      <c r="F290" s="2" t="s">
        <v>128</v>
      </c>
      <c r="G290" s="1" t="s">
        <v>5478</v>
      </c>
      <c r="H290" s="19">
        <v>1</v>
      </c>
      <c r="I290" s="22"/>
      <c r="J290" s="20"/>
      <c r="K290" s="22"/>
      <c r="L290" s="20"/>
      <c r="M290" s="23">
        <v>8</v>
      </c>
      <c r="N290" s="20">
        <v>9</v>
      </c>
      <c r="O290" s="22"/>
      <c r="P290" s="20"/>
      <c r="Q290" s="22">
        <v>-2</v>
      </c>
      <c r="R290" s="19">
        <v>-1</v>
      </c>
      <c r="S290" s="22"/>
      <c r="T290" s="20"/>
      <c r="U290" s="22"/>
      <c r="V290" s="28">
        <v>4000</v>
      </c>
      <c r="W290" s="2" t="s">
        <v>6234</v>
      </c>
      <c r="X290" s="29" t="s">
        <v>6235</v>
      </c>
      <c r="Y290" s="1" t="s">
        <v>5740</v>
      </c>
      <c r="Z290" s="1" t="s">
        <v>2035</v>
      </c>
      <c r="AA290" s="2" t="s">
        <v>1653</v>
      </c>
      <c r="AB290" s="1" t="s">
        <v>5461</v>
      </c>
      <c r="AC290" s="1" t="s">
        <v>183</v>
      </c>
      <c r="AD290" s="1" t="s">
        <v>183</v>
      </c>
      <c r="AE290" s="1">
        <v>1</v>
      </c>
      <c r="AF290" s="1" t="s">
        <v>167</v>
      </c>
      <c r="AG290" s="1"/>
    </row>
    <row r="291" spans="1:33">
      <c r="A291" t="s">
        <v>167</v>
      </c>
      <c r="B291" s="36" t="s">
        <v>6236</v>
      </c>
      <c r="C291" s="1"/>
      <c r="D291" s="2" t="s">
        <v>305</v>
      </c>
      <c r="E291" s="1"/>
      <c r="F291" s="2"/>
      <c r="G291" s="1" t="s">
        <v>5478</v>
      </c>
      <c r="H291" s="19">
        <v>1</v>
      </c>
      <c r="I291" s="22"/>
      <c r="J291" s="20"/>
      <c r="K291" s="22"/>
      <c r="L291" s="20"/>
      <c r="M291" s="23"/>
      <c r="N291" s="20">
        <v>8</v>
      </c>
      <c r="O291" s="22"/>
      <c r="P291" s="20"/>
      <c r="Q291" s="22"/>
      <c r="R291" s="19">
        <v>-1</v>
      </c>
      <c r="S291" s="22"/>
      <c r="T291" s="20"/>
      <c r="U291" s="22"/>
      <c r="V291" s="28">
        <v>4000</v>
      </c>
      <c r="W291" s="2" t="s">
        <v>6237</v>
      </c>
      <c r="X291" s="26" t="s">
        <v>6238</v>
      </c>
      <c r="Y291" s="1" t="s">
        <v>5740</v>
      </c>
      <c r="Z291" s="1" t="s">
        <v>2035</v>
      </c>
      <c r="AA291" s="2" t="s">
        <v>1657</v>
      </c>
      <c r="AB291" s="1" t="s">
        <v>5461</v>
      </c>
      <c r="AC291" s="1" t="s">
        <v>183</v>
      </c>
      <c r="AD291" s="1" t="s">
        <v>183</v>
      </c>
      <c r="AE291" s="1">
        <v>1</v>
      </c>
      <c r="AF291" s="1" t="s">
        <v>167</v>
      </c>
      <c r="AG291" s="1"/>
    </row>
    <row r="292" spans="1:33">
      <c r="A292" t="s">
        <v>167</v>
      </c>
      <c r="B292" s="1" t="s">
        <v>6239</v>
      </c>
      <c r="C292" s="1"/>
      <c r="D292" s="2" t="s">
        <v>305</v>
      </c>
      <c r="E292" s="1"/>
      <c r="F292" s="2"/>
      <c r="G292" s="1" t="s">
        <v>5478</v>
      </c>
      <c r="H292" s="20">
        <v>1</v>
      </c>
      <c r="I292" s="22"/>
      <c r="J292" s="20"/>
      <c r="K292" s="22"/>
      <c r="L292" s="20"/>
      <c r="M292" s="22"/>
      <c r="N292" s="20">
        <v>6</v>
      </c>
      <c r="O292" s="22"/>
      <c r="P292" s="20"/>
      <c r="Q292" s="22"/>
      <c r="R292" s="20">
        <v>1</v>
      </c>
      <c r="S292" s="22"/>
      <c r="T292" s="20"/>
      <c r="U292" s="22"/>
      <c r="V292" s="27">
        <v>4000</v>
      </c>
      <c r="W292" s="1" t="s">
        <v>6240</v>
      </c>
      <c r="X292" s="29" t="s">
        <v>6241</v>
      </c>
      <c r="Y292" s="1" t="s">
        <v>5740</v>
      </c>
      <c r="Z292" s="1" t="s">
        <v>2206</v>
      </c>
      <c r="AA292" s="1" t="s">
        <v>1662</v>
      </c>
      <c r="AB292" s="1" t="s">
        <v>5461</v>
      </c>
      <c r="AC292" s="1" t="s">
        <v>183</v>
      </c>
      <c r="AD292" s="1" t="s">
        <v>183</v>
      </c>
      <c r="AE292" s="1">
        <v>1</v>
      </c>
      <c r="AF292" s="1" t="s">
        <v>167</v>
      </c>
      <c r="AG292" s="1"/>
    </row>
    <row r="293" spans="1:33">
      <c r="A293" t="s">
        <v>167</v>
      </c>
      <c r="B293" s="1" t="s">
        <v>6242</v>
      </c>
      <c r="C293" s="1"/>
      <c r="D293" s="2" t="s">
        <v>305</v>
      </c>
      <c r="E293" s="1"/>
      <c r="F293" s="1" t="s">
        <v>128</v>
      </c>
      <c r="G293" s="1"/>
      <c r="H293" s="20">
        <v>1</v>
      </c>
      <c r="I293" s="22"/>
      <c r="J293" s="20"/>
      <c r="K293" s="22"/>
      <c r="L293" s="20"/>
      <c r="M293" s="22">
        <v>7</v>
      </c>
      <c r="N293" s="20"/>
      <c r="O293" s="22"/>
      <c r="P293" s="20"/>
      <c r="Q293" s="22">
        <v>0</v>
      </c>
      <c r="R293" s="20"/>
      <c r="S293" s="22"/>
      <c r="T293" s="20"/>
      <c r="U293" s="22"/>
      <c r="V293" s="27">
        <v>4000</v>
      </c>
      <c r="W293" s="1" t="s">
        <v>6243</v>
      </c>
      <c r="X293" s="29" t="s">
        <v>6127</v>
      </c>
      <c r="Y293" s="1" t="s">
        <v>2780</v>
      </c>
      <c r="Z293" s="1" t="s">
        <v>2035</v>
      </c>
      <c r="AA293" s="1" t="s">
        <v>1662</v>
      </c>
      <c r="AB293" s="1" t="s">
        <v>5461</v>
      </c>
      <c r="AC293" s="1" t="s">
        <v>183</v>
      </c>
      <c r="AD293" s="1" t="s">
        <v>183</v>
      </c>
      <c r="AE293" s="1">
        <v>1</v>
      </c>
      <c r="AF293" s="1" t="s">
        <v>167</v>
      </c>
      <c r="AG293" s="1"/>
    </row>
    <row r="294" spans="1:33">
      <c r="A294" t="s">
        <v>167</v>
      </c>
      <c r="B294" s="1" t="s">
        <v>6244</v>
      </c>
      <c r="C294" s="1"/>
      <c r="D294" s="2" t="s">
        <v>305</v>
      </c>
      <c r="E294" s="1" t="s">
        <v>316</v>
      </c>
      <c r="F294" s="1" t="s">
        <v>128</v>
      </c>
      <c r="G294" s="1"/>
      <c r="H294" s="20"/>
      <c r="I294" s="22"/>
      <c r="J294" s="20"/>
      <c r="K294" s="22"/>
      <c r="L294" s="20"/>
      <c r="M294" s="22">
        <v>7</v>
      </c>
      <c r="N294" s="20"/>
      <c r="O294" s="22"/>
      <c r="P294" s="20"/>
      <c r="Q294" s="22">
        <v>2</v>
      </c>
      <c r="R294" s="20"/>
      <c r="S294" s="22"/>
      <c r="T294" s="20"/>
      <c r="U294" s="22"/>
      <c r="V294" s="27">
        <v>4000</v>
      </c>
      <c r="W294" s="1" t="s">
        <v>6245</v>
      </c>
      <c r="X294" s="29" t="s">
        <v>6246</v>
      </c>
      <c r="Y294" s="1" t="s">
        <v>2780</v>
      </c>
      <c r="Z294" s="1" t="s">
        <v>2035</v>
      </c>
      <c r="AA294" s="1" t="s">
        <v>1662</v>
      </c>
      <c r="AB294" s="1" t="s">
        <v>5461</v>
      </c>
      <c r="AC294" s="1" t="s">
        <v>183</v>
      </c>
      <c r="AD294" s="1" t="s">
        <v>183</v>
      </c>
      <c r="AE294" s="1">
        <v>1</v>
      </c>
      <c r="AF294" s="1" t="s">
        <v>167</v>
      </c>
      <c r="AG294" s="1"/>
    </row>
    <row r="295" spans="1:33">
      <c r="A295" t="s">
        <v>167</v>
      </c>
      <c r="B295" s="1" t="s">
        <v>6247</v>
      </c>
      <c r="C295" s="1"/>
      <c r="D295" s="2" t="s">
        <v>305</v>
      </c>
      <c r="E295" s="1" t="s">
        <v>316</v>
      </c>
      <c r="F295" s="1"/>
      <c r="G295" s="1" t="s">
        <v>5478</v>
      </c>
      <c r="H295" s="20"/>
      <c r="I295" s="22"/>
      <c r="J295" s="20"/>
      <c r="K295" s="22"/>
      <c r="L295" s="20"/>
      <c r="M295" s="22"/>
      <c r="N295" s="20">
        <v>8</v>
      </c>
      <c r="O295" s="22"/>
      <c r="P295" s="20"/>
      <c r="Q295" s="22"/>
      <c r="R295" s="20">
        <v>1</v>
      </c>
      <c r="S295" s="22"/>
      <c r="T295" s="20"/>
      <c r="U295" s="22"/>
      <c r="V295" s="27">
        <v>4000</v>
      </c>
      <c r="W295" s="1" t="s">
        <v>6248</v>
      </c>
      <c r="X295" s="29" t="s">
        <v>5739</v>
      </c>
      <c r="Y295" s="1" t="s">
        <v>3132</v>
      </c>
      <c r="Z295" s="1" t="s">
        <v>2035</v>
      </c>
      <c r="AA295" s="1" t="s">
        <v>1662</v>
      </c>
      <c r="AB295" s="1" t="s">
        <v>5461</v>
      </c>
      <c r="AC295" s="1" t="s">
        <v>183</v>
      </c>
      <c r="AD295" s="1" t="s">
        <v>183</v>
      </c>
      <c r="AE295" s="1">
        <v>1</v>
      </c>
      <c r="AF295" s="1" t="s">
        <v>167</v>
      </c>
      <c r="AG295" s="1"/>
    </row>
    <row r="296" spans="1:33">
      <c r="A296" t="s">
        <v>167</v>
      </c>
      <c r="B296" s="1" t="s">
        <v>6249</v>
      </c>
      <c r="C296" s="1"/>
      <c r="D296" s="2" t="s">
        <v>1659</v>
      </c>
      <c r="E296" s="1"/>
      <c r="F296" s="2" t="s">
        <v>128</v>
      </c>
      <c r="G296" s="1"/>
      <c r="H296" s="20">
        <v>1</v>
      </c>
      <c r="I296" s="22"/>
      <c r="J296" s="20"/>
      <c r="K296" s="22"/>
      <c r="L296" s="20"/>
      <c r="M296" s="22">
        <v>7</v>
      </c>
      <c r="N296" s="20"/>
      <c r="O296" s="22"/>
      <c r="P296" s="20"/>
      <c r="Q296" s="22">
        <v>1</v>
      </c>
      <c r="R296" s="20"/>
      <c r="S296" s="22"/>
      <c r="T296" s="20"/>
      <c r="U296" s="22"/>
      <c r="V296" s="27">
        <v>4000</v>
      </c>
      <c r="W296" s="1" t="s">
        <v>6250</v>
      </c>
      <c r="X296" s="29" t="s">
        <v>6251</v>
      </c>
      <c r="Y296" s="1" t="s">
        <v>2780</v>
      </c>
      <c r="Z296" s="1" t="s">
        <v>2035</v>
      </c>
      <c r="AA296" s="1" t="s">
        <v>1662</v>
      </c>
      <c r="AB296" s="1" t="s">
        <v>5461</v>
      </c>
      <c r="AC296" s="1" t="s">
        <v>183</v>
      </c>
      <c r="AD296" s="1" t="s">
        <v>183</v>
      </c>
      <c r="AE296" s="1">
        <v>1</v>
      </c>
      <c r="AF296" s="1" t="s">
        <v>167</v>
      </c>
      <c r="AG296" s="1"/>
    </row>
    <row r="297" spans="1:33">
      <c r="A297" t="s">
        <v>167</v>
      </c>
      <c r="B297" s="1" t="s">
        <v>6252</v>
      </c>
      <c r="C297" s="1"/>
      <c r="D297" s="2" t="s">
        <v>1684</v>
      </c>
      <c r="E297" s="1"/>
      <c r="F297" s="1"/>
      <c r="G297" s="1" t="s">
        <v>5478</v>
      </c>
      <c r="H297" s="20">
        <v>1</v>
      </c>
      <c r="I297" s="22"/>
      <c r="J297" s="20"/>
      <c r="K297" s="22"/>
      <c r="L297" s="20"/>
      <c r="M297" s="22"/>
      <c r="N297" s="20">
        <v>10</v>
      </c>
      <c r="O297" s="22"/>
      <c r="P297" s="20"/>
      <c r="Q297" s="22"/>
      <c r="R297" s="20">
        <v>-1</v>
      </c>
      <c r="S297" s="22"/>
      <c r="T297" s="20"/>
      <c r="U297" s="22"/>
      <c r="V297" s="27">
        <v>4000</v>
      </c>
      <c r="W297" s="1" t="s">
        <v>6253</v>
      </c>
      <c r="X297" s="29" t="s">
        <v>6254</v>
      </c>
      <c r="Y297" s="1" t="s">
        <v>5740</v>
      </c>
      <c r="Z297" s="1" t="s">
        <v>2035</v>
      </c>
      <c r="AA297" s="1" t="s">
        <v>1662</v>
      </c>
      <c r="AB297" s="1" t="s">
        <v>5461</v>
      </c>
      <c r="AC297" s="1" t="s">
        <v>183</v>
      </c>
      <c r="AD297" s="1" t="s">
        <v>183</v>
      </c>
      <c r="AE297" s="1">
        <v>1</v>
      </c>
      <c r="AF297" s="1" t="s">
        <v>167</v>
      </c>
      <c r="AG297" s="1"/>
    </row>
    <row r="298" spans="1:33">
      <c r="A298" t="s">
        <v>167</v>
      </c>
      <c r="B298" s="1" t="s">
        <v>6255</v>
      </c>
      <c r="C298" s="1"/>
      <c r="D298" s="2" t="s">
        <v>373</v>
      </c>
      <c r="E298" s="1"/>
      <c r="F298" s="2"/>
      <c r="G298" s="1" t="s">
        <v>5478</v>
      </c>
      <c r="H298" s="20">
        <v>0</v>
      </c>
      <c r="I298" s="22"/>
      <c r="J298" s="20"/>
      <c r="K298" s="22"/>
      <c r="L298" s="20"/>
      <c r="M298" s="22"/>
      <c r="N298" s="20">
        <v>7</v>
      </c>
      <c r="O298" s="22"/>
      <c r="P298" s="20"/>
      <c r="Q298" s="22"/>
      <c r="R298" s="20">
        <v>0</v>
      </c>
      <c r="S298" s="22"/>
      <c r="T298" s="20"/>
      <c r="U298" s="22"/>
      <c r="V298" s="27">
        <v>4000</v>
      </c>
      <c r="W298" s="1" t="s">
        <v>6256</v>
      </c>
      <c r="X298" s="29" t="s">
        <v>6257</v>
      </c>
      <c r="Y298" s="1" t="s">
        <v>5740</v>
      </c>
      <c r="Z298" s="1" t="s">
        <v>2035</v>
      </c>
      <c r="AA298" s="1" t="s">
        <v>1667</v>
      </c>
      <c r="AB298" s="1" t="s">
        <v>5461</v>
      </c>
      <c r="AC298" s="1" t="s">
        <v>183</v>
      </c>
      <c r="AD298" s="1" t="s">
        <v>183</v>
      </c>
      <c r="AE298" s="1">
        <v>1</v>
      </c>
      <c r="AF298" s="1" t="s">
        <v>167</v>
      </c>
      <c r="AG298" s="1"/>
    </row>
    <row r="299" spans="1:33">
      <c r="A299" t="s">
        <v>167</v>
      </c>
      <c r="B299" s="1" t="s">
        <v>6258</v>
      </c>
      <c r="C299" s="1"/>
      <c r="D299" s="2" t="s">
        <v>305</v>
      </c>
      <c r="E299" s="1"/>
      <c r="F299" s="2"/>
      <c r="G299" s="1" t="s">
        <v>5478</v>
      </c>
      <c r="H299" s="20">
        <v>0</v>
      </c>
      <c r="I299" s="22"/>
      <c r="J299" s="20"/>
      <c r="K299" s="22"/>
      <c r="L299" s="20"/>
      <c r="M299" s="22"/>
      <c r="N299" s="20">
        <v>8</v>
      </c>
      <c r="O299" s="22"/>
      <c r="P299" s="20"/>
      <c r="Q299" s="22"/>
      <c r="R299" s="20">
        <v>-1</v>
      </c>
      <c r="S299" s="22"/>
      <c r="T299" s="20"/>
      <c r="U299" s="22"/>
      <c r="V299" s="27">
        <v>4000</v>
      </c>
      <c r="W299" s="1" t="s">
        <v>6259</v>
      </c>
      <c r="X299" s="29" t="s">
        <v>6134</v>
      </c>
      <c r="Y299" s="1" t="s">
        <v>5740</v>
      </c>
      <c r="Z299" s="1" t="s">
        <v>2035</v>
      </c>
      <c r="AA299" s="1" t="s">
        <v>1667</v>
      </c>
      <c r="AB299" s="1" t="s">
        <v>5461</v>
      </c>
      <c r="AC299" s="1" t="s">
        <v>183</v>
      </c>
      <c r="AD299" s="1" t="s">
        <v>183</v>
      </c>
      <c r="AE299" s="1">
        <v>1</v>
      </c>
      <c r="AF299" s="1" t="s">
        <v>167</v>
      </c>
      <c r="AG299" s="1"/>
    </row>
    <row r="300" spans="1:33">
      <c r="A300" t="s">
        <v>167</v>
      </c>
      <c r="B300" s="1" t="s">
        <v>6260</v>
      </c>
      <c r="C300" s="1"/>
      <c r="D300" s="2" t="s">
        <v>305</v>
      </c>
      <c r="E300" s="1" t="s">
        <v>316</v>
      </c>
      <c r="F300" s="2" t="s">
        <v>128</v>
      </c>
      <c r="G300" s="1" t="s">
        <v>5478</v>
      </c>
      <c r="H300" s="20">
        <v>0</v>
      </c>
      <c r="I300" s="22"/>
      <c r="J300" s="20"/>
      <c r="K300" s="22"/>
      <c r="L300" s="20"/>
      <c r="M300" s="22">
        <v>7</v>
      </c>
      <c r="N300" s="20">
        <v>8</v>
      </c>
      <c r="O300" s="22"/>
      <c r="P300" s="20"/>
      <c r="Q300" s="22">
        <v>-1</v>
      </c>
      <c r="R300" s="20">
        <v>0</v>
      </c>
      <c r="S300" s="22"/>
      <c r="T300" s="20"/>
      <c r="U300" s="22"/>
      <c r="V300" s="27">
        <v>4000</v>
      </c>
      <c r="W300" s="1" t="s">
        <v>6261</v>
      </c>
      <c r="X300" s="29" t="s">
        <v>6055</v>
      </c>
      <c r="Y300" s="1" t="s">
        <v>5740</v>
      </c>
      <c r="Z300" s="1" t="s">
        <v>2035</v>
      </c>
      <c r="AA300" s="1" t="s">
        <v>1667</v>
      </c>
      <c r="AB300" s="1" t="s">
        <v>5461</v>
      </c>
      <c r="AC300" s="1" t="s">
        <v>183</v>
      </c>
      <c r="AD300" s="1" t="s">
        <v>183</v>
      </c>
      <c r="AE300" s="1">
        <v>1</v>
      </c>
      <c r="AF300" s="1" t="s">
        <v>167</v>
      </c>
      <c r="AG300" s="1"/>
    </row>
    <row r="301" spans="1:33">
      <c r="A301" t="s">
        <v>167</v>
      </c>
      <c r="B301" s="1" t="s">
        <v>6262</v>
      </c>
      <c r="C301" s="1"/>
      <c r="D301" s="2" t="s">
        <v>305</v>
      </c>
      <c r="E301" s="1"/>
      <c r="F301" s="2"/>
      <c r="G301" s="1" t="s">
        <v>5478</v>
      </c>
      <c r="H301" s="20">
        <v>0</v>
      </c>
      <c r="I301" s="22"/>
      <c r="J301" s="20"/>
      <c r="K301" s="22"/>
      <c r="L301" s="20"/>
      <c r="M301" s="22"/>
      <c r="N301" s="20">
        <v>9</v>
      </c>
      <c r="O301" s="22"/>
      <c r="P301" s="20"/>
      <c r="Q301" s="22"/>
      <c r="R301" s="20">
        <v>-2</v>
      </c>
      <c r="S301" s="22"/>
      <c r="T301" s="20"/>
      <c r="U301" s="22"/>
      <c r="V301" s="27">
        <v>4000</v>
      </c>
      <c r="W301" s="1" t="s">
        <v>6263</v>
      </c>
      <c r="X301" s="29" t="s">
        <v>5890</v>
      </c>
      <c r="Y301" s="1" t="s">
        <v>5740</v>
      </c>
      <c r="Z301" s="1" t="s">
        <v>2035</v>
      </c>
      <c r="AA301" s="1" t="s">
        <v>1667</v>
      </c>
      <c r="AB301" s="1" t="s">
        <v>5461</v>
      </c>
      <c r="AC301" s="1" t="s">
        <v>183</v>
      </c>
      <c r="AD301" s="1" t="s">
        <v>183</v>
      </c>
      <c r="AE301" s="1">
        <v>1</v>
      </c>
      <c r="AF301" s="1" t="s">
        <v>167</v>
      </c>
      <c r="AG301" s="1"/>
    </row>
    <row r="302" spans="1:33">
      <c r="A302" t="s">
        <v>167</v>
      </c>
      <c r="B302" s="1" t="s">
        <v>6264</v>
      </c>
      <c r="C302" s="1"/>
      <c r="D302" s="2" t="s">
        <v>305</v>
      </c>
      <c r="E302" s="1" t="s">
        <v>316</v>
      </c>
      <c r="F302" s="1"/>
      <c r="G302" s="1" t="s">
        <v>5478</v>
      </c>
      <c r="H302" s="20">
        <v>1</v>
      </c>
      <c r="I302" s="22"/>
      <c r="J302" s="20"/>
      <c r="K302" s="22"/>
      <c r="L302" s="20"/>
      <c r="M302" s="22"/>
      <c r="N302" s="20">
        <v>7</v>
      </c>
      <c r="O302" s="22"/>
      <c r="P302" s="20"/>
      <c r="Q302" s="22"/>
      <c r="R302" s="20">
        <v>2</v>
      </c>
      <c r="S302" s="22"/>
      <c r="T302" s="20"/>
      <c r="U302" s="22"/>
      <c r="V302" s="27">
        <v>6000</v>
      </c>
      <c r="W302" s="1" t="s">
        <v>6265</v>
      </c>
      <c r="X302" s="29" t="s">
        <v>6266</v>
      </c>
      <c r="Y302" s="1" t="s">
        <v>2780</v>
      </c>
      <c r="Z302" s="1" t="s">
        <v>2035</v>
      </c>
      <c r="AA302" s="1" t="s">
        <v>1623</v>
      </c>
      <c r="AB302" s="1" t="s">
        <v>5461</v>
      </c>
      <c r="AC302" s="1" t="s">
        <v>183</v>
      </c>
      <c r="AD302" s="1" t="s">
        <v>183</v>
      </c>
      <c r="AE302" s="1">
        <v>1</v>
      </c>
      <c r="AF302" s="1" t="s">
        <v>167</v>
      </c>
      <c r="AG302" s="1"/>
    </row>
    <row r="303" spans="1:33">
      <c r="A303" t="s">
        <v>167</v>
      </c>
      <c r="B303" s="1" t="s">
        <v>6267</v>
      </c>
      <c r="C303" s="1"/>
      <c r="D303" s="2" t="s">
        <v>305</v>
      </c>
      <c r="E303" s="1" t="s">
        <v>316</v>
      </c>
      <c r="F303" s="1" t="s">
        <v>128</v>
      </c>
      <c r="G303" s="1" t="s">
        <v>5478</v>
      </c>
      <c r="H303" s="20">
        <v>1</v>
      </c>
      <c r="I303" s="22"/>
      <c r="J303" s="20"/>
      <c r="K303" s="22"/>
      <c r="L303" s="20"/>
      <c r="M303" s="22">
        <v>8</v>
      </c>
      <c r="N303" s="20">
        <v>9</v>
      </c>
      <c r="O303" s="22"/>
      <c r="P303" s="20"/>
      <c r="Q303" s="22">
        <v>-1</v>
      </c>
      <c r="R303" s="20">
        <v>0</v>
      </c>
      <c r="S303" s="22"/>
      <c r="T303" s="20"/>
      <c r="U303" s="22"/>
      <c r="V303" s="27">
        <v>6000</v>
      </c>
      <c r="W303" s="1" t="s">
        <v>6268</v>
      </c>
      <c r="X303" s="29" t="s">
        <v>6269</v>
      </c>
      <c r="Y303" s="1" t="s">
        <v>2780</v>
      </c>
      <c r="Z303" s="1" t="s">
        <v>2035</v>
      </c>
      <c r="AA303" s="1" t="s">
        <v>1623</v>
      </c>
      <c r="AB303" s="1" t="s">
        <v>5461</v>
      </c>
      <c r="AC303" s="1" t="s">
        <v>183</v>
      </c>
      <c r="AD303" s="1" t="s">
        <v>183</v>
      </c>
      <c r="AE303" s="1">
        <v>1</v>
      </c>
      <c r="AF303" s="1" t="s">
        <v>167</v>
      </c>
      <c r="AG303" s="1"/>
    </row>
    <row r="304" spans="1:33">
      <c r="A304" t="s">
        <v>167</v>
      </c>
      <c r="B304" s="1" t="s">
        <v>6270</v>
      </c>
      <c r="C304" s="1"/>
      <c r="D304" s="2" t="s">
        <v>324</v>
      </c>
      <c r="E304" s="1"/>
      <c r="F304" s="2"/>
      <c r="G304" s="1" t="s">
        <v>5478</v>
      </c>
      <c r="H304" s="20">
        <v>0</v>
      </c>
      <c r="I304" s="22"/>
      <c r="J304" s="20"/>
      <c r="K304" s="22"/>
      <c r="L304" s="20"/>
      <c r="M304" s="22"/>
      <c r="N304" s="20">
        <v>11</v>
      </c>
      <c r="O304" s="22"/>
      <c r="P304" s="20"/>
      <c r="Q304" s="22"/>
      <c r="R304" s="20">
        <v>0</v>
      </c>
      <c r="S304" s="22"/>
      <c r="T304" s="20"/>
      <c r="U304" s="22"/>
      <c r="V304" s="27">
        <v>6000</v>
      </c>
      <c r="W304" s="1" t="s">
        <v>6271</v>
      </c>
      <c r="X304" s="29" t="s">
        <v>6272</v>
      </c>
      <c r="Y304" s="1" t="s">
        <v>2780</v>
      </c>
      <c r="Z304" s="1" t="s">
        <v>2035</v>
      </c>
      <c r="AA304" s="1" t="s">
        <v>1623</v>
      </c>
      <c r="AB304" s="1" t="s">
        <v>5461</v>
      </c>
      <c r="AC304" s="1" t="s">
        <v>183</v>
      </c>
      <c r="AD304" s="1" t="s">
        <v>183</v>
      </c>
      <c r="AE304" s="1">
        <v>1</v>
      </c>
      <c r="AF304" s="1" t="s">
        <v>167</v>
      </c>
      <c r="AG304" s="1"/>
    </row>
    <row r="305" spans="1:33">
      <c r="A305" t="s">
        <v>167</v>
      </c>
      <c r="B305" s="1" t="s">
        <v>6273</v>
      </c>
      <c r="C305" s="1"/>
      <c r="D305" s="2" t="s">
        <v>305</v>
      </c>
      <c r="E305" s="1"/>
      <c r="F305" s="2"/>
      <c r="G305" s="1" t="s">
        <v>5478</v>
      </c>
      <c r="H305" s="20">
        <v>1</v>
      </c>
      <c r="I305" s="22"/>
      <c r="J305" s="20"/>
      <c r="K305" s="22"/>
      <c r="L305" s="20"/>
      <c r="M305" s="22"/>
      <c r="N305" s="20">
        <v>11</v>
      </c>
      <c r="O305" s="22"/>
      <c r="P305" s="20"/>
      <c r="Q305" s="22"/>
      <c r="R305" s="20">
        <v>-2</v>
      </c>
      <c r="S305" s="22"/>
      <c r="T305" s="20"/>
      <c r="U305" s="22"/>
      <c r="V305" s="27">
        <v>6000</v>
      </c>
      <c r="W305" s="1" t="s">
        <v>6274</v>
      </c>
      <c r="X305" s="29" t="s">
        <v>5483</v>
      </c>
      <c r="Y305" s="1" t="s">
        <v>2780</v>
      </c>
      <c r="Z305" s="1" t="s">
        <v>2035</v>
      </c>
      <c r="AA305" s="1" t="s">
        <v>1623</v>
      </c>
      <c r="AB305" s="1" t="s">
        <v>5461</v>
      </c>
      <c r="AC305" s="1" t="s">
        <v>183</v>
      </c>
      <c r="AD305" s="1" t="s">
        <v>183</v>
      </c>
      <c r="AE305" s="1">
        <v>1</v>
      </c>
      <c r="AF305" s="1" t="s">
        <v>167</v>
      </c>
      <c r="AG305" s="1"/>
    </row>
    <row r="306" spans="1:33">
      <c r="A306" t="s">
        <v>167</v>
      </c>
      <c r="B306" s="1" t="s">
        <v>6275</v>
      </c>
      <c r="C306" s="1"/>
      <c r="D306" s="2" t="s">
        <v>305</v>
      </c>
      <c r="E306" s="1" t="s">
        <v>316</v>
      </c>
      <c r="F306" s="1"/>
      <c r="G306" s="1" t="s">
        <v>5478</v>
      </c>
      <c r="H306" s="20">
        <v>1</v>
      </c>
      <c r="I306" s="22"/>
      <c r="J306" s="20"/>
      <c r="K306" s="22"/>
      <c r="L306" s="20"/>
      <c r="M306" s="22"/>
      <c r="N306" s="20">
        <v>10</v>
      </c>
      <c r="O306" s="22"/>
      <c r="P306" s="20"/>
      <c r="Q306" s="22"/>
      <c r="R306" s="20">
        <v>-1</v>
      </c>
      <c r="S306" s="22"/>
      <c r="T306" s="20"/>
      <c r="U306" s="22"/>
      <c r="V306" s="27">
        <v>6000</v>
      </c>
      <c r="W306" s="1" t="s">
        <v>6276</v>
      </c>
      <c r="X306" s="29" t="s">
        <v>5555</v>
      </c>
      <c r="Y306" s="1" t="s">
        <v>2780</v>
      </c>
      <c r="Z306" s="1" t="s">
        <v>2035</v>
      </c>
      <c r="AA306" s="1" t="s">
        <v>1631</v>
      </c>
      <c r="AB306" s="1" t="s">
        <v>5461</v>
      </c>
      <c r="AC306" s="1" t="s">
        <v>183</v>
      </c>
      <c r="AD306" s="1" t="s">
        <v>183</v>
      </c>
      <c r="AE306" s="1">
        <v>1</v>
      </c>
      <c r="AF306" s="1" t="s">
        <v>167</v>
      </c>
      <c r="AG306" s="1"/>
    </row>
    <row r="307" spans="1:33">
      <c r="A307" t="s">
        <v>167</v>
      </c>
      <c r="B307" s="1" t="s">
        <v>6277</v>
      </c>
      <c r="C307" s="1"/>
      <c r="D307" s="1" t="s">
        <v>305</v>
      </c>
      <c r="E307" s="1" t="s">
        <v>316</v>
      </c>
      <c r="F307" s="2"/>
      <c r="G307" s="1" t="s">
        <v>5478</v>
      </c>
      <c r="H307" s="20">
        <v>1</v>
      </c>
      <c r="I307" s="22"/>
      <c r="J307" s="20"/>
      <c r="K307" s="22"/>
      <c r="L307" s="20"/>
      <c r="M307" s="22"/>
      <c r="N307" s="20">
        <v>12</v>
      </c>
      <c r="O307" s="22"/>
      <c r="P307" s="20"/>
      <c r="Q307" s="22"/>
      <c r="R307" s="20">
        <v>-3</v>
      </c>
      <c r="S307" s="22"/>
      <c r="T307" s="20"/>
      <c r="U307" s="22"/>
      <c r="V307" s="27">
        <v>6000</v>
      </c>
      <c r="W307" s="1" t="s">
        <v>6278</v>
      </c>
      <c r="X307" s="29" t="s">
        <v>6279</v>
      </c>
      <c r="Y307" s="1" t="s">
        <v>2780</v>
      </c>
      <c r="Z307" s="1" t="s">
        <v>2035</v>
      </c>
      <c r="AA307" s="1" t="s">
        <v>1631</v>
      </c>
      <c r="AB307" s="1" t="s">
        <v>5461</v>
      </c>
      <c r="AC307" s="1" t="s">
        <v>183</v>
      </c>
      <c r="AD307" s="1" t="s">
        <v>183</v>
      </c>
      <c r="AE307" s="1">
        <v>1</v>
      </c>
      <c r="AF307" s="1" t="s">
        <v>167</v>
      </c>
      <c r="AG307" s="1"/>
    </row>
    <row r="308" spans="1:33">
      <c r="A308" t="s">
        <v>167</v>
      </c>
      <c r="B308" s="1" t="s">
        <v>6280</v>
      </c>
      <c r="C308" s="1"/>
      <c r="D308" s="1" t="s">
        <v>305</v>
      </c>
      <c r="E308" s="1" t="s">
        <v>316</v>
      </c>
      <c r="F308" s="1" t="s">
        <v>128</v>
      </c>
      <c r="G308" s="1"/>
      <c r="H308" s="20">
        <v>1</v>
      </c>
      <c r="I308" s="22"/>
      <c r="J308" s="20"/>
      <c r="K308" s="22"/>
      <c r="L308" s="20"/>
      <c r="M308" s="22">
        <v>7</v>
      </c>
      <c r="N308" s="20"/>
      <c r="O308" s="22"/>
      <c r="P308" s="20"/>
      <c r="Q308" s="22">
        <v>1</v>
      </c>
      <c r="R308" s="20"/>
      <c r="S308" s="22"/>
      <c r="T308" s="20"/>
      <c r="U308" s="22"/>
      <c r="V308" s="27">
        <v>6000</v>
      </c>
      <c r="W308" s="1" t="s">
        <v>6281</v>
      </c>
      <c r="X308" s="29" t="s">
        <v>6282</v>
      </c>
      <c r="Y308" s="1" t="s">
        <v>2780</v>
      </c>
      <c r="Z308" s="1" t="s">
        <v>2035</v>
      </c>
      <c r="AA308" s="1" t="s">
        <v>1638</v>
      </c>
      <c r="AB308" s="1" t="s">
        <v>5461</v>
      </c>
      <c r="AC308" s="1" t="s">
        <v>183</v>
      </c>
      <c r="AD308" s="1" t="s">
        <v>183</v>
      </c>
      <c r="AE308" s="1">
        <v>1</v>
      </c>
      <c r="AF308" s="1" t="s">
        <v>167</v>
      </c>
      <c r="AG308" s="1"/>
    </row>
    <row r="309" spans="1:33">
      <c r="A309" t="s">
        <v>167</v>
      </c>
      <c r="B309" s="36" t="s">
        <v>6283</v>
      </c>
      <c r="C309" s="1"/>
      <c r="D309" s="2" t="s">
        <v>370</v>
      </c>
      <c r="E309" s="1"/>
      <c r="F309" s="2"/>
      <c r="G309" s="1" t="s">
        <v>5478</v>
      </c>
      <c r="H309" s="19"/>
      <c r="I309" s="22"/>
      <c r="J309" s="20"/>
      <c r="K309" s="22"/>
      <c r="L309" s="20"/>
      <c r="M309" s="24"/>
      <c r="N309" s="20">
        <v>3</v>
      </c>
      <c r="O309" s="22"/>
      <c r="P309" s="20"/>
      <c r="Q309" s="24"/>
      <c r="R309" s="20"/>
      <c r="S309" s="22"/>
      <c r="T309" s="20"/>
      <c r="U309" s="22"/>
      <c r="V309" s="28">
        <v>6000</v>
      </c>
      <c r="W309" s="2" t="s">
        <v>6284</v>
      </c>
      <c r="X309" s="26" t="s">
        <v>6149</v>
      </c>
      <c r="Y309" s="1" t="s">
        <v>5740</v>
      </c>
      <c r="Z309" s="1" t="s">
        <v>2035</v>
      </c>
      <c r="AA309" s="21" t="s">
        <v>1643</v>
      </c>
      <c r="AB309" s="1" t="s">
        <v>5461</v>
      </c>
      <c r="AC309" s="1" t="s">
        <v>183</v>
      </c>
      <c r="AD309" s="1" t="s">
        <v>183</v>
      </c>
      <c r="AE309" s="1">
        <v>1</v>
      </c>
      <c r="AF309" s="1" t="s">
        <v>167</v>
      </c>
      <c r="AG309" s="1"/>
    </row>
    <row r="310" spans="1:33">
      <c r="A310" t="s">
        <v>167</v>
      </c>
      <c r="B310" s="36" t="s">
        <v>6285</v>
      </c>
      <c r="C310" s="1"/>
      <c r="D310" s="2" t="s">
        <v>305</v>
      </c>
      <c r="E310" s="1" t="s">
        <v>316</v>
      </c>
      <c r="F310" s="2" t="s">
        <v>128</v>
      </c>
      <c r="G310" s="1"/>
      <c r="H310" s="19"/>
      <c r="I310" s="22"/>
      <c r="J310" s="20"/>
      <c r="K310" s="22"/>
      <c r="L310" s="20"/>
      <c r="M310" s="24">
        <v>9</v>
      </c>
      <c r="N310" s="20"/>
      <c r="O310" s="22"/>
      <c r="P310" s="20"/>
      <c r="Q310" s="22">
        <v>1</v>
      </c>
      <c r="R310" s="19"/>
      <c r="S310" s="22"/>
      <c r="T310" s="20"/>
      <c r="U310" s="22"/>
      <c r="V310" s="28">
        <v>6000</v>
      </c>
      <c r="W310" s="2" t="s">
        <v>6286</v>
      </c>
      <c r="X310" s="26" t="s">
        <v>6052</v>
      </c>
      <c r="Y310" s="1" t="s">
        <v>2780</v>
      </c>
      <c r="Z310" s="1" t="s">
        <v>2035</v>
      </c>
      <c r="AA310" s="21" t="s">
        <v>1643</v>
      </c>
      <c r="AB310" s="1" t="s">
        <v>5461</v>
      </c>
      <c r="AC310" s="1" t="s">
        <v>183</v>
      </c>
      <c r="AD310" s="1" t="s">
        <v>183</v>
      </c>
      <c r="AE310" s="1">
        <v>1</v>
      </c>
      <c r="AF310" s="1" t="s">
        <v>167</v>
      </c>
      <c r="AG310" s="1"/>
    </row>
    <row r="311" spans="1:33">
      <c r="A311" t="s">
        <v>167</v>
      </c>
      <c r="B311" s="36" t="s">
        <v>6287</v>
      </c>
      <c r="C311" s="1"/>
      <c r="D311" s="2" t="s">
        <v>305</v>
      </c>
      <c r="E311" s="1"/>
      <c r="F311" s="1"/>
      <c r="G311" s="21" t="s">
        <v>5478</v>
      </c>
      <c r="H311" s="20"/>
      <c r="I311" s="22"/>
      <c r="J311" s="20"/>
      <c r="K311" s="22"/>
      <c r="L311" s="18"/>
      <c r="M311" s="22"/>
      <c r="N311" s="20">
        <v>10</v>
      </c>
      <c r="O311" s="22"/>
      <c r="P311" s="18"/>
      <c r="Q311" s="22"/>
      <c r="R311" s="20">
        <v>1</v>
      </c>
      <c r="S311" s="22"/>
      <c r="T311" s="20"/>
      <c r="U311" s="23"/>
      <c r="V311" s="28">
        <v>6000</v>
      </c>
      <c r="W311" s="2" t="s">
        <v>6288</v>
      </c>
      <c r="X311" s="29" t="s">
        <v>6272</v>
      </c>
      <c r="Y311" s="1" t="s">
        <v>5740</v>
      </c>
      <c r="Z311" s="1" t="s">
        <v>2035</v>
      </c>
      <c r="AA311" s="21" t="s">
        <v>1643</v>
      </c>
      <c r="AB311" s="1" t="s">
        <v>5461</v>
      </c>
      <c r="AC311" s="1" t="s">
        <v>183</v>
      </c>
      <c r="AD311" s="1" t="s">
        <v>183</v>
      </c>
      <c r="AE311" s="1">
        <v>1</v>
      </c>
      <c r="AF311" s="1" t="s">
        <v>167</v>
      </c>
      <c r="AG311" s="1"/>
    </row>
    <row r="312" spans="1:33">
      <c r="A312" t="s">
        <v>167</v>
      </c>
      <c r="B312" s="36" t="s">
        <v>6289</v>
      </c>
      <c r="C312" s="1"/>
      <c r="D312" s="2" t="s">
        <v>305</v>
      </c>
      <c r="E312" s="1"/>
      <c r="F312" s="2" t="s">
        <v>128</v>
      </c>
      <c r="G312" s="1"/>
      <c r="H312" s="19">
        <v>1</v>
      </c>
      <c r="I312" s="22"/>
      <c r="J312" s="20"/>
      <c r="K312" s="22"/>
      <c r="L312" s="20"/>
      <c r="M312" s="23">
        <v>10</v>
      </c>
      <c r="N312" s="20"/>
      <c r="O312" s="22"/>
      <c r="P312" s="20"/>
      <c r="Q312" s="22">
        <v>-2</v>
      </c>
      <c r="R312" s="19"/>
      <c r="S312" s="22"/>
      <c r="T312" s="20"/>
      <c r="U312" s="22"/>
      <c r="V312" s="28">
        <v>6000</v>
      </c>
      <c r="W312" s="2" t="s">
        <v>6290</v>
      </c>
      <c r="X312" s="26" t="s">
        <v>6291</v>
      </c>
      <c r="Y312" s="1" t="s">
        <v>2780</v>
      </c>
      <c r="Z312" s="1" t="s">
        <v>2035</v>
      </c>
      <c r="AA312" s="2" t="s">
        <v>1653</v>
      </c>
      <c r="AB312" s="1" t="s">
        <v>5461</v>
      </c>
      <c r="AC312" s="1" t="s">
        <v>183</v>
      </c>
      <c r="AD312" s="1" t="s">
        <v>183</v>
      </c>
      <c r="AE312" s="1">
        <v>1</v>
      </c>
      <c r="AF312" s="1" t="s">
        <v>167</v>
      </c>
      <c r="AG312" s="1"/>
    </row>
    <row r="313" spans="1:33">
      <c r="A313" t="s">
        <v>167</v>
      </c>
      <c r="B313" s="1" t="s">
        <v>6292</v>
      </c>
      <c r="C313" s="1"/>
      <c r="D313" s="2" t="s">
        <v>305</v>
      </c>
      <c r="E313" s="1"/>
      <c r="F313" s="1"/>
      <c r="G313" s="1" t="s">
        <v>5478</v>
      </c>
      <c r="H313" s="20">
        <v>1</v>
      </c>
      <c r="I313" s="22"/>
      <c r="J313" s="20"/>
      <c r="K313" s="22"/>
      <c r="L313" s="20"/>
      <c r="M313" s="22"/>
      <c r="N313" s="20">
        <v>8</v>
      </c>
      <c r="O313" s="22"/>
      <c r="P313" s="20"/>
      <c r="Q313" s="22"/>
      <c r="R313" s="20">
        <v>1</v>
      </c>
      <c r="S313" s="22"/>
      <c r="T313" s="20"/>
      <c r="U313" s="22"/>
      <c r="V313" s="27">
        <v>6000</v>
      </c>
      <c r="W313" s="1" t="s">
        <v>6293</v>
      </c>
      <c r="X313" s="29" t="s">
        <v>6294</v>
      </c>
      <c r="Y313" s="1" t="s">
        <v>5740</v>
      </c>
      <c r="Z313" s="1" t="s">
        <v>2035</v>
      </c>
      <c r="AA313" s="1" t="s">
        <v>1662</v>
      </c>
      <c r="AB313" s="1" t="s">
        <v>5461</v>
      </c>
      <c r="AC313" s="1" t="s">
        <v>183</v>
      </c>
      <c r="AD313" s="1" t="s">
        <v>183</v>
      </c>
      <c r="AE313" s="1">
        <v>1</v>
      </c>
      <c r="AF313" s="1" t="s">
        <v>167</v>
      </c>
      <c r="AG313" s="1"/>
    </row>
    <row r="314" spans="1:33">
      <c r="A314" t="s">
        <v>167</v>
      </c>
      <c r="B314" s="1" t="s">
        <v>6295</v>
      </c>
      <c r="C314" s="1"/>
      <c r="D314" s="2" t="s">
        <v>305</v>
      </c>
      <c r="E314" s="1" t="s">
        <v>316</v>
      </c>
      <c r="F314" s="2" t="s">
        <v>128</v>
      </c>
      <c r="G314" s="1" t="s">
        <v>5478</v>
      </c>
      <c r="H314" s="20"/>
      <c r="I314" s="22"/>
      <c r="J314" s="20"/>
      <c r="K314" s="22"/>
      <c r="L314" s="20"/>
      <c r="M314" s="22">
        <v>8</v>
      </c>
      <c r="N314" s="20">
        <v>9</v>
      </c>
      <c r="O314" s="22"/>
      <c r="P314" s="20"/>
      <c r="Q314" s="22">
        <v>1</v>
      </c>
      <c r="R314" s="20">
        <v>2</v>
      </c>
      <c r="S314" s="22"/>
      <c r="T314" s="20"/>
      <c r="U314" s="22"/>
      <c r="V314" s="27">
        <v>6000</v>
      </c>
      <c r="W314" s="1" t="s">
        <v>6296</v>
      </c>
      <c r="X314" s="29" t="s">
        <v>5555</v>
      </c>
      <c r="Y314" s="1" t="s">
        <v>5740</v>
      </c>
      <c r="Z314" s="1" t="s">
        <v>2035</v>
      </c>
      <c r="AA314" s="1" t="s">
        <v>1662</v>
      </c>
      <c r="AB314" s="1" t="s">
        <v>5461</v>
      </c>
      <c r="AC314" s="1" t="s">
        <v>183</v>
      </c>
      <c r="AD314" s="1" t="s">
        <v>183</v>
      </c>
      <c r="AE314" s="1">
        <v>1</v>
      </c>
      <c r="AF314" s="1" t="s">
        <v>167</v>
      </c>
      <c r="AG314" s="1"/>
    </row>
    <row r="315" spans="1:33">
      <c r="A315" t="s">
        <v>167</v>
      </c>
      <c r="B315" s="1" t="s">
        <v>6297</v>
      </c>
      <c r="C315" s="1"/>
      <c r="D315" s="2" t="s">
        <v>1650</v>
      </c>
      <c r="E315" s="1"/>
      <c r="F315" s="1"/>
      <c r="G315" s="1" t="s">
        <v>5478</v>
      </c>
      <c r="H315" s="20">
        <v>1</v>
      </c>
      <c r="I315" s="22"/>
      <c r="J315" s="20"/>
      <c r="K315" s="22"/>
      <c r="L315" s="20"/>
      <c r="M315" s="22"/>
      <c r="N315" s="20">
        <v>11</v>
      </c>
      <c r="O315" s="22"/>
      <c r="P315" s="20"/>
      <c r="Q315" s="22"/>
      <c r="R315" s="20"/>
      <c r="S315" s="22"/>
      <c r="T315" s="20"/>
      <c r="U315" s="22"/>
      <c r="V315" s="27">
        <v>6000</v>
      </c>
      <c r="W315" s="1" t="s">
        <v>6298</v>
      </c>
      <c r="X315" s="29" t="s">
        <v>6299</v>
      </c>
      <c r="Y315" s="1" t="s">
        <v>5740</v>
      </c>
      <c r="Z315" s="1" t="s">
        <v>2035</v>
      </c>
      <c r="AA315" s="1" t="s">
        <v>1662</v>
      </c>
      <c r="AB315" s="1" t="s">
        <v>5461</v>
      </c>
      <c r="AC315" s="1" t="s">
        <v>183</v>
      </c>
      <c r="AD315" s="1" t="s">
        <v>183</v>
      </c>
      <c r="AE315" s="1">
        <v>1</v>
      </c>
      <c r="AF315" s="1" t="s">
        <v>167</v>
      </c>
      <c r="AG315" s="1"/>
    </row>
    <row r="316" spans="1:33">
      <c r="A316" t="s">
        <v>167</v>
      </c>
      <c r="B316" s="1" t="s">
        <v>6300</v>
      </c>
      <c r="C316" s="1"/>
      <c r="D316" s="2" t="s">
        <v>305</v>
      </c>
      <c r="E316" s="1"/>
      <c r="F316" s="2" t="s">
        <v>128</v>
      </c>
      <c r="G316" s="1" t="s">
        <v>5478</v>
      </c>
      <c r="H316" s="20">
        <v>0</v>
      </c>
      <c r="I316" s="22"/>
      <c r="J316" s="20"/>
      <c r="K316" s="22"/>
      <c r="L316" s="20"/>
      <c r="M316" s="22">
        <v>9</v>
      </c>
      <c r="N316" s="20">
        <v>10</v>
      </c>
      <c r="O316" s="22"/>
      <c r="P316" s="20"/>
      <c r="Q316" s="22">
        <v>0</v>
      </c>
      <c r="R316" s="20">
        <v>1</v>
      </c>
      <c r="S316" s="22"/>
      <c r="T316" s="20"/>
      <c r="U316" s="22"/>
      <c r="V316" s="27">
        <v>6000</v>
      </c>
      <c r="W316" s="1" t="s">
        <v>6301</v>
      </c>
      <c r="X316" s="29" t="s">
        <v>6055</v>
      </c>
      <c r="Y316" s="1" t="s">
        <v>5740</v>
      </c>
      <c r="Z316" s="1" t="s">
        <v>2035</v>
      </c>
      <c r="AA316" s="1" t="s">
        <v>1667</v>
      </c>
      <c r="AB316" s="1" t="s">
        <v>5461</v>
      </c>
      <c r="AC316" s="1" t="s">
        <v>183</v>
      </c>
      <c r="AD316" s="1" t="s">
        <v>183</v>
      </c>
      <c r="AE316" s="1">
        <v>1</v>
      </c>
      <c r="AF316" s="1" t="s">
        <v>167</v>
      </c>
      <c r="AG316" s="1"/>
    </row>
    <row r="317" spans="1:33">
      <c r="A317" t="s">
        <v>167</v>
      </c>
      <c r="B317" s="1" t="s">
        <v>6302</v>
      </c>
      <c r="C317" s="1"/>
      <c r="D317" s="2" t="s">
        <v>324</v>
      </c>
      <c r="E317" s="1" t="s">
        <v>341</v>
      </c>
      <c r="F317" s="2"/>
      <c r="G317" s="1" t="s">
        <v>5478</v>
      </c>
      <c r="H317" s="20">
        <v>0</v>
      </c>
      <c r="I317" s="22"/>
      <c r="J317" s="20"/>
      <c r="K317" s="22"/>
      <c r="L317" s="20"/>
      <c r="M317" s="22"/>
      <c r="N317" s="20">
        <v>10</v>
      </c>
      <c r="O317" s="22"/>
      <c r="P317" s="20"/>
      <c r="Q317" s="22"/>
      <c r="R317" s="20">
        <v>0</v>
      </c>
      <c r="S317" s="22"/>
      <c r="T317" s="20"/>
      <c r="U317" s="22"/>
      <c r="V317" s="27">
        <v>6000</v>
      </c>
      <c r="W317" s="1" t="s">
        <v>6303</v>
      </c>
      <c r="X317" s="29" t="s">
        <v>6304</v>
      </c>
      <c r="Y317" s="1" t="s">
        <v>5740</v>
      </c>
      <c r="Z317" s="1" t="s">
        <v>2035</v>
      </c>
      <c r="AA317" s="1" t="s">
        <v>1667</v>
      </c>
      <c r="AB317" s="1" t="s">
        <v>5461</v>
      </c>
      <c r="AC317" s="1" t="s">
        <v>183</v>
      </c>
      <c r="AD317" s="1" t="s">
        <v>183</v>
      </c>
      <c r="AE317" s="1">
        <v>1</v>
      </c>
      <c r="AF317" s="1" t="s">
        <v>167</v>
      </c>
      <c r="AG317" s="1"/>
    </row>
    <row r="318" spans="1:33">
      <c r="A318" t="s">
        <v>167</v>
      </c>
      <c r="B318" s="1" t="s">
        <v>6305</v>
      </c>
      <c r="C318" s="1"/>
      <c r="D318" s="2" t="s">
        <v>347</v>
      </c>
      <c r="E318" s="1"/>
      <c r="F318" s="2" t="s">
        <v>128</v>
      </c>
      <c r="G318" s="1" t="s">
        <v>5478</v>
      </c>
      <c r="H318" s="20">
        <v>0</v>
      </c>
      <c r="I318" s="22"/>
      <c r="J318" s="20"/>
      <c r="K318" s="22"/>
      <c r="L318" s="20"/>
      <c r="M318" s="22">
        <v>10</v>
      </c>
      <c r="N318" s="20">
        <v>11</v>
      </c>
      <c r="O318" s="22"/>
      <c r="P318" s="20"/>
      <c r="Q318" s="22">
        <v>-1</v>
      </c>
      <c r="R318" s="20">
        <v>0</v>
      </c>
      <c r="S318" s="22"/>
      <c r="T318" s="20"/>
      <c r="U318" s="22"/>
      <c r="V318" s="27">
        <v>6000</v>
      </c>
      <c r="W318" s="1" t="s">
        <v>6306</v>
      </c>
      <c r="X318" s="29" t="s">
        <v>5483</v>
      </c>
      <c r="Y318" s="1" t="s">
        <v>5740</v>
      </c>
      <c r="Z318" s="1" t="s">
        <v>2035</v>
      </c>
      <c r="AA318" s="1" t="s">
        <v>1667</v>
      </c>
      <c r="AB318" s="1" t="s">
        <v>5461</v>
      </c>
      <c r="AC318" s="1" t="s">
        <v>183</v>
      </c>
      <c r="AD318" s="1" t="s">
        <v>183</v>
      </c>
      <c r="AE318" s="1">
        <v>1</v>
      </c>
      <c r="AF318" s="1" t="s">
        <v>167</v>
      </c>
      <c r="AG318" s="1"/>
    </row>
    <row r="319" spans="1:33">
      <c r="A319" t="s">
        <v>167</v>
      </c>
      <c r="B319" s="1" t="s">
        <v>6307</v>
      </c>
      <c r="C319" s="1"/>
      <c r="D319" s="2" t="s">
        <v>19</v>
      </c>
      <c r="E319" s="1"/>
      <c r="F319" s="2"/>
      <c r="G319" s="1" t="s">
        <v>5478</v>
      </c>
      <c r="H319" s="20">
        <v>0</v>
      </c>
      <c r="I319" s="22"/>
      <c r="J319" s="20"/>
      <c r="K319" s="22"/>
      <c r="L319" s="20"/>
      <c r="M319" s="22"/>
      <c r="N319" s="20">
        <v>11</v>
      </c>
      <c r="O319" s="22"/>
      <c r="P319" s="20"/>
      <c r="Q319" s="22"/>
      <c r="R319" s="20">
        <v>0</v>
      </c>
      <c r="S319" s="22"/>
      <c r="T319" s="20"/>
      <c r="U319" s="22"/>
      <c r="V319" s="27">
        <v>6000</v>
      </c>
      <c r="W319" s="1" t="s">
        <v>6308</v>
      </c>
      <c r="X319" s="29" t="s">
        <v>6309</v>
      </c>
      <c r="Y319" s="1" t="s">
        <v>5740</v>
      </c>
      <c r="Z319" s="1" t="s">
        <v>2035</v>
      </c>
      <c r="AA319" s="1" t="s">
        <v>1667</v>
      </c>
      <c r="AB319" s="1" t="s">
        <v>5461</v>
      </c>
      <c r="AC319" s="1" t="s">
        <v>183</v>
      </c>
      <c r="AD319" s="1" t="s">
        <v>183</v>
      </c>
      <c r="AE319" s="1">
        <v>1</v>
      </c>
      <c r="AF319" s="1" t="s">
        <v>167</v>
      </c>
      <c r="AG319" s="1"/>
    </row>
    <row r="320" spans="1:33">
      <c r="A320" t="s">
        <v>167</v>
      </c>
      <c r="B320" s="1" t="s">
        <v>6310</v>
      </c>
      <c r="C320" s="1"/>
      <c r="D320" s="2" t="s">
        <v>344</v>
      </c>
      <c r="E320" s="1"/>
      <c r="F320" s="2"/>
      <c r="G320" s="1" t="s">
        <v>5478</v>
      </c>
      <c r="H320" s="20">
        <v>0</v>
      </c>
      <c r="I320" s="22"/>
      <c r="J320" s="20"/>
      <c r="K320" s="22"/>
      <c r="L320" s="20"/>
      <c r="M320" s="22"/>
      <c r="N320" s="20">
        <v>11</v>
      </c>
      <c r="O320" s="22"/>
      <c r="P320" s="20"/>
      <c r="Q320" s="22"/>
      <c r="R320" s="20">
        <v>0</v>
      </c>
      <c r="S320" s="22"/>
      <c r="T320" s="20"/>
      <c r="U320" s="22"/>
      <c r="V320" s="27">
        <v>6000</v>
      </c>
      <c r="W320" s="1" t="s">
        <v>6311</v>
      </c>
      <c r="X320" s="29" t="s">
        <v>6312</v>
      </c>
      <c r="Y320" s="1" t="s">
        <v>5740</v>
      </c>
      <c r="Z320" s="1" t="s">
        <v>2035</v>
      </c>
      <c r="AA320" s="1" t="s">
        <v>1667</v>
      </c>
      <c r="AB320" s="1" t="s">
        <v>5461</v>
      </c>
      <c r="AC320" s="1" t="s">
        <v>183</v>
      </c>
      <c r="AD320" s="1" t="s">
        <v>183</v>
      </c>
      <c r="AE320" s="1">
        <v>1</v>
      </c>
      <c r="AF320" s="1" t="s">
        <v>167</v>
      </c>
      <c r="AG320" s="1"/>
    </row>
    <row r="321" spans="1:33">
      <c r="A321" t="s">
        <v>167</v>
      </c>
      <c r="B321" s="1" t="s">
        <v>6313</v>
      </c>
      <c r="C321" s="1"/>
      <c r="D321" s="2" t="s">
        <v>334</v>
      </c>
      <c r="E321" s="1"/>
      <c r="F321" s="2" t="s">
        <v>128</v>
      </c>
      <c r="G321" s="1" t="s">
        <v>5478</v>
      </c>
      <c r="H321" s="20">
        <v>0</v>
      </c>
      <c r="I321" s="22"/>
      <c r="J321" s="20"/>
      <c r="K321" s="22"/>
      <c r="L321" s="20"/>
      <c r="M321" s="22">
        <v>11</v>
      </c>
      <c r="N321" s="20">
        <v>12</v>
      </c>
      <c r="O321" s="22"/>
      <c r="P321" s="20"/>
      <c r="Q321" s="22">
        <v>-2</v>
      </c>
      <c r="R321" s="20">
        <v>-1</v>
      </c>
      <c r="S321" s="22"/>
      <c r="T321" s="20"/>
      <c r="U321" s="22"/>
      <c r="V321" s="27">
        <v>6000</v>
      </c>
      <c r="W321" s="1" t="s">
        <v>6314</v>
      </c>
      <c r="X321" s="29" t="s">
        <v>6315</v>
      </c>
      <c r="Y321" s="1" t="s">
        <v>5740</v>
      </c>
      <c r="Z321" s="1" t="s">
        <v>2035</v>
      </c>
      <c r="AA321" s="1" t="s">
        <v>1667</v>
      </c>
      <c r="AB321" s="1" t="s">
        <v>5461</v>
      </c>
      <c r="AC321" s="1" t="s">
        <v>183</v>
      </c>
      <c r="AD321" s="1" t="s">
        <v>183</v>
      </c>
      <c r="AE321" s="1">
        <v>1</v>
      </c>
      <c r="AF321" s="1" t="s">
        <v>167</v>
      </c>
      <c r="AG321" s="1"/>
    </row>
    <row r="322" spans="1:33">
      <c r="A322" t="s">
        <v>167</v>
      </c>
      <c r="B322" s="1" t="s">
        <v>6316</v>
      </c>
      <c r="C322" s="1"/>
      <c r="D322" s="2" t="s">
        <v>305</v>
      </c>
      <c r="E322" s="1"/>
      <c r="F322" s="2"/>
      <c r="G322" s="1" t="s">
        <v>5478</v>
      </c>
      <c r="H322" s="20">
        <v>1</v>
      </c>
      <c r="I322" s="22"/>
      <c r="J322" s="20"/>
      <c r="K322" s="22"/>
      <c r="L322" s="20"/>
      <c r="M322" s="22"/>
      <c r="N322" s="20">
        <v>10</v>
      </c>
      <c r="O322" s="22"/>
      <c r="P322" s="20"/>
      <c r="Q322" s="22"/>
      <c r="R322" s="20">
        <v>-1</v>
      </c>
      <c r="S322" s="22"/>
      <c r="T322" s="20"/>
      <c r="U322" s="22"/>
      <c r="V322" s="27">
        <v>8500</v>
      </c>
      <c r="W322" s="1" t="s">
        <v>6317</v>
      </c>
      <c r="X322" s="29" t="s">
        <v>6318</v>
      </c>
      <c r="Y322" s="1" t="s">
        <v>2780</v>
      </c>
      <c r="Z322" s="1" t="s">
        <v>2035</v>
      </c>
      <c r="AA322" s="1" t="s">
        <v>1623</v>
      </c>
      <c r="AB322" s="1" t="s">
        <v>5461</v>
      </c>
      <c r="AC322" s="1" t="s">
        <v>183</v>
      </c>
      <c r="AD322" s="1" t="s">
        <v>183</v>
      </c>
      <c r="AE322" s="1">
        <v>1</v>
      </c>
      <c r="AF322" s="1" t="s">
        <v>167</v>
      </c>
      <c r="AG322" s="1"/>
    </row>
    <row r="323" spans="1:33">
      <c r="A323" t="s">
        <v>167</v>
      </c>
      <c r="B323" s="1" t="s">
        <v>6319</v>
      </c>
      <c r="C323" s="1"/>
      <c r="D323" s="2" t="s">
        <v>305</v>
      </c>
      <c r="E323" s="1"/>
      <c r="F323" s="2"/>
      <c r="G323" s="1" t="s">
        <v>5478</v>
      </c>
      <c r="H323" s="20">
        <v>0</v>
      </c>
      <c r="I323" s="22"/>
      <c r="J323" s="20"/>
      <c r="K323" s="22"/>
      <c r="L323" s="20"/>
      <c r="M323" s="22"/>
      <c r="N323" s="20">
        <v>11</v>
      </c>
      <c r="O323" s="22"/>
      <c r="P323" s="20"/>
      <c r="Q323" s="22"/>
      <c r="R323" s="20">
        <v>-5</v>
      </c>
      <c r="S323" s="22"/>
      <c r="T323" s="20">
        <v>5</v>
      </c>
      <c r="U323" s="22">
        <v>5</v>
      </c>
      <c r="V323" s="27">
        <v>8500</v>
      </c>
      <c r="W323" s="1" t="s">
        <v>6320</v>
      </c>
      <c r="X323" s="29" t="s">
        <v>6000</v>
      </c>
      <c r="Y323" s="1" t="s">
        <v>2780</v>
      </c>
      <c r="Z323" s="1" t="s">
        <v>2035</v>
      </c>
      <c r="AA323" s="1" t="s">
        <v>1623</v>
      </c>
      <c r="AB323" s="1" t="s">
        <v>5461</v>
      </c>
      <c r="AC323" s="1" t="s">
        <v>183</v>
      </c>
      <c r="AD323" s="1" t="s">
        <v>183</v>
      </c>
      <c r="AE323" s="1">
        <v>1</v>
      </c>
      <c r="AF323" s="1" t="s">
        <v>167</v>
      </c>
      <c r="AG323" s="1"/>
    </row>
    <row r="324" spans="1:33">
      <c r="A324" t="s">
        <v>167</v>
      </c>
      <c r="B324" s="1" t="s">
        <v>6321</v>
      </c>
      <c r="C324" s="1"/>
      <c r="D324" s="2" t="s">
        <v>305</v>
      </c>
      <c r="E324" s="1"/>
      <c r="F324" s="1" t="s">
        <v>128</v>
      </c>
      <c r="G324" s="1"/>
      <c r="H324" s="20">
        <v>1</v>
      </c>
      <c r="I324" s="22"/>
      <c r="J324" s="20"/>
      <c r="K324" s="22"/>
      <c r="L324" s="20"/>
      <c r="M324" s="22">
        <v>8</v>
      </c>
      <c r="N324" s="20"/>
      <c r="O324" s="22"/>
      <c r="P324" s="20"/>
      <c r="Q324" s="22">
        <v>-1</v>
      </c>
      <c r="R324" s="20"/>
      <c r="S324" s="22"/>
      <c r="T324" s="20"/>
      <c r="U324" s="22"/>
      <c r="V324" s="27">
        <v>8500</v>
      </c>
      <c r="W324" s="1" t="s">
        <v>6322</v>
      </c>
      <c r="X324" s="29" t="s">
        <v>6323</v>
      </c>
      <c r="Y324" s="1" t="s">
        <v>2780</v>
      </c>
      <c r="Z324" s="1" t="s">
        <v>2035</v>
      </c>
      <c r="AA324" s="1" t="s">
        <v>1623</v>
      </c>
      <c r="AB324" s="1" t="s">
        <v>5461</v>
      </c>
      <c r="AC324" s="1" t="s">
        <v>183</v>
      </c>
      <c r="AD324" s="1" t="s">
        <v>183</v>
      </c>
      <c r="AE324" s="1">
        <v>1</v>
      </c>
      <c r="AF324" s="1" t="s">
        <v>167</v>
      </c>
      <c r="AG324" s="1"/>
    </row>
    <row r="325" spans="1:33">
      <c r="A325" t="s">
        <v>167</v>
      </c>
      <c r="B325" s="1" t="s">
        <v>6324</v>
      </c>
      <c r="C325" s="1"/>
      <c r="D325" s="1" t="s">
        <v>305</v>
      </c>
      <c r="E325" s="1"/>
      <c r="F325" s="1"/>
      <c r="G325" s="1" t="s">
        <v>5478</v>
      </c>
      <c r="H325" s="20">
        <v>1</v>
      </c>
      <c r="I325" s="22"/>
      <c r="J325" s="20"/>
      <c r="K325" s="22"/>
      <c r="L325" s="20"/>
      <c r="M325" s="22"/>
      <c r="N325" s="20">
        <v>13</v>
      </c>
      <c r="O325" s="22"/>
      <c r="P325" s="20"/>
      <c r="Q325" s="22"/>
      <c r="R325" s="20">
        <v>-4</v>
      </c>
      <c r="S325" s="22"/>
      <c r="T325" s="20"/>
      <c r="U325" s="22"/>
      <c r="V325" s="27">
        <v>8500</v>
      </c>
      <c r="W325" s="1" t="s">
        <v>6325</v>
      </c>
      <c r="X325" s="29" t="s">
        <v>6326</v>
      </c>
      <c r="Y325" s="1" t="s">
        <v>2780</v>
      </c>
      <c r="Z325" s="1" t="s">
        <v>2035</v>
      </c>
      <c r="AA325" s="1" t="s">
        <v>1631</v>
      </c>
      <c r="AB325" s="1" t="s">
        <v>5461</v>
      </c>
      <c r="AC325" s="1" t="s">
        <v>183</v>
      </c>
      <c r="AD325" s="1" t="s">
        <v>183</v>
      </c>
      <c r="AE325" s="1">
        <v>1</v>
      </c>
      <c r="AF325" s="1" t="s">
        <v>167</v>
      </c>
      <c r="AG325" s="1"/>
    </row>
    <row r="326" spans="1:33">
      <c r="A326" t="s">
        <v>167</v>
      </c>
      <c r="B326" s="1" t="s">
        <v>6327</v>
      </c>
      <c r="C326" s="1"/>
      <c r="D326" s="1" t="s">
        <v>183</v>
      </c>
      <c r="E326" s="1"/>
      <c r="F326" s="2"/>
      <c r="G326" s="1" t="s">
        <v>5478</v>
      </c>
      <c r="H326" s="20">
        <v>1</v>
      </c>
      <c r="I326" s="22"/>
      <c r="J326" s="20"/>
      <c r="K326" s="22"/>
      <c r="L326" s="20"/>
      <c r="M326" s="22"/>
      <c r="N326" s="20">
        <v>9</v>
      </c>
      <c r="O326" s="22"/>
      <c r="P326" s="20"/>
      <c r="Q326" s="22"/>
      <c r="R326" s="20">
        <v>1</v>
      </c>
      <c r="S326" s="22"/>
      <c r="T326" s="20"/>
      <c r="U326" s="22"/>
      <c r="V326" s="27">
        <v>8500</v>
      </c>
      <c r="W326" s="1" t="s">
        <v>6328</v>
      </c>
      <c r="X326" s="29" t="s">
        <v>6329</v>
      </c>
      <c r="Y326" s="1" t="s">
        <v>2780</v>
      </c>
      <c r="Z326" s="1" t="s">
        <v>2035</v>
      </c>
      <c r="AA326" s="1" t="s">
        <v>1638</v>
      </c>
      <c r="AB326" s="1" t="s">
        <v>5461</v>
      </c>
      <c r="AC326" s="1" t="s">
        <v>183</v>
      </c>
      <c r="AD326" s="1" t="s">
        <v>183</v>
      </c>
      <c r="AE326" s="1">
        <v>1</v>
      </c>
      <c r="AF326" s="1" t="s">
        <v>167</v>
      </c>
      <c r="AG326" s="1"/>
    </row>
    <row r="327" spans="1:33">
      <c r="A327" t="s">
        <v>167</v>
      </c>
      <c r="B327" s="1" t="s">
        <v>6330</v>
      </c>
      <c r="C327" s="1"/>
      <c r="D327" s="2" t="s">
        <v>305</v>
      </c>
      <c r="E327" s="1"/>
      <c r="F327" s="2"/>
      <c r="G327" s="1" t="s">
        <v>5478</v>
      </c>
      <c r="H327" s="20"/>
      <c r="I327" s="22"/>
      <c r="J327" s="20"/>
      <c r="K327" s="22"/>
      <c r="L327" s="20"/>
      <c r="M327" s="22"/>
      <c r="N327" s="20">
        <v>10</v>
      </c>
      <c r="O327" s="22"/>
      <c r="P327" s="20"/>
      <c r="Q327" s="22"/>
      <c r="R327" s="20">
        <v>1</v>
      </c>
      <c r="S327" s="22"/>
      <c r="T327" s="20"/>
      <c r="U327" s="22"/>
      <c r="V327" s="27">
        <v>8500</v>
      </c>
      <c r="W327" s="1" t="s">
        <v>6331</v>
      </c>
      <c r="X327" s="29" t="s">
        <v>6222</v>
      </c>
      <c r="Y327" s="1" t="s">
        <v>3132</v>
      </c>
      <c r="Z327" s="1" t="s">
        <v>2035</v>
      </c>
      <c r="AA327" s="1" t="s">
        <v>1638</v>
      </c>
      <c r="AB327" s="1" t="s">
        <v>5461</v>
      </c>
      <c r="AC327" s="1" t="s">
        <v>183</v>
      </c>
      <c r="AD327" s="1" t="s">
        <v>183</v>
      </c>
      <c r="AE327" s="1">
        <v>1</v>
      </c>
      <c r="AF327" s="1" t="s">
        <v>167</v>
      </c>
      <c r="AG327" s="1"/>
    </row>
    <row r="328" spans="1:33">
      <c r="A328" t="s">
        <v>167</v>
      </c>
      <c r="B328" s="36" t="s">
        <v>6332</v>
      </c>
      <c r="C328" s="1"/>
      <c r="D328" s="2" t="s">
        <v>305</v>
      </c>
      <c r="E328" s="1" t="s">
        <v>316</v>
      </c>
      <c r="F328" s="2" t="s">
        <v>128</v>
      </c>
      <c r="G328" s="1"/>
      <c r="H328" s="19"/>
      <c r="I328" s="22"/>
      <c r="J328" s="20"/>
      <c r="K328" s="22"/>
      <c r="L328" s="20"/>
      <c r="M328" s="24">
        <v>9</v>
      </c>
      <c r="N328" s="20"/>
      <c r="O328" s="22"/>
      <c r="P328" s="20"/>
      <c r="Q328" s="24"/>
      <c r="R328" s="20"/>
      <c r="S328" s="22"/>
      <c r="T328" s="20"/>
      <c r="U328" s="22"/>
      <c r="V328" s="28">
        <v>8500</v>
      </c>
      <c r="W328" s="2" t="s">
        <v>6333</v>
      </c>
      <c r="X328" s="26" t="s">
        <v>6052</v>
      </c>
      <c r="Y328" s="1" t="s">
        <v>2780</v>
      </c>
      <c r="Z328" s="1" t="s">
        <v>2035</v>
      </c>
      <c r="AA328" s="2" t="s">
        <v>1643</v>
      </c>
      <c r="AB328" s="1" t="s">
        <v>5461</v>
      </c>
      <c r="AC328" s="1" t="s">
        <v>183</v>
      </c>
      <c r="AD328" s="1" t="s">
        <v>183</v>
      </c>
      <c r="AE328" s="1">
        <v>1</v>
      </c>
      <c r="AF328" s="1" t="s">
        <v>167</v>
      </c>
      <c r="AG328" s="1"/>
    </row>
    <row r="329" spans="1:33">
      <c r="A329" t="s">
        <v>167</v>
      </c>
      <c r="B329" s="29" t="s">
        <v>6334</v>
      </c>
      <c r="C329" s="1"/>
      <c r="D329" s="2" t="s">
        <v>183</v>
      </c>
      <c r="E329" s="1"/>
      <c r="F329" s="2"/>
      <c r="G329" s="1" t="s">
        <v>5478</v>
      </c>
      <c r="H329" s="19">
        <v>1</v>
      </c>
      <c r="I329" s="22"/>
      <c r="J329" s="20"/>
      <c r="K329" s="22"/>
      <c r="L329" s="20"/>
      <c r="M329" s="23"/>
      <c r="N329" s="20">
        <v>11</v>
      </c>
      <c r="O329" s="22"/>
      <c r="P329" s="20"/>
      <c r="Q329" s="22"/>
      <c r="R329" s="19">
        <v>-2</v>
      </c>
      <c r="S329" s="22"/>
      <c r="T329" s="20"/>
      <c r="U329" s="22"/>
      <c r="V329" s="28">
        <v>8500</v>
      </c>
      <c r="W329" s="2" t="s">
        <v>6335</v>
      </c>
      <c r="X329" s="26" t="s">
        <v>6336</v>
      </c>
      <c r="Y329" s="1" t="s">
        <v>5740</v>
      </c>
      <c r="Z329" s="1" t="s">
        <v>2035</v>
      </c>
      <c r="AA329" s="2" t="s">
        <v>1653</v>
      </c>
      <c r="AB329" s="1" t="s">
        <v>5461</v>
      </c>
      <c r="AC329" s="1" t="s">
        <v>183</v>
      </c>
      <c r="AD329" s="1" t="s">
        <v>183</v>
      </c>
      <c r="AE329" s="1">
        <v>1</v>
      </c>
      <c r="AF329" s="1" t="s">
        <v>167</v>
      </c>
      <c r="AG329" s="1"/>
    </row>
    <row r="330" spans="1:33">
      <c r="A330" t="s">
        <v>167</v>
      </c>
      <c r="B330" s="29" t="s">
        <v>6337</v>
      </c>
      <c r="C330" s="1"/>
      <c r="D330" s="2" t="s">
        <v>305</v>
      </c>
      <c r="E330" s="1"/>
      <c r="F330" s="2"/>
      <c r="G330" s="1" t="s">
        <v>5478</v>
      </c>
      <c r="H330" s="19">
        <v>1</v>
      </c>
      <c r="I330" s="22"/>
      <c r="J330" s="20"/>
      <c r="K330" s="22"/>
      <c r="L330" s="20"/>
      <c r="M330" s="23"/>
      <c r="N330" s="20">
        <v>9</v>
      </c>
      <c r="O330" s="22"/>
      <c r="P330" s="20"/>
      <c r="Q330" s="22"/>
      <c r="R330" s="19"/>
      <c r="S330" s="22"/>
      <c r="T330" s="20"/>
      <c r="U330" s="22"/>
      <c r="V330" s="28">
        <v>8500</v>
      </c>
      <c r="W330" s="2" t="s">
        <v>6338</v>
      </c>
      <c r="X330" s="26" t="s">
        <v>5483</v>
      </c>
      <c r="Y330" s="1" t="s">
        <v>5740</v>
      </c>
      <c r="Z330" s="1" t="s">
        <v>2035</v>
      </c>
      <c r="AA330" s="2" t="s">
        <v>1657</v>
      </c>
      <c r="AB330" s="1" t="s">
        <v>5461</v>
      </c>
      <c r="AC330" s="1" t="s">
        <v>183</v>
      </c>
      <c r="AD330" s="1" t="s">
        <v>183</v>
      </c>
      <c r="AE330" s="1">
        <v>1</v>
      </c>
      <c r="AF330" s="1" t="s">
        <v>167</v>
      </c>
      <c r="AG330" s="1"/>
    </row>
    <row r="331" spans="1:33">
      <c r="A331" t="s">
        <v>167</v>
      </c>
      <c r="B331" s="29" t="s">
        <v>6339</v>
      </c>
      <c r="C331" s="1"/>
      <c r="D331" s="2" t="s">
        <v>305</v>
      </c>
      <c r="E331" s="1" t="s">
        <v>316</v>
      </c>
      <c r="F331" s="2"/>
      <c r="G331" s="1" t="s">
        <v>5478</v>
      </c>
      <c r="H331" s="19">
        <v>1</v>
      </c>
      <c r="I331" s="22"/>
      <c r="J331" s="20"/>
      <c r="K331" s="22"/>
      <c r="L331" s="20"/>
      <c r="M331" s="23"/>
      <c r="N331" s="20">
        <v>12</v>
      </c>
      <c r="O331" s="22"/>
      <c r="P331" s="20"/>
      <c r="Q331" s="22"/>
      <c r="R331" s="19">
        <v>-3</v>
      </c>
      <c r="S331" s="22"/>
      <c r="T331" s="20"/>
      <c r="U331" s="22"/>
      <c r="V331" s="28">
        <v>8500</v>
      </c>
      <c r="W331" s="2" t="s">
        <v>6340</v>
      </c>
      <c r="X331" s="26" t="s">
        <v>6341</v>
      </c>
      <c r="Y331" s="1" t="s">
        <v>5740</v>
      </c>
      <c r="Z331" s="1" t="s">
        <v>2035</v>
      </c>
      <c r="AA331" s="2" t="s">
        <v>1657</v>
      </c>
      <c r="AB331" s="1" t="s">
        <v>5461</v>
      </c>
      <c r="AC331" s="1" t="s">
        <v>183</v>
      </c>
      <c r="AD331" s="1" t="s">
        <v>183</v>
      </c>
      <c r="AE331" s="1">
        <v>1</v>
      </c>
      <c r="AF331" s="1" t="s">
        <v>167</v>
      </c>
      <c r="AG331" s="1"/>
    </row>
    <row r="332" spans="1:33">
      <c r="A332" t="s">
        <v>167</v>
      </c>
      <c r="B332" s="1" t="s">
        <v>6342</v>
      </c>
      <c r="C332" s="1"/>
      <c r="D332" s="2" t="s">
        <v>342</v>
      </c>
      <c r="E332" s="1"/>
      <c r="F332" s="1" t="s">
        <v>128</v>
      </c>
      <c r="G332" s="1"/>
      <c r="H332" s="20">
        <v>1</v>
      </c>
      <c r="I332" s="22"/>
      <c r="J332" s="20"/>
      <c r="K332" s="22"/>
      <c r="L332" s="20"/>
      <c r="M332" s="22">
        <v>9</v>
      </c>
      <c r="N332" s="20"/>
      <c r="O332" s="22"/>
      <c r="P332" s="20"/>
      <c r="Q332" s="22"/>
      <c r="R332" s="20"/>
      <c r="S332" s="22"/>
      <c r="T332" s="20"/>
      <c r="U332" s="22"/>
      <c r="V332" s="27">
        <v>8500</v>
      </c>
      <c r="W332" s="1" t="s">
        <v>6343</v>
      </c>
      <c r="X332" s="29" t="s">
        <v>6127</v>
      </c>
      <c r="Y332" s="1" t="s">
        <v>2780</v>
      </c>
      <c r="Z332" s="1" t="s">
        <v>2035</v>
      </c>
      <c r="AA332" s="1" t="s">
        <v>1662</v>
      </c>
      <c r="AB332" s="1" t="s">
        <v>5461</v>
      </c>
      <c r="AC332" s="1" t="s">
        <v>183</v>
      </c>
      <c r="AD332" s="1" t="s">
        <v>183</v>
      </c>
      <c r="AE332" s="1">
        <v>1</v>
      </c>
      <c r="AF332" s="1" t="s">
        <v>167</v>
      </c>
      <c r="AG332" s="1"/>
    </row>
    <row r="333" spans="1:33">
      <c r="A333" t="s">
        <v>167</v>
      </c>
      <c r="B333" s="1" t="s">
        <v>6344</v>
      </c>
      <c r="C333" s="1"/>
      <c r="D333" s="2" t="s">
        <v>305</v>
      </c>
      <c r="E333" s="1" t="s">
        <v>316</v>
      </c>
      <c r="F333" s="1" t="s">
        <v>128</v>
      </c>
      <c r="G333" s="1"/>
      <c r="H333" s="20">
        <v>0</v>
      </c>
      <c r="I333" s="22"/>
      <c r="J333" s="20"/>
      <c r="K333" s="22"/>
      <c r="L333" s="20"/>
      <c r="M333" s="22">
        <v>10</v>
      </c>
      <c r="N333" s="20"/>
      <c r="O333" s="22"/>
      <c r="P333" s="20"/>
      <c r="Q333" s="22"/>
      <c r="R333" s="20"/>
      <c r="S333" s="22"/>
      <c r="T333" s="20"/>
      <c r="U333" s="22"/>
      <c r="V333" s="27">
        <v>8500</v>
      </c>
      <c r="W333" s="1" t="s">
        <v>6345</v>
      </c>
      <c r="X333" s="29" t="s">
        <v>6246</v>
      </c>
      <c r="Y333" s="1" t="s">
        <v>5740</v>
      </c>
      <c r="Z333" s="1" t="s">
        <v>2035</v>
      </c>
      <c r="AA333" s="1" t="s">
        <v>1662</v>
      </c>
      <c r="AB333" s="1" t="s">
        <v>5461</v>
      </c>
      <c r="AC333" s="1" t="s">
        <v>183</v>
      </c>
      <c r="AD333" s="1" t="s">
        <v>183</v>
      </c>
      <c r="AE333" s="1">
        <v>1</v>
      </c>
      <c r="AF333" s="1" t="s">
        <v>167</v>
      </c>
      <c r="AG333" s="1"/>
    </row>
    <row r="334" spans="1:33">
      <c r="A334" t="s">
        <v>167</v>
      </c>
      <c r="B334" s="1" t="s">
        <v>6346</v>
      </c>
      <c r="C334" s="1"/>
      <c r="D334" s="1" t="s">
        <v>305</v>
      </c>
      <c r="E334" s="1" t="s">
        <v>316</v>
      </c>
      <c r="F334" s="2" t="s">
        <v>128</v>
      </c>
      <c r="G334" s="1" t="s">
        <v>5478</v>
      </c>
      <c r="H334" s="20">
        <v>1</v>
      </c>
      <c r="I334" s="22"/>
      <c r="J334" s="20"/>
      <c r="K334" s="22"/>
      <c r="L334" s="20"/>
      <c r="M334" s="22">
        <v>10</v>
      </c>
      <c r="N334" s="20">
        <v>11</v>
      </c>
      <c r="O334" s="22"/>
      <c r="P334" s="20"/>
      <c r="Q334" s="22">
        <v>-2</v>
      </c>
      <c r="R334" s="20">
        <v>-1</v>
      </c>
      <c r="S334" s="22"/>
      <c r="T334" s="20"/>
      <c r="U334" s="22"/>
      <c r="V334" s="27">
        <v>8500</v>
      </c>
      <c r="W334" s="1" t="s">
        <v>6347</v>
      </c>
      <c r="X334" s="29" t="s">
        <v>6348</v>
      </c>
      <c r="Y334" s="1" t="s">
        <v>5740</v>
      </c>
      <c r="Z334" s="1" t="s">
        <v>2035</v>
      </c>
      <c r="AA334" s="1" t="s">
        <v>1662</v>
      </c>
      <c r="AB334" s="1" t="s">
        <v>5461</v>
      </c>
      <c r="AC334" s="1" t="s">
        <v>183</v>
      </c>
      <c r="AD334" s="1" t="s">
        <v>183</v>
      </c>
      <c r="AE334" s="1">
        <v>1</v>
      </c>
      <c r="AF334" s="1" t="s">
        <v>167</v>
      </c>
      <c r="AG334" s="1"/>
    </row>
    <row r="335" spans="1:33">
      <c r="A335" t="s">
        <v>167</v>
      </c>
      <c r="B335" s="1" t="s">
        <v>6349</v>
      </c>
      <c r="C335" s="1"/>
      <c r="D335" s="2" t="s">
        <v>1628</v>
      </c>
      <c r="E335" s="1"/>
      <c r="F335" s="1"/>
      <c r="G335" s="1" t="s">
        <v>5478</v>
      </c>
      <c r="H335" s="20">
        <v>1</v>
      </c>
      <c r="I335" s="22"/>
      <c r="J335" s="20"/>
      <c r="K335" s="22"/>
      <c r="L335" s="20"/>
      <c r="M335" s="22"/>
      <c r="N335" s="20">
        <v>12</v>
      </c>
      <c r="O335" s="22"/>
      <c r="P335" s="20"/>
      <c r="Q335" s="22"/>
      <c r="R335" s="20">
        <v>1</v>
      </c>
      <c r="S335" s="22"/>
      <c r="T335" s="20"/>
      <c r="U335" s="22"/>
      <c r="V335" s="27">
        <v>8500</v>
      </c>
      <c r="W335" s="1" t="s">
        <v>6350</v>
      </c>
      <c r="X335" s="29" t="s">
        <v>6351</v>
      </c>
      <c r="Y335" s="1" t="s">
        <v>5740</v>
      </c>
      <c r="Z335" s="1" t="s">
        <v>2035</v>
      </c>
      <c r="AA335" s="1" t="s">
        <v>1662</v>
      </c>
      <c r="AB335" s="1" t="s">
        <v>5461</v>
      </c>
      <c r="AC335" s="1" t="s">
        <v>183</v>
      </c>
      <c r="AD335" s="1" t="s">
        <v>183</v>
      </c>
      <c r="AE335" s="1">
        <v>1</v>
      </c>
      <c r="AF335" s="1" t="s">
        <v>167</v>
      </c>
      <c r="AG335" s="1"/>
    </row>
    <row r="336" spans="1:33">
      <c r="A336" t="s">
        <v>167</v>
      </c>
      <c r="B336" s="1" t="s">
        <v>6352</v>
      </c>
      <c r="C336" s="1"/>
      <c r="D336" s="2" t="s">
        <v>69</v>
      </c>
      <c r="E336" s="1"/>
      <c r="F336" s="2"/>
      <c r="G336" s="1" t="s">
        <v>5478</v>
      </c>
      <c r="H336" s="20">
        <v>1</v>
      </c>
      <c r="I336" s="22"/>
      <c r="J336" s="20"/>
      <c r="K336" s="22"/>
      <c r="L336" s="20"/>
      <c r="M336" s="22"/>
      <c r="N336" s="20">
        <v>13</v>
      </c>
      <c r="O336" s="22"/>
      <c r="P336" s="20"/>
      <c r="Q336" s="22"/>
      <c r="R336" s="20"/>
      <c r="S336" s="22"/>
      <c r="T336" s="20"/>
      <c r="U336" s="22"/>
      <c r="V336" s="27">
        <v>8500</v>
      </c>
      <c r="W336" s="1" t="s">
        <v>6353</v>
      </c>
      <c r="X336" s="29" t="s">
        <v>6354</v>
      </c>
      <c r="Y336" s="1" t="s">
        <v>5740</v>
      </c>
      <c r="Z336" s="1" t="s">
        <v>2035</v>
      </c>
      <c r="AA336" s="1" t="s">
        <v>1662</v>
      </c>
      <c r="AB336" s="1" t="s">
        <v>5461</v>
      </c>
      <c r="AC336" s="1" t="s">
        <v>183</v>
      </c>
      <c r="AD336" s="1" t="s">
        <v>183</v>
      </c>
      <c r="AE336" s="1">
        <v>1</v>
      </c>
      <c r="AF336" s="1" t="s">
        <v>167</v>
      </c>
      <c r="AG336" s="1"/>
    </row>
    <row r="337" spans="1:33">
      <c r="A337" t="s">
        <v>167</v>
      </c>
      <c r="B337" s="1" t="s">
        <v>6355</v>
      </c>
      <c r="C337" s="1"/>
      <c r="D337" s="2" t="s">
        <v>305</v>
      </c>
      <c r="E337" s="1" t="s">
        <v>316</v>
      </c>
      <c r="F337" s="2" t="s">
        <v>128</v>
      </c>
      <c r="G337" s="1" t="s">
        <v>5478</v>
      </c>
      <c r="H337" s="20">
        <v>0</v>
      </c>
      <c r="I337" s="22"/>
      <c r="J337" s="20"/>
      <c r="K337" s="22"/>
      <c r="L337" s="20"/>
      <c r="M337" s="22">
        <v>9</v>
      </c>
      <c r="N337" s="20">
        <v>10</v>
      </c>
      <c r="O337" s="22"/>
      <c r="P337" s="20"/>
      <c r="Q337" s="22">
        <v>-1</v>
      </c>
      <c r="R337" s="20">
        <v>0</v>
      </c>
      <c r="S337" s="22"/>
      <c r="T337" s="20"/>
      <c r="U337" s="22"/>
      <c r="V337" s="27">
        <v>8500</v>
      </c>
      <c r="W337" s="1" t="s">
        <v>6356</v>
      </c>
      <c r="X337" s="29" t="s">
        <v>6055</v>
      </c>
      <c r="Y337" s="1" t="s">
        <v>5740</v>
      </c>
      <c r="Z337" s="1" t="s">
        <v>2035</v>
      </c>
      <c r="AA337" s="1" t="s">
        <v>1667</v>
      </c>
      <c r="AB337" s="1" t="s">
        <v>5461</v>
      </c>
      <c r="AC337" s="1" t="s">
        <v>183</v>
      </c>
      <c r="AD337" s="1" t="s">
        <v>183</v>
      </c>
      <c r="AE337" s="1">
        <v>1</v>
      </c>
      <c r="AF337" s="1" t="s">
        <v>167</v>
      </c>
      <c r="AG337" s="1"/>
    </row>
    <row r="338" spans="1:33">
      <c r="A338" t="s">
        <v>167</v>
      </c>
      <c r="B338" s="1" t="s">
        <v>6357</v>
      </c>
      <c r="C338" s="1"/>
      <c r="D338" s="2" t="s">
        <v>305</v>
      </c>
      <c r="E338" s="1" t="s">
        <v>316</v>
      </c>
      <c r="F338" s="2" t="s">
        <v>128</v>
      </c>
      <c r="G338" s="1" t="s">
        <v>5478</v>
      </c>
      <c r="H338" s="20">
        <v>0</v>
      </c>
      <c r="I338" s="22"/>
      <c r="J338" s="20"/>
      <c r="K338" s="22"/>
      <c r="L338" s="20"/>
      <c r="M338" s="22">
        <v>10</v>
      </c>
      <c r="N338" s="20">
        <v>11</v>
      </c>
      <c r="O338" s="22"/>
      <c r="P338" s="20"/>
      <c r="Q338" s="22">
        <v>-2</v>
      </c>
      <c r="R338" s="20">
        <v>-1</v>
      </c>
      <c r="S338" s="22"/>
      <c r="T338" s="20"/>
      <c r="U338" s="22"/>
      <c r="V338" s="27">
        <v>8500</v>
      </c>
      <c r="W338" s="1" t="s">
        <v>6358</v>
      </c>
      <c r="X338" s="29" t="s">
        <v>6359</v>
      </c>
      <c r="Y338" s="1" t="s">
        <v>5740</v>
      </c>
      <c r="Z338" s="1" t="s">
        <v>2035</v>
      </c>
      <c r="AA338" s="1" t="s">
        <v>1667</v>
      </c>
      <c r="AB338" s="1" t="s">
        <v>5461</v>
      </c>
      <c r="AC338" s="1" t="s">
        <v>183</v>
      </c>
      <c r="AD338" s="1" t="s">
        <v>183</v>
      </c>
      <c r="AE338" s="1">
        <v>1</v>
      </c>
      <c r="AF338" s="1" t="s">
        <v>167</v>
      </c>
      <c r="AG338" s="1"/>
    </row>
    <row r="339" spans="1:33">
      <c r="A339" t="s">
        <v>167</v>
      </c>
      <c r="B339" s="1" t="s">
        <v>6360</v>
      </c>
      <c r="C339" s="1"/>
      <c r="D339" s="1" t="s">
        <v>334</v>
      </c>
      <c r="E339" s="1"/>
      <c r="F339" s="1"/>
      <c r="G339" s="1" t="s">
        <v>5478</v>
      </c>
      <c r="H339" s="20">
        <v>1</v>
      </c>
      <c r="I339" s="22"/>
      <c r="J339" s="20"/>
      <c r="K339" s="22"/>
      <c r="L339" s="20"/>
      <c r="M339" s="22"/>
      <c r="N339" s="20">
        <v>11</v>
      </c>
      <c r="O339" s="22"/>
      <c r="P339" s="20"/>
      <c r="Q339" s="22"/>
      <c r="R339" s="20">
        <v>2</v>
      </c>
      <c r="S339" s="22"/>
      <c r="T339" s="20"/>
      <c r="U339" s="22"/>
      <c r="V339" s="27">
        <v>10000</v>
      </c>
      <c r="W339" s="1" t="s">
        <v>6361</v>
      </c>
      <c r="X339" s="29" t="s">
        <v>6362</v>
      </c>
      <c r="Y339" s="1" t="s">
        <v>2780</v>
      </c>
      <c r="Z339" s="1" t="s">
        <v>2035</v>
      </c>
      <c r="AA339" s="1" t="s">
        <v>1623</v>
      </c>
      <c r="AB339" s="1" t="s">
        <v>5461</v>
      </c>
      <c r="AC339" s="1" t="s">
        <v>183</v>
      </c>
      <c r="AD339" s="1" t="s">
        <v>183</v>
      </c>
      <c r="AE339" s="1">
        <v>1</v>
      </c>
      <c r="AF339" s="1" t="s">
        <v>167</v>
      </c>
      <c r="AG339" s="1"/>
    </row>
    <row r="340" spans="1:33">
      <c r="A340" t="s">
        <v>167</v>
      </c>
      <c r="B340" s="1" t="s">
        <v>6363</v>
      </c>
      <c r="C340" s="1"/>
      <c r="D340" s="2" t="s">
        <v>305</v>
      </c>
      <c r="E340" s="1"/>
      <c r="F340" s="2"/>
      <c r="G340" s="1" t="s">
        <v>5478</v>
      </c>
      <c r="H340" s="20">
        <v>1</v>
      </c>
      <c r="I340" s="22"/>
      <c r="J340" s="20"/>
      <c r="K340" s="22"/>
      <c r="L340" s="20"/>
      <c r="M340" s="22"/>
      <c r="N340" s="20">
        <v>13</v>
      </c>
      <c r="O340" s="22"/>
      <c r="P340" s="20"/>
      <c r="Q340" s="22"/>
      <c r="R340" s="20">
        <v>0</v>
      </c>
      <c r="S340" s="22"/>
      <c r="T340" s="20"/>
      <c r="U340" s="22"/>
      <c r="V340" s="27">
        <v>10000</v>
      </c>
      <c r="W340" s="1" t="s">
        <v>6364</v>
      </c>
      <c r="X340" s="29" t="s">
        <v>6365</v>
      </c>
      <c r="Y340" s="1" t="s">
        <v>2780</v>
      </c>
      <c r="Z340" s="1" t="s">
        <v>2035</v>
      </c>
      <c r="AA340" s="1" t="s">
        <v>1623</v>
      </c>
      <c r="AB340" s="1" t="s">
        <v>5461</v>
      </c>
      <c r="AC340" s="1" t="s">
        <v>183</v>
      </c>
      <c r="AD340" s="1" t="s">
        <v>183</v>
      </c>
      <c r="AE340" s="1">
        <v>1</v>
      </c>
      <c r="AF340" s="1" t="s">
        <v>167</v>
      </c>
      <c r="AG340" s="1"/>
    </row>
    <row r="341" spans="1:33">
      <c r="A341" t="s">
        <v>167</v>
      </c>
      <c r="B341" s="1" t="s">
        <v>6366</v>
      </c>
      <c r="C341" s="1"/>
      <c r="D341" s="2" t="s">
        <v>305</v>
      </c>
      <c r="E341" s="1"/>
      <c r="F341" s="2"/>
      <c r="G341" s="1" t="s">
        <v>5478</v>
      </c>
      <c r="H341" s="20">
        <v>0</v>
      </c>
      <c r="I341" s="22"/>
      <c r="J341" s="20"/>
      <c r="K341" s="22"/>
      <c r="L341" s="20"/>
      <c r="M341" s="22"/>
      <c r="N341" s="20">
        <v>15</v>
      </c>
      <c r="O341" s="22"/>
      <c r="P341" s="20"/>
      <c r="Q341" s="22"/>
      <c r="R341" s="20">
        <v>0</v>
      </c>
      <c r="S341" s="22"/>
      <c r="T341" s="20"/>
      <c r="U341" s="22"/>
      <c r="V341" s="27">
        <v>10000</v>
      </c>
      <c r="W341" s="1" t="s">
        <v>6367</v>
      </c>
      <c r="X341" s="29" t="s">
        <v>6368</v>
      </c>
      <c r="Y341" s="1" t="s">
        <v>2780</v>
      </c>
      <c r="Z341" s="1" t="s">
        <v>2035</v>
      </c>
      <c r="AA341" s="1" t="s">
        <v>1623</v>
      </c>
      <c r="AB341" s="1" t="s">
        <v>5461</v>
      </c>
      <c r="AC341" s="1" t="s">
        <v>183</v>
      </c>
      <c r="AD341" s="1" t="s">
        <v>183</v>
      </c>
      <c r="AE341" s="1">
        <v>1</v>
      </c>
      <c r="AF341" s="1" t="s">
        <v>167</v>
      </c>
      <c r="AG341" s="1"/>
    </row>
    <row r="342" spans="1:33">
      <c r="A342" t="s">
        <v>167</v>
      </c>
      <c r="B342" s="1" t="s">
        <v>6369</v>
      </c>
      <c r="C342" s="1"/>
      <c r="D342" s="2" t="s">
        <v>305</v>
      </c>
      <c r="E342" s="1"/>
      <c r="F342" s="1"/>
      <c r="G342" s="1" t="s">
        <v>5478</v>
      </c>
      <c r="H342" s="20">
        <v>1</v>
      </c>
      <c r="I342" s="22"/>
      <c r="J342" s="20"/>
      <c r="K342" s="22"/>
      <c r="L342" s="20"/>
      <c r="M342" s="22"/>
      <c r="N342" s="20">
        <v>15</v>
      </c>
      <c r="O342" s="22"/>
      <c r="P342" s="20"/>
      <c r="Q342" s="22"/>
      <c r="R342" s="20">
        <v>-2</v>
      </c>
      <c r="S342" s="22"/>
      <c r="T342" s="20"/>
      <c r="U342" s="22"/>
      <c r="V342" s="27">
        <v>10000</v>
      </c>
      <c r="W342" s="1" t="s">
        <v>6370</v>
      </c>
      <c r="X342" s="29" t="s">
        <v>6371</v>
      </c>
      <c r="Y342" s="1" t="s">
        <v>2780</v>
      </c>
      <c r="Z342" s="1" t="s">
        <v>2035</v>
      </c>
      <c r="AA342" s="1" t="s">
        <v>1631</v>
      </c>
      <c r="AB342" s="1" t="s">
        <v>5461</v>
      </c>
      <c r="AC342" s="1" t="s">
        <v>183</v>
      </c>
      <c r="AD342" s="1" t="s">
        <v>183</v>
      </c>
      <c r="AE342" s="1">
        <v>1</v>
      </c>
      <c r="AF342" s="1" t="s">
        <v>167</v>
      </c>
      <c r="AG342" s="1"/>
    </row>
    <row r="343" spans="1:33">
      <c r="A343" t="s">
        <v>167</v>
      </c>
      <c r="B343" s="1" t="s">
        <v>6372</v>
      </c>
      <c r="C343" s="1"/>
      <c r="D343" s="2" t="s">
        <v>305</v>
      </c>
      <c r="E343" s="1"/>
      <c r="F343" s="1" t="s">
        <v>128</v>
      </c>
      <c r="G343" s="1"/>
      <c r="H343" s="20">
        <v>1</v>
      </c>
      <c r="I343" s="22"/>
      <c r="J343" s="20"/>
      <c r="K343" s="22"/>
      <c r="L343" s="20"/>
      <c r="M343" s="22">
        <v>10</v>
      </c>
      <c r="N343" s="20"/>
      <c r="O343" s="22"/>
      <c r="P343" s="20"/>
      <c r="Q343" s="22">
        <v>3</v>
      </c>
      <c r="R343" s="20"/>
      <c r="S343" s="22"/>
      <c r="T343" s="20"/>
      <c r="U343" s="22"/>
      <c r="V343" s="27">
        <v>10000</v>
      </c>
      <c r="W343" s="1" t="s">
        <v>6373</v>
      </c>
      <c r="X343" s="29" t="s">
        <v>6282</v>
      </c>
      <c r="Y343" s="1" t="s">
        <v>2780</v>
      </c>
      <c r="Z343" s="1" t="s">
        <v>2035</v>
      </c>
      <c r="AA343" s="1" t="s">
        <v>1638</v>
      </c>
      <c r="AB343" s="1" t="s">
        <v>5461</v>
      </c>
      <c r="AC343" s="1" t="s">
        <v>183</v>
      </c>
      <c r="AD343" s="1" t="s">
        <v>183</v>
      </c>
      <c r="AE343" s="1">
        <v>1</v>
      </c>
      <c r="AF343" s="1" t="s">
        <v>167</v>
      </c>
      <c r="AG343" s="1"/>
    </row>
    <row r="344" spans="1:33">
      <c r="A344" t="s">
        <v>167</v>
      </c>
      <c r="B344" s="36" t="s">
        <v>6374</v>
      </c>
      <c r="C344" s="1"/>
      <c r="D344" s="2" t="s">
        <v>305</v>
      </c>
      <c r="E344" s="1"/>
      <c r="F344" s="2" t="s">
        <v>128</v>
      </c>
      <c r="G344" s="1"/>
      <c r="H344" s="19">
        <v>1</v>
      </c>
      <c r="I344" s="22"/>
      <c r="J344" s="20"/>
      <c r="K344" s="22"/>
      <c r="L344" s="20"/>
      <c r="M344" s="24">
        <v>10</v>
      </c>
      <c r="N344" s="20"/>
      <c r="O344" s="22"/>
      <c r="P344" s="20"/>
      <c r="Q344" s="24">
        <v>3</v>
      </c>
      <c r="R344" s="20"/>
      <c r="S344" s="22"/>
      <c r="T344" s="20"/>
      <c r="U344" s="22"/>
      <c r="V344" s="28">
        <v>10000</v>
      </c>
      <c r="W344" s="2" t="s">
        <v>6375</v>
      </c>
      <c r="X344" s="26" t="s">
        <v>6052</v>
      </c>
      <c r="Y344" s="1" t="s">
        <v>2780</v>
      </c>
      <c r="Z344" s="1" t="s">
        <v>2035</v>
      </c>
      <c r="AA344" s="2" t="s">
        <v>1643</v>
      </c>
      <c r="AB344" s="1" t="s">
        <v>5461</v>
      </c>
      <c r="AC344" s="1" t="s">
        <v>183</v>
      </c>
      <c r="AD344" s="1" t="s">
        <v>183</v>
      </c>
      <c r="AE344" s="1">
        <v>1</v>
      </c>
      <c r="AF344" s="1" t="s">
        <v>167</v>
      </c>
      <c r="AG344" s="1"/>
    </row>
    <row r="345" spans="1:33">
      <c r="A345" t="s">
        <v>167</v>
      </c>
      <c r="B345" s="29" t="s">
        <v>6376</v>
      </c>
      <c r="C345" s="1"/>
      <c r="D345" s="2" t="s">
        <v>305</v>
      </c>
      <c r="E345" s="1"/>
      <c r="F345" s="2"/>
      <c r="G345" s="1" t="s">
        <v>5478</v>
      </c>
      <c r="H345" s="19">
        <v>1</v>
      </c>
      <c r="I345" s="22"/>
      <c r="J345" s="20"/>
      <c r="K345" s="22"/>
      <c r="L345" s="20"/>
      <c r="M345" s="24"/>
      <c r="N345" s="20">
        <v>13</v>
      </c>
      <c r="O345" s="22"/>
      <c r="P345" s="20"/>
      <c r="Q345" s="22"/>
      <c r="R345" s="19"/>
      <c r="S345" s="22"/>
      <c r="T345" s="20"/>
      <c r="U345" s="22"/>
      <c r="V345" s="28">
        <v>10000</v>
      </c>
      <c r="W345" s="2" t="s">
        <v>6377</v>
      </c>
      <c r="X345" s="26" t="s">
        <v>6378</v>
      </c>
      <c r="Y345" s="1" t="s">
        <v>5740</v>
      </c>
      <c r="Z345" s="1" t="s">
        <v>2035</v>
      </c>
      <c r="AA345" s="2" t="s">
        <v>1653</v>
      </c>
      <c r="AB345" s="1" t="s">
        <v>5461</v>
      </c>
      <c r="AC345" s="1" t="s">
        <v>183</v>
      </c>
      <c r="AD345" s="1" t="s">
        <v>183</v>
      </c>
      <c r="AE345" s="1">
        <v>1</v>
      </c>
      <c r="AF345" s="1" t="s">
        <v>167</v>
      </c>
      <c r="AG345" s="1"/>
    </row>
    <row r="346" spans="1:33">
      <c r="A346" t="s">
        <v>167</v>
      </c>
      <c r="B346" s="36" t="s">
        <v>6379</v>
      </c>
      <c r="C346" s="1"/>
      <c r="D346" s="2" t="s">
        <v>305</v>
      </c>
      <c r="E346" s="1"/>
      <c r="F346" s="2" t="s">
        <v>128</v>
      </c>
      <c r="G346" s="1" t="s">
        <v>5478</v>
      </c>
      <c r="H346" s="19">
        <v>1</v>
      </c>
      <c r="I346" s="22"/>
      <c r="J346" s="20"/>
      <c r="K346" s="22"/>
      <c r="L346" s="20"/>
      <c r="M346" s="24">
        <v>12</v>
      </c>
      <c r="N346" s="20">
        <v>13</v>
      </c>
      <c r="O346" s="22"/>
      <c r="P346" s="20"/>
      <c r="Q346" s="22"/>
      <c r="R346" s="19">
        <v>1</v>
      </c>
      <c r="S346" s="22"/>
      <c r="T346" s="20">
        <v>10</v>
      </c>
      <c r="U346" s="22"/>
      <c r="V346" s="28">
        <v>10000</v>
      </c>
      <c r="W346" s="2" t="s">
        <v>6380</v>
      </c>
      <c r="X346" s="26" t="s">
        <v>6381</v>
      </c>
      <c r="Y346" s="1" t="s">
        <v>5740</v>
      </c>
      <c r="Z346" s="1" t="s">
        <v>2035</v>
      </c>
      <c r="AA346" s="2" t="s">
        <v>1657</v>
      </c>
      <c r="AB346" s="1" t="s">
        <v>5461</v>
      </c>
      <c r="AC346" s="1" t="s">
        <v>183</v>
      </c>
      <c r="AD346" s="1" t="s">
        <v>183</v>
      </c>
      <c r="AE346" s="1">
        <v>1</v>
      </c>
      <c r="AF346" s="1" t="s">
        <v>167</v>
      </c>
      <c r="AG346" s="1"/>
    </row>
    <row r="347" spans="1:33">
      <c r="A347" t="s">
        <v>167</v>
      </c>
      <c r="B347" s="36" t="s">
        <v>6382</v>
      </c>
      <c r="C347" s="1"/>
      <c r="D347" s="2" t="s">
        <v>305</v>
      </c>
      <c r="E347" s="1"/>
      <c r="F347" s="2"/>
      <c r="G347" s="1" t="s">
        <v>5478</v>
      </c>
      <c r="H347" s="19"/>
      <c r="I347" s="22"/>
      <c r="J347" s="20"/>
      <c r="K347" s="22"/>
      <c r="L347" s="20"/>
      <c r="M347" s="24"/>
      <c r="N347" s="20">
        <v>14</v>
      </c>
      <c r="O347" s="22"/>
      <c r="P347" s="20"/>
      <c r="Q347" s="22"/>
      <c r="R347" s="19">
        <v>1</v>
      </c>
      <c r="S347" s="22"/>
      <c r="T347" s="20"/>
      <c r="U347" s="22"/>
      <c r="V347" s="28">
        <v>10000</v>
      </c>
      <c r="W347" s="2" t="s">
        <v>6383</v>
      </c>
      <c r="X347" s="26" t="s">
        <v>5807</v>
      </c>
      <c r="Y347" s="1" t="s">
        <v>5740</v>
      </c>
      <c r="Z347" s="1" t="s">
        <v>2035</v>
      </c>
      <c r="AA347" s="2" t="s">
        <v>1657</v>
      </c>
      <c r="AB347" s="1" t="s">
        <v>5461</v>
      </c>
      <c r="AC347" s="1" t="s">
        <v>183</v>
      </c>
      <c r="AD347" s="1" t="s">
        <v>183</v>
      </c>
      <c r="AE347" s="1">
        <v>1</v>
      </c>
      <c r="AF347" s="1" t="s">
        <v>167</v>
      </c>
      <c r="AG347" s="1"/>
    </row>
    <row r="348" spans="1:33">
      <c r="A348" t="s">
        <v>167</v>
      </c>
      <c r="B348" s="1" t="s">
        <v>6384</v>
      </c>
      <c r="C348" s="1"/>
      <c r="D348" s="2" t="s">
        <v>325</v>
      </c>
      <c r="E348" s="1"/>
      <c r="F348" s="1" t="s">
        <v>128</v>
      </c>
      <c r="G348" s="1"/>
      <c r="H348" s="20">
        <v>1</v>
      </c>
      <c r="I348" s="22"/>
      <c r="J348" s="20"/>
      <c r="K348" s="22"/>
      <c r="L348" s="20"/>
      <c r="M348" s="22">
        <v>8</v>
      </c>
      <c r="N348" s="20"/>
      <c r="O348" s="22"/>
      <c r="P348" s="20"/>
      <c r="Q348" s="22"/>
      <c r="R348" s="20"/>
      <c r="S348" s="22"/>
      <c r="T348" s="20"/>
      <c r="U348" s="22"/>
      <c r="V348" s="27">
        <v>10000</v>
      </c>
      <c r="W348" s="1" t="s">
        <v>6385</v>
      </c>
      <c r="X348" s="29" t="s">
        <v>5555</v>
      </c>
      <c r="Y348" s="1" t="s">
        <v>2780</v>
      </c>
      <c r="Z348" s="1" t="s">
        <v>2035</v>
      </c>
      <c r="AA348" s="1" t="s">
        <v>1662</v>
      </c>
      <c r="AB348" s="1" t="s">
        <v>5461</v>
      </c>
      <c r="AC348" s="1" t="s">
        <v>183</v>
      </c>
      <c r="AD348" s="1" t="s">
        <v>183</v>
      </c>
      <c r="AE348" s="1">
        <v>1</v>
      </c>
      <c r="AF348" s="1" t="s">
        <v>167</v>
      </c>
      <c r="AG348" s="1"/>
    </row>
    <row r="349" spans="1:33">
      <c r="A349" t="s">
        <v>167</v>
      </c>
      <c r="B349" s="1" t="s">
        <v>6386</v>
      </c>
      <c r="C349" s="1"/>
      <c r="D349" s="2" t="s">
        <v>305</v>
      </c>
      <c r="E349" s="1"/>
      <c r="F349" s="2" t="s">
        <v>128</v>
      </c>
      <c r="G349" s="1"/>
      <c r="H349" s="20">
        <v>1</v>
      </c>
      <c r="I349" s="22"/>
      <c r="J349" s="20"/>
      <c r="K349" s="22"/>
      <c r="L349" s="20"/>
      <c r="M349" s="22">
        <v>11</v>
      </c>
      <c r="N349" s="20"/>
      <c r="O349" s="22"/>
      <c r="P349" s="20"/>
      <c r="Q349" s="22">
        <v>1</v>
      </c>
      <c r="R349" s="20"/>
      <c r="S349" s="22"/>
      <c r="T349" s="20"/>
      <c r="U349" s="22"/>
      <c r="V349" s="27">
        <v>10000</v>
      </c>
      <c r="W349" s="1" t="s">
        <v>6387</v>
      </c>
      <c r="X349" s="29" t="s">
        <v>6246</v>
      </c>
      <c r="Y349" s="1" t="s">
        <v>5740</v>
      </c>
      <c r="Z349" s="1" t="s">
        <v>2035</v>
      </c>
      <c r="AA349" s="1" t="s">
        <v>1662</v>
      </c>
      <c r="AB349" s="1" t="s">
        <v>5461</v>
      </c>
      <c r="AC349" s="1" t="s">
        <v>183</v>
      </c>
      <c r="AD349" s="1" t="s">
        <v>183</v>
      </c>
      <c r="AE349" s="1">
        <v>1</v>
      </c>
      <c r="AF349" s="1" t="s">
        <v>167</v>
      </c>
      <c r="AG349" s="1"/>
    </row>
    <row r="350" spans="1:33">
      <c r="A350" t="s">
        <v>167</v>
      </c>
      <c r="B350" s="1" t="s">
        <v>6388</v>
      </c>
      <c r="C350" s="1"/>
      <c r="D350" s="1" t="s">
        <v>305</v>
      </c>
      <c r="E350" s="1"/>
      <c r="F350" s="1"/>
      <c r="G350" s="1" t="s">
        <v>5478</v>
      </c>
      <c r="H350" s="20">
        <v>1</v>
      </c>
      <c r="I350" s="22"/>
      <c r="J350" s="20"/>
      <c r="K350" s="22"/>
      <c r="L350" s="20"/>
      <c r="M350" s="22"/>
      <c r="N350" s="20">
        <v>11</v>
      </c>
      <c r="O350" s="22"/>
      <c r="P350" s="20"/>
      <c r="Q350" s="22"/>
      <c r="R350" s="20">
        <v>2</v>
      </c>
      <c r="S350" s="22"/>
      <c r="T350" s="20"/>
      <c r="U350" s="22"/>
      <c r="V350" s="27">
        <v>10000</v>
      </c>
      <c r="W350" s="1" t="s">
        <v>6389</v>
      </c>
      <c r="X350" s="29" t="s">
        <v>5622</v>
      </c>
      <c r="Y350" s="1" t="s">
        <v>5740</v>
      </c>
      <c r="Z350" s="1" t="s">
        <v>2035</v>
      </c>
      <c r="AA350" s="1" t="s">
        <v>1662</v>
      </c>
      <c r="AB350" s="1" t="s">
        <v>5461</v>
      </c>
      <c r="AC350" s="1" t="s">
        <v>183</v>
      </c>
      <c r="AD350" s="1" t="s">
        <v>183</v>
      </c>
      <c r="AE350" s="1">
        <v>1</v>
      </c>
      <c r="AF350" s="1" t="s">
        <v>167</v>
      </c>
      <c r="AG350" s="1"/>
    </row>
    <row r="351" spans="1:33">
      <c r="A351" t="s">
        <v>167</v>
      </c>
      <c r="B351" s="1" t="s">
        <v>6390</v>
      </c>
      <c r="C351" s="1"/>
      <c r="D351" s="1" t="s">
        <v>305</v>
      </c>
      <c r="E351" s="1"/>
      <c r="F351" s="1"/>
      <c r="G351" s="1" t="s">
        <v>5478</v>
      </c>
      <c r="H351" s="20">
        <v>1</v>
      </c>
      <c r="I351" s="22"/>
      <c r="J351" s="20"/>
      <c r="K351" s="22"/>
      <c r="L351" s="20"/>
      <c r="M351" s="22"/>
      <c r="N351" s="20">
        <v>11</v>
      </c>
      <c r="O351" s="22"/>
      <c r="P351" s="20"/>
      <c r="Q351" s="22"/>
      <c r="R351" s="20">
        <v>2</v>
      </c>
      <c r="S351" s="22"/>
      <c r="T351" s="20"/>
      <c r="U351" s="22"/>
      <c r="V351" s="27">
        <v>10000</v>
      </c>
      <c r="W351" s="1" t="s">
        <v>6391</v>
      </c>
      <c r="X351" s="29" t="s">
        <v>6088</v>
      </c>
      <c r="Y351" s="1" t="s">
        <v>5740</v>
      </c>
      <c r="Z351" s="1" t="s">
        <v>2035</v>
      </c>
      <c r="AA351" s="1" t="s">
        <v>1662</v>
      </c>
      <c r="AB351" s="1" t="s">
        <v>5461</v>
      </c>
      <c r="AC351" s="1" t="s">
        <v>183</v>
      </c>
      <c r="AD351" s="1" t="s">
        <v>183</v>
      </c>
      <c r="AE351" s="1">
        <v>1</v>
      </c>
      <c r="AF351" s="1" t="s">
        <v>167</v>
      </c>
      <c r="AG351" s="1"/>
    </row>
    <row r="352" spans="1:33">
      <c r="A352" t="s">
        <v>167</v>
      </c>
      <c r="B352" s="1" t="s">
        <v>6392</v>
      </c>
      <c r="C352" s="1"/>
      <c r="D352" s="2" t="s">
        <v>305</v>
      </c>
      <c r="E352" s="1"/>
      <c r="F352" s="2"/>
      <c r="G352" s="1" t="s">
        <v>5478</v>
      </c>
      <c r="H352" s="20">
        <v>1</v>
      </c>
      <c r="I352" s="22"/>
      <c r="J352" s="20"/>
      <c r="K352" s="22"/>
      <c r="L352" s="20"/>
      <c r="M352" s="22"/>
      <c r="N352" s="20">
        <v>12</v>
      </c>
      <c r="O352" s="22"/>
      <c r="P352" s="20"/>
      <c r="Q352" s="22"/>
      <c r="R352" s="20">
        <v>1</v>
      </c>
      <c r="S352" s="22"/>
      <c r="T352" s="20"/>
      <c r="U352" s="22"/>
      <c r="V352" s="27">
        <v>10000</v>
      </c>
      <c r="W352" s="1" t="s">
        <v>6393</v>
      </c>
      <c r="X352" s="29" t="s">
        <v>6394</v>
      </c>
      <c r="Y352" s="1" t="s">
        <v>5740</v>
      </c>
      <c r="Z352" s="1" t="s">
        <v>2035</v>
      </c>
      <c r="AA352" s="1" t="s">
        <v>1662</v>
      </c>
      <c r="AB352" s="1" t="s">
        <v>5461</v>
      </c>
      <c r="AC352" s="1" t="s">
        <v>183</v>
      </c>
      <c r="AD352" s="1" t="s">
        <v>183</v>
      </c>
      <c r="AE352" s="1">
        <v>1</v>
      </c>
      <c r="AF352" s="1" t="s">
        <v>167</v>
      </c>
      <c r="AG352" s="1"/>
    </row>
    <row r="353" spans="1:33">
      <c r="A353" t="s">
        <v>167</v>
      </c>
      <c r="B353" s="1" t="s">
        <v>6395</v>
      </c>
      <c r="C353" s="1"/>
      <c r="D353" s="1" t="s">
        <v>305</v>
      </c>
      <c r="E353" s="1" t="s">
        <v>316</v>
      </c>
      <c r="F353" s="1" t="s">
        <v>128</v>
      </c>
      <c r="G353" s="1" t="s">
        <v>5478</v>
      </c>
      <c r="H353" s="20">
        <v>1</v>
      </c>
      <c r="I353" s="22"/>
      <c r="J353" s="20"/>
      <c r="K353" s="22"/>
      <c r="L353" s="20"/>
      <c r="M353" s="22">
        <v>12</v>
      </c>
      <c r="N353" s="20">
        <v>13</v>
      </c>
      <c r="O353" s="22"/>
      <c r="P353" s="20"/>
      <c r="Q353" s="22">
        <v>-1</v>
      </c>
      <c r="R353" s="20"/>
      <c r="S353" s="22"/>
      <c r="T353" s="20">
        <v>5</v>
      </c>
      <c r="U353" s="22"/>
      <c r="V353" s="27">
        <v>10000</v>
      </c>
      <c r="W353" s="1" t="s">
        <v>6396</v>
      </c>
      <c r="X353" s="29" t="s">
        <v>5685</v>
      </c>
      <c r="Y353" s="1" t="s">
        <v>5740</v>
      </c>
      <c r="Z353" s="1" t="s">
        <v>2035</v>
      </c>
      <c r="AA353" s="1" t="s">
        <v>1662</v>
      </c>
      <c r="AB353" s="1" t="s">
        <v>5461</v>
      </c>
      <c r="AC353" s="1" t="s">
        <v>183</v>
      </c>
      <c r="AD353" s="1" t="s">
        <v>183</v>
      </c>
      <c r="AE353" s="1">
        <v>1</v>
      </c>
      <c r="AF353" s="1" t="s">
        <v>167</v>
      </c>
      <c r="AG353" s="1"/>
    </row>
    <row r="354" spans="1:33">
      <c r="A354" t="s">
        <v>167</v>
      </c>
      <c r="B354" s="1" t="s">
        <v>6397</v>
      </c>
      <c r="C354" s="1"/>
      <c r="D354" s="1" t="s">
        <v>1654</v>
      </c>
      <c r="E354" s="1"/>
      <c r="F354" s="2"/>
      <c r="G354" s="1" t="s">
        <v>5478</v>
      </c>
      <c r="H354" s="20">
        <v>1</v>
      </c>
      <c r="I354" s="22"/>
      <c r="J354" s="20"/>
      <c r="K354" s="22"/>
      <c r="L354" s="20"/>
      <c r="M354" s="22"/>
      <c r="N354" s="20">
        <v>13</v>
      </c>
      <c r="O354" s="22"/>
      <c r="P354" s="20"/>
      <c r="Q354" s="22"/>
      <c r="R354" s="20">
        <v>2</v>
      </c>
      <c r="S354" s="22"/>
      <c r="T354" s="20"/>
      <c r="U354" s="22"/>
      <c r="V354" s="27">
        <v>10000</v>
      </c>
      <c r="W354" s="1" t="s">
        <v>6398</v>
      </c>
      <c r="X354" s="29" t="s">
        <v>6399</v>
      </c>
      <c r="Y354" s="1" t="s">
        <v>5740</v>
      </c>
      <c r="Z354" s="1" t="s">
        <v>2035</v>
      </c>
      <c r="AA354" s="1" t="s">
        <v>1662</v>
      </c>
      <c r="AB354" s="1" t="s">
        <v>5461</v>
      </c>
      <c r="AC354" s="1" t="s">
        <v>183</v>
      </c>
      <c r="AD354" s="1" t="s">
        <v>183</v>
      </c>
      <c r="AE354" s="1">
        <v>1</v>
      </c>
      <c r="AF354" s="1" t="s">
        <v>167</v>
      </c>
      <c r="AG354" s="1"/>
    </row>
    <row r="355" spans="1:33">
      <c r="A355" t="s">
        <v>167</v>
      </c>
      <c r="B355" s="1" t="s">
        <v>6400</v>
      </c>
      <c r="C355" s="1"/>
      <c r="D355" s="1" t="s">
        <v>1620</v>
      </c>
      <c r="E355" s="1"/>
      <c r="F355" s="1"/>
      <c r="G355" s="1" t="s">
        <v>5478</v>
      </c>
      <c r="H355" s="20">
        <v>1</v>
      </c>
      <c r="I355" s="22"/>
      <c r="J355" s="20"/>
      <c r="K355" s="22"/>
      <c r="L355" s="20"/>
      <c r="M355" s="22"/>
      <c r="N355" s="20">
        <v>15</v>
      </c>
      <c r="O355" s="22"/>
      <c r="P355" s="20"/>
      <c r="Q355" s="22"/>
      <c r="R355" s="20"/>
      <c r="S355" s="22"/>
      <c r="T355" s="20"/>
      <c r="U355" s="22"/>
      <c r="V355" s="27">
        <v>10000</v>
      </c>
      <c r="W355" s="1" t="s">
        <v>6401</v>
      </c>
      <c r="X355" s="29" t="s">
        <v>6402</v>
      </c>
      <c r="Y355" s="1" t="s">
        <v>5740</v>
      </c>
      <c r="Z355" s="1" t="s">
        <v>2035</v>
      </c>
      <c r="AA355" s="1" t="s">
        <v>1662</v>
      </c>
      <c r="AB355" s="1" t="s">
        <v>5461</v>
      </c>
      <c r="AC355" s="1" t="s">
        <v>183</v>
      </c>
      <c r="AD355" s="1" t="s">
        <v>183</v>
      </c>
      <c r="AE355" s="1">
        <v>1</v>
      </c>
      <c r="AF355" s="1" t="s">
        <v>167</v>
      </c>
      <c r="AG355" s="1"/>
    </row>
    <row r="356" spans="1:33">
      <c r="A356" t="s">
        <v>167</v>
      </c>
      <c r="B356" s="1" t="s">
        <v>6403</v>
      </c>
      <c r="C356" s="1"/>
      <c r="D356" s="2" t="s">
        <v>305</v>
      </c>
      <c r="E356" s="1"/>
      <c r="F356" s="2"/>
      <c r="G356" s="1" t="s">
        <v>5478</v>
      </c>
      <c r="H356" s="20">
        <v>0</v>
      </c>
      <c r="I356" s="22"/>
      <c r="J356" s="20"/>
      <c r="K356" s="22"/>
      <c r="L356" s="20"/>
      <c r="M356" s="22"/>
      <c r="N356" s="20">
        <v>12</v>
      </c>
      <c r="O356" s="22"/>
      <c r="P356" s="20"/>
      <c r="Q356" s="22"/>
      <c r="R356" s="20">
        <v>3</v>
      </c>
      <c r="S356" s="22"/>
      <c r="T356" s="20"/>
      <c r="U356" s="22"/>
      <c r="V356" s="27">
        <v>10000</v>
      </c>
      <c r="W356" s="1" t="s">
        <v>6404</v>
      </c>
      <c r="X356" s="29" t="s">
        <v>5890</v>
      </c>
      <c r="Y356" s="1" t="s">
        <v>5740</v>
      </c>
      <c r="Z356" s="1" t="s">
        <v>2035</v>
      </c>
      <c r="AA356" s="1" t="s">
        <v>1667</v>
      </c>
      <c r="AB356" s="1" t="s">
        <v>5461</v>
      </c>
      <c r="AC356" s="1" t="s">
        <v>183</v>
      </c>
      <c r="AD356" s="1" t="s">
        <v>183</v>
      </c>
      <c r="AE356" s="1">
        <v>1</v>
      </c>
      <c r="AF356" s="1" t="s">
        <v>167</v>
      </c>
      <c r="AG356" s="1"/>
    </row>
    <row r="357" spans="1:33">
      <c r="A357" t="s">
        <v>167</v>
      </c>
      <c r="B357" s="1" t="s">
        <v>6405</v>
      </c>
      <c r="C357" s="1"/>
      <c r="D357" s="2" t="s">
        <v>317</v>
      </c>
      <c r="E357" s="1"/>
      <c r="F357" s="2" t="s">
        <v>128</v>
      </c>
      <c r="G357" s="1" t="s">
        <v>5478</v>
      </c>
      <c r="H357" s="20">
        <v>1</v>
      </c>
      <c r="I357" s="22"/>
      <c r="J357" s="20"/>
      <c r="K357" s="22"/>
      <c r="L357" s="20"/>
      <c r="M357" s="22">
        <v>11</v>
      </c>
      <c r="N357" s="20">
        <v>12</v>
      </c>
      <c r="O357" s="22"/>
      <c r="P357" s="20"/>
      <c r="Q357" s="22">
        <v>0</v>
      </c>
      <c r="R357" s="20">
        <v>1</v>
      </c>
      <c r="S357" s="22"/>
      <c r="T357" s="20"/>
      <c r="U357" s="22"/>
      <c r="V357" s="27">
        <v>10000</v>
      </c>
      <c r="W357" s="1" t="s">
        <v>6406</v>
      </c>
      <c r="X357" s="29" t="s">
        <v>6407</v>
      </c>
      <c r="Y357" s="1" t="s">
        <v>5740</v>
      </c>
      <c r="Z357" s="1" t="s">
        <v>2035</v>
      </c>
      <c r="AA357" s="1" t="s">
        <v>1667</v>
      </c>
      <c r="AB357" s="1" t="s">
        <v>5461</v>
      </c>
      <c r="AC357" s="1" t="s">
        <v>183</v>
      </c>
      <c r="AD357" s="1" t="s">
        <v>183</v>
      </c>
      <c r="AE357" s="1">
        <v>1</v>
      </c>
      <c r="AF357" s="1" t="s">
        <v>167</v>
      </c>
      <c r="AG357" s="1"/>
    </row>
    <row r="358" spans="1:33">
      <c r="A358" t="s">
        <v>167</v>
      </c>
      <c r="B358" s="1" t="s">
        <v>6408</v>
      </c>
      <c r="C358" s="1"/>
      <c r="D358" s="2" t="s">
        <v>36</v>
      </c>
      <c r="E358" s="1"/>
      <c r="F358" s="2" t="s">
        <v>128</v>
      </c>
      <c r="G358" s="1" t="s">
        <v>5478</v>
      </c>
      <c r="H358" s="20">
        <v>1</v>
      </c>
      <c r="I358" s="22"/>
      <c r="J358" s="20"/>
      <c r="K358" s="22"/>
      <c r="L358" s="20"/>
      <c r="M358" s="22">
        <v>12</v>
      </c>
      <c r="N358" s="20">
        <v>13</v>
      </c>
      <c r="O358" s="22"/>
      <c r="P358" s="20"/>
      <c r="Q358" s="22">
        <v>-1</v>
      </c>
      <c r="R358" s="20">
        <v>0</v>
      </c>
      <c r="S358" s="22"/>
      <c r="T358" s="20"/>
      <c r="U358" s="22"/>
      <c r="V358" s="27">
        <v>10000</v>
      </c>
      <c r="W358" s="1" t="s">
        <v>6409</v>
      </c>
      <c r="X358" s="29" t="s">
        <v>6410</v>
      </c>
      <c r="Y358" s="1" t="s">
        <v>5740</v>
      </c>
      <c r="Z358" s="1" t="s">
        <v>2035</v>
      </c>
      <c r="AA358" s="1" t="s">
        <v>1667</v>
      </c>
      <c r="AB358" s="1" t="s">
        <v>5461</v>
      </c>
      <c r="AC358" s="1" t="s">
        <v>183</v>
      </c>
      <c r="AD358" s="1" t="s">
        <v>183</v>
      </c>
      <c r="AE358" s="1">
        <v>1</v>
      </c>
      <c r="AF358" s="1" t="s">
        <v>167</v>
      </c>
      <c r="AG358" s="1"/>
    </row>
    <row r="359" spans="1:33">
      <c r="A359" t="s">
        <v>167</v>
      </c>
      <c r="B359" s="1" t="s">
        <v>6411</v>
      </c>
      <c r="C359" s="1"/>
      <c r="D359" s="2" t="s">
        <v>328</v>
      </c>
      <c r="E359" s="1"/>
      <c r="F359" s="2" t="s">
        <v>128</v>
      </c>
      <c r="G359" s="1" t="s">
        <v>5478</v>
      </c>
      <c r="H359" s="20">
        <v>0</v>
      </c>
      <c r="I359" s="22"/>
      <c r="J359" s="20"/>
      <c r="K359" s="22"/>
      <c r="L359" s="20"/>
      <c r="M359" s="22">
        <v>12</v>
      </c>
      <c r="N359" s="20">
        <v>13</v>
      </c>
      <c r="O359" s="22"/>
      <c r="P359" s="20"/>
      <c r="Q359" s="22">
        <v>1</v>
      </c>
      <c r="R359" s="20">
        <v>2</v>
      </c>
      <c r="S359" s="22"/>
      <c r="T359" s="20"/>
      <c r="U359" s="22"/>
      <c r="V359" s="27">
        <v>10000</v>
      </c>
      <c r="W359" s="1" t="s">
        <v>6412</v>
      </c>
      <c r="X359" s="29" t="s">
        <v>6413</v>
      </c>
      <c r="Y359" s="1" t="s">
        <v>5740</v>
      </c>
      <c r="Z359" s="1" t="s">
        <v>2035</v>
      </c>
      <c r="AA359" s="1" t="s">
        <v>1667</v>
      </c>
      <c r="AB359" s="1" t="s">
        <v>5461</v>
      </c>
      <c r="AC359" s="1" t="s">
        <v>183</v>
      </c>
      <c r="AD359" s="1" t="s">
        <v>183</v>
      </c>
      <c r="AE359" s="1">
        <v>1</v>
      </c>
      <c r="AF359" s="1" t="s">
        <v>167</v>
      </c>
      <c r="AG359" s="1"/>
    </row>
    <row r="360" spans="1:33">
      <c r="A360" t="s">
        <v>167</v>
      </c>
      <c r="B360" s="1" t="s">
        <v>6414</v>
      </c>
      <c r="C360" s="1"/>
      <c r="D360" s="2" t="s">
        <v>369</v>
      </c>
      <c r="E360" s="1"/>
      <c r="F360" s="2"/>
      <c r="G360" s="1" t="s">
        <v>5478</v>
      </c>
      <c r="H360" s="20">
        <v>1</v>
      </c>
      <c r="I360" s="22"/>
      <c r="J360" s="20"/>
      <c r="K360" s="22"/>
      <c r="L360" s="20"/>
      <c r="M360" s="22"/>
      <c r="N360" s="20">
        <v>13</v>
      </c>
      <c r="O360" s="22"/>
      <c r="P360" s="20"/>
      <c r="Q360" s="22"/>
      <c r="R360" s="20">
        <v>0</v>
      </c>
      <c r="S360" s="22"/>
      <c r="T360" s="20"/>
      <c r="U360" s="22"/>
      <c r="V360" s="27">
        <v>10000</v>
      </c>
      <c r="W360" s="1" t="s">
        <v>6415</v>
      </c>
      <c r="X360" s="29" t="s">
        <v>6416</v>
      </c>
      <c r="Y360" s="1" t="s">
        <v>5740</v>
      </c>
      <c r="Z360" s="1" t="s">
        <v>2035</v>
      </c>
      <c r="AA360" s="1" t="s">
        <v>1667</v>
      </c>
      <c r="AB360" s="1" t="s">
        <v>5461</v>
      </c>
      <c r="AC360" s="1" t="s">
        <v>183</v>
      </c>
      <c r="AD360" s="1" t="s">
        <v>183</v>
      </c>
      <c r="AE360" s="1">
        <v>1</v>
      </c>
      <c r="AF360" s="1" t="s">
        <v>167</v>
      </c>
      <c r="AG360" s="1"/>
    </row>
    <row r="361" spans="1:33">
      <c r="A361" t="s">
        <v>167</v>
      </c>
      <c r="B361" s="1" t="s">
        <v>6417</v>
      </c>
      <c r="C361" s="1"/>
      <c r="D361" s="2" t="s">
        <v>371</v>
      </c>
      <c r="E361" s="1"/>
      <c r="F361" s="2"/>
      <c r="G361" s="1" t="s">
        <v>5478</v>
      </c>
      <c r="H361" s="20">
        <v>0</v>
      </c>
      <c r="I361" s="22"/>
      <c r="J361" s="20"/>
      <c r="K361" s="22"/>
      <c r="L361" s="20"/>
      <c r="M361" s="22"/>
      <c r="N361" s="20">
        <v>14</v>
      </c>
      <c r="O361" s="22"/>
      <c r="P361" s="20"/>
      <c r="Q361" s="22"/>
      <c r="R361" s="20">
        <v>1</v>
      </c>
      <c r="S361" s="22"/>
      <c r="T361" s="20"/>
      <c r="U361" s="22"/>
      <c r="V361" s="27">
        <v>10000</v>
      </c>
      <c r="W361" s="1" t="s">
        <v>6418</v>
      </c>
      <c r="X361" s="29" t="s">
        <v>6348</v>
      </c>
      <c r="Y361" s="1" t="s">
        <v>5740</v>
      </c>
      <c r="Z361" s="1" t="s">
        <v>2035</v>
      </c>
      <c r="AA361" s="1" t="s">
        <v>1667</v>
      </c>
      <c r="AB361" s="1" t="s">
        <v>5461</v>
      </c>
      <c r="AC361" s="1" t="s">
        <v>183</v>
      </c>
      <c r="AD361" s="1" t="s">
        <v>183</v>
      </c>
      <c r="AE361" s="1">
        <v>1</v>
      </c>
      <c r="AF361" s="1" t="s">
        <v>167</v>
      </c>
      <c r="AG361" s="1"/>
    </row>
    <row r="362" spans="1:33">
      <c r="A362" t="s">
        <v>167</v>
      </c>
      <c r="B362" s="36" t="s">
        <v>6419</v>
      </c>
      <c r="C362" s="1"/>
      <c r="D362" s="2" t="s">
        <v>327</v>
      </c>
      <c r="E362" s="1"/>
      <c r="F362" s="2"/>
      <c r="G362" s="1" t="s">
        <v>5478</v>
      </c>
      <c r="H362" s="19">
        <v>1</v>
      </c>
      <c r="I362" s="22"/>
      <c r="J362" s="20"/>
      <c r="K362" s="22"/>
      <c r="L362" s="20"/>
      <c r="M362" s="24"/>
      <c r="N362" s="20">
        <v>14</v>
      </c>
      <c r="O362" s="22"/>
      <c r="P362" s="20"/>
      <c r="Q362" s="22"/>
      <c r="R362" s="19"/>
      <c r="S362" s="22"/>
      <c r="T362" s="20"/>
      <c r="U362" s="22"/>
      <c r="V362" s="28">
        <v>12000</v>
      </c>
      <c r="W362" s="2" t="s">
        <v>6420</v>
      </c>
      <c r="X362" s="26" t="s">
        <v>6134</v>
      </c>
      <c r="Y362" s="1" t="s">
        <v>5740</v>
      </c>
      <c r="Z362" s="1" t="s">
        <v>2035</v>
      </c>
      <c r="AA362" s="2" t="s">
        <v>1643</v>
      </c>
      <c r="AB362" s="1" t="s">
        <v>5461</v>
      </c>
      <c r="AC362" s="1" t="s">
        <v>183</v>
      </c>
      <c r="AD362" s="1" t="s">
        <v>183</v>
      </c>
      <c r="AE362" s="1">
        <v>1</v>
      </c>
      <c r="AF362" s="1" t="s">
        <v>167</v>
      </c>
      <c r="AG362" s="1"/>
    </row>
    <row r="363" spans="1:33">
      <c r="A363" t="s">
        <v>167</v>
      </c>
      <c r="B363" s="36" t="s">
        <v>6421</v>
      </c>
      <c r="C363" s="1"/>
      <c r="D363" s="2" t="s">
        <v>341</v>
      </c>
      <c r="E363" s="1" t="s">
        <v>344</v>
      </c>
      <c r="F363" s="2"/>
      <c r="G363" s="1" t="s">
        <v>5478</v>
      </c>
      <c r="H363" s="19">
        <v>1</v>
      </c>
      <c r="I363" s="22"/>
      <c r="J363" s="20"/>
      <c r="K363" s="22"/>
      <c r="L363" s="20"/>
      <c r="M363" s="24"/>
      <c r="N363" s="20">
        <v>15</v>
      </c>
      <c r="O363" s="22"/>
      <c r="P363" s="20"/>
      <c r="Q363" s="22"/>
      <c r="R363" s="19"/>
      <c r="S363" s="22"/>
      <c r="T363" s="20"/>
      <c r="U363" s="22"/>
      <c r="V363" s="28">
        <v>12000</v>
      </c>
      <c r="W363" s="2" t="s">
        <v>6422</v>
      </c>
      <c r="X363" s="26" t="s">
        <v>6423</v>
      </c>
      <c r="Y363" s="1" t="s">
        <v>5740</v>
      </c>
      <c r="Z363" s="1" t="s">
        <v>2035</v>
      </c>
      <c r="AA363" s="2" t="s">
        <v>1653</v>
      </c>
      <c r="AB363" s="1" t="s">
        <v>5461</v>
      </c>
      <c r="AC363" s="1" t="s">
        <v>183</v>
      </c>
      <c r="AD363" s="1" t="s">
        <v>183</v>
      </c>
      <c r="AE363" s="1">
        <v>1</v>
      </c>
      <c r="AF363" s="1" t="s">
        <v>167</v>
      </c>
      <c r="AG363" s="1"/>
    </row>
    <row r="364" spans="1:33">
      <c r="A364" t="s">
        <v>167</v>
      </c>
      <c r="B364" s="36" t="s">
        <v>6424</v>
      </c>
      <c r="C364" s="1"/>
      <c r="D364" s="2" t="s">
        <v>305</v>
      </c>
      <c r="E364" s="1"/>
      <c r="F364" s="2"/>
      <c r="G364" s="1" t="s">
        <v>5478</v>
      </c>
      <c r="H364" s="19"/>
      <c r="I364" s="22"/>
      <c r="J364" s="20"/>
      <c r="K364" s="22"/>
      <c r="L364" s="20"/>
      <c r="M364" s="24"/>
      <c r="N364" s="20">
        <v>18</v>
      </c>
      <c r="O364" s="22"/>
      <c r="P364" s="20"/>
      <c r="Q364" s="22"/>
      <c r="R364" s="19">
        <v>-2</v>
      </c>
      <c r="S364" s="22"/>
      <c r="T364" s="20"/>
      <c r="U364" s="22">
        <v>10</v>
      </c>
      <c r="V364" s="28">
        <v>12000</v>
      </c>
      <c r="W364" s="2" t="s">
        <v>6425</v>
      </c>
      <c r="X364" s="26" t="s">
        <v>6426</v>
      </c>
      <c r="Y364" s="1" t="s">
        <v>5740</v>
      </c>
      <c r="Z364" s="1" t="s">
        <v>2035</v>
      </c>
      <c r="AA364" s="2" t="s">
        <v>1657</v>
      </c>
      <c r="AB364" s="1" t="s">
        <v>5461</v>
      </c>
      <c r="AC364" s="1" t="s">
        <v>183</v>
      </c>
      <c r="AD364" s="1" t="s">
        <v>183</v>
      </c>
      <c r="AE364" s="1">
        <v>1</v>
      </c>
      <c r="AF364" s="1" t="s">
        <v>167</v>
      </c>
      <c r="AG364" s="1"/>
    </row>
    <row r="365" spans="1:33">
      <c r="A365" t="s">
        <v>167</v>
      </c>
      <c r="B365" s="1" t="s">
        <v>6427</v>
      </c>
      <c r="C365" s="1"/>
      <c r="D365" s="1" t="s">
        <v>305</v>
      </c>
      <c r="E365" s="1"/>
      <c r="F365" s="1"/>
      <c r="G365" s="1" t="s">
        <v>5478</v>
      </c>
      <c r="H365" s="20">
        <v>1</v>
      </c>
      <c r="I365" s="22"/>
      <c r="J365" s="20"/>
      <c r="K365" s="22"/>
      <c r="L365" s="20"/>
      <c r="M365" s="22"/>
      <c r="N365" s="20">
        <v>13</v>
      </c>
      <c r="O365" s="22"/>
      <c r="P365" s="20"/>
      <c r="Q365" s="22"/>
      <c r="R365" s="20">
        <v>2</v>
      </c>
      <c r="S365" s="22"/>
      <c r="T365" s="20"/>
      <c r="U365" s="22"/>
      <c r="V365" s="27">
        <v>12000</v>
      </c>
      <c r="W365" s="1" t="s">
        <v>6428</v>
      </c>
      <c r="X365" s="29" t="s">
        <v>6429</v>
      </c>
      <c r="Y365" s="1" t="s">
        <v>5740</v>
      </c>
      <c r="Z365" s="1" t="s">
        <v>2035</v>
      </c>
      <c r="AA365" s="1" t="s">
        <v>1662</v>
      </c>
      <c r="AB365" s="1" t="s">
        <v>5461</v>
      </c>
      <c r="AC365" s="1" t="s">
        <v>183</v>
      </c>
      <c r="AD365" s="1" t="s">
        <v>183</v>
      </c>
      <c r="AE365" s="1">
        <v>1</v>
      </c>
      <c r="AF365" s="1" t="s">
        <v>167</v>
      </c>
      <c r="AG365" s="1"/>
    </row>
    <row r="366" spans="1:33">
      <c r="A366" t="s">
        <v>167</v>
      </c>
      <c r="B366" s="1" t="s">
        <v>6430</v>
      </c>
      <c r="C366" s="1"/>
      <c r="D366" s="1" t="s">
        <v>305</v>
      </c>
      <c r="E366" s="1"/>
      <c r="F366" s="2"/>
      <c r="G366" s="1" t="s">
        <v>5478</v>
      </c>
      <c r="H366" s="20">
        <v>1</v>
      </c>
      <c r="I366" s="22"/>
      <c r="J366" s="20"/>
      <c r="K366" s="22"/>
      <c r="L366" s="20"/>
      <c r="M366" s="22"/>
      <c r="N366" s="20">
        <v>14</v>
      </c>
      <c r="O366" s="22"/>
      <c r="P366" s="20"/>
      <c r="Q366" s="22"/>
      <c r="R366" s="20">
        <v>1</v>
      </c>
      <c r="S366" s="22"/>
      <c r="T366" s="20"/>
      <c r="U366" s="22"/>
      <c r="V366" s="27">
        <v>12000</v>
      </c>
      <c r="W366" s="1" t="s">
        <v>6431</v>
      </c>
      <c r="X366" s="29" t="s">
        <v>6432</v>
      </c>
      <c r="Y366" s="1" t="s">
        <v>5740</v>
      </c>
      <c r="Z366" s="1" t="s">
        <v>2035</v>
      </c>
      <c r="AA366" s="1" t="s">
        <v>1662</v>
      </c>
      <c r="AB366" s="1" t="s">
        <v>5461</v>
      </c>
      <c r="AC366" s="1" t="s">
        <v>183</v>
      </c>
      <c r="AD366" s="1" t="s">
        <v>183</v>
      </c>
      <c r="AE366" s="1">
        <v>1</v>
      </c>
      <c r="AF366" s="1" t="s">
        <v>167</v>
      </c>
      <c r="AG366" s="1"/>
    </row>
    <row r="367" spans="1:33">
      <c r="A367" t="s">
        <v>167</v>
      </c>
      <c r="B367" s="1" t="s">
        <v>6433</v>
      </c>
      <c r="C367" s="1"/>
      <c r="D367" s="1" t="s">
        <v>305</v>
      </c>
      <c r="E367" s="1"/>
      <c r="F367" s="2"/>
      <c r="G367" s="1" t="s">
        <v>5478</v>
      </c>
      <c r="H367" s="20">
        <v>1</v>
      </c>
      <c r="I367" s="22"/>
      <c r="J367" s="20"/>
      <c r="K367" s="22"/>
      <c r="L367" s="20"/>
      <c r="M367" s="22"/>
      <c r="N367" s="20">
        <v>14</v>
      </c>
      <c r="O367" s="22"/>
      <c r="P367" s="20"/>
      <c r="Q367" s="22"/>
      <c r="R367" s="20">
        <v>1</v>
      </c>
      <c r="S367" s="22"/>
      <c r="T367" s="20"/>
      <c r="U367" s="22"/>
      <c r="V367" s="27">
        <v>12000</v>
      </c>
      <c r="W367" s="1" t="s">
        <v>6434</v>
      </c>
      <c r="X367" s="29" t="s">
        <v>6055</v>
      </c>
      <c r="Y367" s="1" t="s">
        <v>5740</v>
      </c>
      <c r="Z367" s="1" t="s">
        <v>2035</v>
      </c>
      <c r="AA367" s="1" t="s">
        <v>1662</v>
      </c>
      <c r="AB367" s="1" t="s">
        <v>5461</v>
      </c>
      <c r="AC367" s="1" t="s">
        <v>183</v>
      </c>
      <c r="AD367" s="1" t="s">
        <v>183</v>
      </c>
      <c r="AE367" s="1">
        <v>1</v>
      </c>
      <c r="AF367" s="1" t="s">
        <v>167</v>
      </c>
      <c r="AG367" s="1"/>
    </row>
    <row r="368" spans="1:33">
      <c r="A368" t="s">
        <v>167</v>
      </c>
      <c r="B368" s="1" t="s">
        <v>6435</v>
      </c>
      <c r="C368" s="1"/>
      <c r="D368" s="1" t="s">
        <v>1605</v>
      </c>
      <c r="E368" s="1"/>
      <c r="F368" s="1"/>
      <c r="G368" s="1" t="s">
        <v>5478</v>
      </c>
      <c r="H368" s="20">
        <v>1</v>
      </c>
      <c r="I368" s="22"/>
      <c r="J368" s="20"/>
      <c r="K368" s="22"/>
      <c r="L368" s="20"/>
      <c r="M368" s="22"/>
      <c r="N368" s="20">
        <v>16</v>
      </c>
      <c r="O368" s="22"/>
      <c r="P368" s="20"/>
      <c r="Q368" s="22"/>
      <c r="R368" s="20">
        <v>1</v>
      </c>
      <c r="S368" s="22"/>
      <c r="T368" s="20"/>
      <c r="U368" s="22"/>
      <c r="V368" s="27">
        <v>12000</v>
      </c>
      <c r="W368" s="1" t="s">
        <v>6436</v>
      </c>
      <c r="X368" s="29" t="s">
        <v>6437</v>
      </c>
      <c r="Y368" s="1" t="s">
        <v>5740</v>
      </c>
      <c r="Z368" s="1" t="s">
        <v>2035</v>
      </c>
      <c r="AA368" s="1" t="s">
        <v>1662</v>
      </c>
      <c r="AB368" s="1" t="s">
        <v>5461</v>
      </c>
      <c r="AC368" s="1" t="s">
        <v>183</v>
      </c>
      <c r="AD368" s="1" t="s">
        <v>183</v>
      </c>
      <c r="AE368" s="1">
        <v>1</v>
      </c>
      <c r="AF368" s="1" t="s">
        <v>167</v>
      </c>
      <c r="AG368" s="1"/>
    </row>
    <row r="369" spans="1:33">
      <c r="A369" t="s">
        <v>167</v>
      </c>
      <c r="B369" s="1" t="s">
        <v>6438</v>
      </c>
      <c r="C369" s="1"/>
      <c r="D369" s="2" t="s">
        <v>305</v>
      </c>
      <c r="E369" s="1"/>
      <c r="F369" s="2"/>
      <c r="G369" s="1" t="s">
        <v>5478</v>
      </c>
      <c r="H369" s="20">
        <v>1</v>
      </c>
      <c r="I369" s="22"/>
      <c r="J369" s="20"/>
      <c r="K369" s="22"/>
      <c r="L369" s="20"/>
      <c r="M369" s="22"/>
      <c r="N369" s="20">
        <v>13</v>
      </c>
      <c r="O369" s="22"/>
      <c r="P369" s="20"/>
      <c r="Q369" s="22"/>
      <c r="R369" s="20">
        <v>1</v>
      </c>
      <c r="S369" s="22"/>
      <c r="T369" s="20"/>
      <c r="U369" s="22"/>
      <c r="V369" s="27">
        <v>12000</v>
      </c>
      <c r="W369" s="1" t="s">
        <v>6439</v>
      </c>
      <c r="X369" s="29" t="s">
        <v>6134</v>
      </c>
      <c r="Y369" s="1" t="s">
        <v>5740</v>
      </c>
      <c r="Z369" s="1" t="s">
        <v>2035</v>
      </c>
      <c r="AA369" s="1" t="s">
        <v>1667</v>
      </c>
      <c r="AB369" s="1" t="s">
        <v>5461</v>
      </c>
      <c r="AC369" s="1" t="s">
        <v>183</v>
      </c>
      <c r="AD369" s="1" t="s">
        <v>183</v>
      </c>
      <c r="AE369" s="1">
        <v>1</v>
      </c>
      <c r="AF369" s="1" t="s">
        <v>167</v>
      </c>
      <c r="AG369" s="1"/>
    </row>
    <row r="370" spans="1:33">
      <c r="A370" s="15" t="s">
        <v>167</v>
      </c>
      <c r="B370" s="30" t="s">
        <v>6440</v>
      </c>
      <c r="C370" s="30"/>
      <c r="D370" s="31" t="s">
        <v>372</v>
      </c>
      <c r="E370" s="30"/>
      <c r="F370" s="31"/>
      <c r="G370" s="30" t="s">
        <v>5478</v>
      </c>
      <c r="H370" s="32">
        <v>1</v>
      </c>
      <c r="I370" s="37"/>
      <c r="J370" s="20"/>
      <c r="K370" s="37"/>
      <c r="L370" s="32"/>
      <c r="M370" s="37"/>
      <c r="N370" s="32">
        <v>14</v>
      </c>
      <c r="O370" s="37"/>
      <c r="P370" s="32"/>
      <c r="Q370" s="37"/>
      <c r="R370" s="32">
        <v>0</v>
      </c>
      <c r="S370" s="37"/>
      <c r="T370" s="32"/>
      <c r="U370" s="37"/>
      <c r="V370" s="39">
        <v>12000</v>
      </c>
      <c r="W370" s="30" t="s">
        <v>6441</v>
      </c>
      <c r="X370" s="40" t="s">
        <v>6315</v>
      </c>
      <c r="Y370" s="30" t="s">
        <v>5740</v>
      </c>
      <c r="Z370" s="30" t="s">
        <v>2035</v>
      </c>
      <c r="AA370" s="30" t="s">
        <v>1667</v>
      </c>
      <c r="AB370" s="30" t="s">
        <v>5461</v>
      </c>
      <c r="AC370" s="30" t="s">
        <v>183</v>
      </c>
      <c r="AD370" s="30" t="s">
        <v>183</v>
      </c>
      <c r="AE370" s="30">
        <v>1</v>
      </c>
      <c r="AF370" s="30" t="s">
        <v>167</v>
      </c>
      <c r="AG370" s="1"/>
    </row>
    <row r="371" spans="1:33">
      <c r="A371" t="s">
        <v>167</v>
      </c>
      <c r="B371" s="1" t="s">
        <v>6442</v>
      </c>
      <c r="C371" s="1"/>
      <c r="D371" s="2" t="s">
        <v>305</v>
      </c>
      <c r="E371" s="1"/>
      <c r="F371" s="2"/>
      <c r="G371" s="1" t="s">
        <v>5478</v>
      </c>
      <c r="H371" s="20"/>
      <c r="I371" s="22"/>
      <c r="J371" s="20"/>
      <c r="K371" s="22"/>
      <c r="L371" s="20"/>
      <c r="M371" s="22"/>
      <c r="N371" s="20">
        <v>15</v>
      </c>
      <c r="O371" s="22"/>
      <c r="P371" s="20"/>
      <c r="Q371" s="22"/>
      <c r="R371" s="20">
        <v>2</v>
      </c>
      <c r="S371" s="22"/>
      <c r="T371" s="20"/>
      <c r="U371" s="22"/>
      <c r="V371" s="27">
        <v>15000</v>
      </c>
      <c r="W371" s="1" t="s">
        <v>6443</v>
      </c>
      <c r="X371" s="29" t="s">
        <v>6444</v>
      </c>
      <c r="Y371" s="1" t="s">
        <v>2780</v>
      </c>
      <c r="Z371" s="1" t="s">
        <v>2035</v>
      </c>
      <c r="AA371" s="1" t="s">
        <v>1631</v>
      </c>
      <c r="AB371" s="1" t="s">
        <v>5461</v>
      </c>
      <c r="AC371" s="1" t="s">
        <v>183</v>
      </c>
      <c r="AD371" s="1" t="s">
        <v>183</v>
      </c>
      <c r="AE371" s="1">
        <v>1</v>
      </c>
      <c r="AF371" s="1" t="s">
        <v>167</v>
      </c>
      <c r="AG371" s="1"/>
    </row>
    <row r="372" spans="1:33">
      <c r="A372" t="s">
        <v>167</v>
      </c>
      <c r="B372" s="36" t="s">
        <v>6445</v>
      </c>
      <c r="C372" s="1"/>
      <c r="D372" s="2" t="s">
        <v>305</v>
      </c>
      <c r="E372" s="1"/>
      <c r="F372" s="2"/>
      <c r="G372" s="1" t="s">
        <v>5478</v>
      </c>
      <c r="H372" s="19">
        <v>1</v>
      </c>
      <c r="I372" s="22"/>
      <c r="J372" s="20"/>
      <c r="K372" s="22"/>
      <c r="L372" s="20"/>
      <c r="M372" s="23"/>
      <c r="N372" s="20">
        <v>16</v>
      </c>
      <c r="O372" s="22"/>
      <c r="P372" s="20"/>
      <c r="Q372" s="22"/>
      <c r="R372" s="19"/>
      <c r="S372" s="22"/>
      <c r="T372" s="20"/>
      <c r="U372" s="22"/>
      <c r="V372" s="28">
        <v>15000</v>
      </c>
      <c r="W372" s="2" t="s">
        <v>6446</v>
      </c>
      <c r="X372" s="26" t="s">
        <v>6447</v>
      </c>
      <c r="Y372" s="1" t="s">
        <v>5740</v>
      </c>
      <c r="Z372" s="1" t="s">
        <v>2035</v>
      </c>
      <c r="AA372" s="2" t="s">
        <v>1653</v>
      </c>
      <c r="AB372" s="1" t="s">
        <v>5461</v>
      </c>
      <c r="AC372" s="1" t="s">
        <v>183</v>
      </c>
      <c r="AD372" s="1" t="s">
        <v>183</v>
      </c>
      <c r="AE372" s="1">
        <v>1</v>
      </c>
      <c r="AF372" s="1" t="s">
        <v>167</v>
      </c>
      <c r="AG372" s="1"/>
    </row>
    <row r="373" spans="1:33">
      <c r="A373" t="s">
        <v>167</v>
      </c>
      <c r="B373" s="1" t="s">
        <v>6448</v>
      </c>
      <c r="C373" s="1"/>
      <c r="D373" s="1" t="s">
        <v>305</v>
      </c>
      <c r="E373" s="1"/>
      <c r="F373" s="1"/>
      <c r="G373" s="1" t="s">
        <v>5478</v>
      </c>
      <c r="H373" s="20">
        <v>1</v>
      </c>
      <c r="I373" s="22"/>
      <c r="J373" s="20"/>
      <c r="K373" s="22"/>
      <c r="L373" s="20"/>
      <c r="M373" s="22"/>
      <c r="N373" s="20">
        <v>14</v>
      </c>
      <c r="O373" s="22"/>
      <c r="P373" s="20"/>
      <c r="Q373" s="22"/>
      <c r="R373" s="20">
        <v>2</v>
      </c>
      <c r="S373" s="22"/>
      <c r="T373" s="20"/>
      <c r="U373" s="22"/>
      <c r="V373" s="27">
        <v>15000</v>
      </c>
      <c r="W373" s="1" t="s">
        <v>6449</v>
      </c>
      <c r="X373" s="29" t="s">
        <v>6326</v>
      </c>
      <c r="Y373" s="1" t="s">
        <v>3132</v>
      </c>
      <c r="Z373" s="1" t="s">
        <v>2035</v>
      </c>
      <c r="AA373" s="1" t="s">
        <v>1662</v>
      </c>
      <c r="AB373" s="1" t="s">
        <v>5461</v>
      </c>
      <c r="AC373" s="1" t="s">
        <v>183</v>
      </c>
      <c r="AD373" s="1" t="s">
        <v>183</v>
      </c>
      <c r="AE373" s="1">
        <v>1</v>
      </c>
      <c r="AF373" s="1" t="s">
        <v>167</v>
      </c>
      <c r="AG373" s="1"/>
    </row>
    <row r="374" spans="1:33">
      <c r="A374" t="s">
        <v>167</v>
      </c>
      <c r="B374" s="1" t="s">
        <v>6450</v>
      </c>
      <c r="C374" s="1"/>
      <c r="D374" s="1" t="s">
        <v>305</v>
      </c>
      <c r="E374" s="1"/>
      <c r="F374" s="1"/>
      <c r="G374" s="1" t="s">
        <v>5478</v>
      </c>
      <c r="H374" s="20">
        <v>1</v>
      </c>
      <c r="I374" s="22"/>
      <c r="J374" s="20"/>
      <c r="K374" s="22"/>
      <c r="L374" s="20"/>
      <c r="M374" s="22"/>
      <c r="N374" s="20">
        <v>14</v>
      </c>
      <c r="O374" s="22"/>
      <c r="P374" s="20"/>
      <c r="Q374" s="22"/>
      <c r="R374" s="20"/>
      <c r="S374" s="22"/>
      <c r="T374" s="20"/>
      <c r="U374" s="22"/>
      <c r="V374" s="27">
        <v>15000</v>
      </c>
      <c r="W374" s="1" t="s">
        <v>6451</v>
      </c>
      <c r="X374" s="29" t="s">
        <v>6452</v>
      </c>
      <c r="Y374" s="1" t="s">
        <v>5740</v>
      </c>
      <c r="Z374" s="1" t="s">
        <v>2035</v>
      </c>
      <c r="AA374" s="1" t="s">
        <v>1662</v>
      </c>
      <c r="AB374" s="1" t="s">
        <v>5461</v>
      </c>
      <c r="AC374" s="1" t="s">
        <v>183</v>
      </c>
      <c r="AD374" s="1" t="s">
        <v>183</v>
      </c>
      <c r="AE374" s="1">
        <v>1</v>
      </c>
      <c r="AF374" s="1" t="s">
        <v>167</v>
      </c>
      <c r="AG374" s="1"/>
    </row>
    <row r="375" spans="1:33">
      <c r="A375" t="s">
        <v>167</v>
      </c>
      <c r="B375" s="1" t="s">
        <v>6453</v>
      </c>
      <c r="C375" s="1"/>
      <c r="D375" s="1" t="s">
        <v>305</v>
      </c>
      <c r="E375" s="1"/>
      <c r="F375" s="1"/>
      <c r="G375" s="1" t="s">
        <v>5478</v>
      </c>
      <c r="H375" s="20"/>
      <c r="I375" s="22"/>
      <c r="J375" s="20"/>
      <c r="K375" s="22"/>
      <c r="L375" s="20"/>
      <c r="M375" s="22"/>
      <c r="N375" s="20">
        <v>15</v>
      </c>
      <c r="O375" s="22"/>
      <c r="P375" s="20"/>
      <c r="Q375" s="22"/>
      <c r="R375" s="20">
        <v>2</v>
      </c>
      <c r="S375" s="22"/>
      <c r="T375" s="20"/>
      <c r="U375" s="22"/>
      <c r="V375" s="27">
        <v>15000</v>
      </c>
      <c r="W375" s="1" t="s">
        <v>6454</v>
      </c>
      <c r="X375" s="29" t="s">
        <v>6455</v>
      </c>
      <c r="Y375" s="1" t="s">
        <v>5740</v>
      </c>
      <c r="Z375" s="1" t="s">
        <v>2035</v>
      </c>
      <c r="AA375" s="1" t="s">
        <v>1662</v>
      </c>
      <c r="AB375" s="1" t="s">
        <v>5461</v>
      </c>
      <c r="AC375" s="1" t="s">
        <v>183</v>
      </c>
      <c r="AD375" s="1" t="s">
        <v>183</v>
      </c>
      <c r="AE375" s="1">
        <v>1</v>
      </c>
      <c r="AF375" s="1" t="s">
        <v>167</v>
      </c>
      <c r="AG375" s="1"/>
    </row>
    <row r="376" s="15" customFormat="1" spans="1:33">
      <c r="A376" s="15" t="s">
        <v>167</v>
      </c>
      <c r="B376" s="30" t="s">
        <v>6456</v>
      </c>
      <c r="C376" s="30"/>
      <c r="D376" s="31" t="s">
        <v>325</v>
      </c>
      <c r="E376" s="30"/>
      <c r="F376" s="30"/>
      <c r="G376" s="30" t="s">
        <v>5478</v>
      </c>
      <c r="H376" s="32">
        <v>1</v>
      </c>
      <c r="I376" s="37"/>
      <c r="J376" s="32"/>
      <c r="K376" s="37"/>
      <c r="L376" s="32"/>
      <c r="M376" s="37"/>
      <c r="N376" s="32">
        <v>16</v>
      </c>
      <c r="O376" s="37"/>
      <c r="P376" s="32"/>
      <c r="Q376" s="37"/>
      <c r="R376" s="32">
        <v>2</v>
      </c>
      <c r="S376" s="37"/>
      <c r="T376" s="32"/>
      <c r="U376" s="37"/>
      <c r="V376" s="39">
        <v>18000</v>
      </c>
      <c r="W376" s="30" t="s">
        <v>6457</v>
      </c>
      <c r="X376" s="40" t="s">
        <v>6458</v>
      </c>
      <c r="Y376" s="30" t="s">
        <v>5740</v>
      </c>
      <c r="Z376" s="30" t="s">
        <v>2206</v>
      </c>
      <c r="AA376" s="30" t="s">
        <v>1662</v>
      </c>
      <c r="AB376" s="30" t="s">
        <v>5461</v>
      </c>
      <c r="AC376" s="30" t="s">
        <v>183</v>
      </c>
      <c r="AD376" s="30" t="s">
        <v>183</v>
      </c>
      <c r="AE376" s="30">
        <v>1</v>
      </c>
      <c r="AF376" s="30" t="s">
        <v>167</v>
      </c>
      <c r="AG376" s="30"/>
    </row>
    <row r="377" customFormat="1" spans="1:33">
      <c r="A377" t="s">
        <v>167</v>
      </c>
      <c r="B377" s="1" t="s">
        <v>6459</v>
      </c>
      <c r="C377" s="1"/>
      <c r="D377" s="2" t="s">
        <v>183</v>
      </c>
      <c r="E377" s="1"/>
      <c r="F377" s="1" t="s">
        <v>128</v>
      </c>
      <c r="G377" s="1"/>
      <c r="H377" s="20">
        <v>0</v>
      </c>
      <c r="I377" s="22"/>
      <c r="J377" s="19"/>
      <c r="K377" s="22"/>
      <c r="L377" s="20"/>
      <c r="M377" s="22">
        <v>1</v>
      </c>
      <c r="N377" s="20"/>
      <c r="O377" s="22"/>
      <c r="P377" s="20"/>
      <c r="Q377" s="22">
        <v>-1</v>
      </c>
      <c r="R377" s="20"/>
      <c r="S377" s="22"/>
      <c r="T377" s="20"/>
      <c r="U377" s="22"/>
      <c r="V377" s="27">
        <v>300</v>
      </c>
      <c r="W377" s="43"/>
      <c r="X377" s="29" t="s">
        <v>6460</v>
      </c>
      <c r="Y377" s="1" t="s">
        <v>2780</v>
      </c>
      <c r="Z377" s="1" t="s">
        <v>2035</v>
      </c>
      <c r="AA377" s="1" t="s">
        <v>5366</v>
      </c>
      <c r="AB377" s="30" t="s">
        <v>5461</v>
      </c>
      <c r="AC377" s="30" t="s">
        <v>183</v>
      </c>
      <c r="AD377" s="30" t="s">
        <v>183</v>
      </c>
      <c r="AE377" s="30">
        <v>1</v>
      </c>
      <c r="AF377" s="30" t="s">
        <v>167</v>
      </c>
      <c r="AG377" s="1"/>
    </row>
    <row r="378" customFormat="1" spans="1:33">
      <c r="A378" t="s">
        <v>167</v>
      </c>
      <c r="B378" s="1" t="s">
        <v>6461</v>
      </c>
      <c r="C378" s="1"/>
      <c r="D378" s="2" t="s">
        <v>345</v>
      </c>
      <c r="E378" s="1"/>
      <c r="F378" s="1" t="s">
        <v>128</v>
      </c>
      <c r="G378" s="1"/>
      <c r="H378" s="20">
        <v>-1</v>
      </c>
      <c r="I378" s="22"/>
      <c r="J378" s="19"/>
      <c r="K378" s="22"/>
      <c r="L378" s="20"/>
      <c r="M378" s="22">
        <v>5</v>
      </c>
      <c r="N378" s="20"/>
      <c r="O378" s="22"/>
      <c r="P378" s="20"/>
      <c r="Q378" s="22">
        <v>-3</v>
      </c>
      <c r="R378" s="20"/>
      <c r="S378" s="22"/>
      <c r="T378" s="20"/>
      <c r="U378" s="22"/>
      <c r="V378" s="27">
        <v>300</v>
      </c>
      <c r="W378" s="43"/>
      <c r="X378" s="29" t="s">
        <v>6462</v>
      </c>
      <c r="Y378" s="1" t="s">
        <v>2780</v>
      </c>
      <c r="Z378" s="1" t="s">
        <v>2035</v>
      </c>
      <c r="AA378" s="1" t="s">
        <v>5375</v>
      </c>
      <c r="AB378" s="30" t="s">
        <v>5461</v>
      </c>
      <c r="AC378" s="30" t="s">
        <v>183</v>
      </c>
      <c r="AD378" s="30" t="s">
        <v>183</v>
      </c>
      <c r="AE378" s="30">
        <v>1</v>
      </c>
      <c r="AF378" s="30" t="s">
        <v>167</v>
      </c>
      <c r="AG378" s="1"/>
    </row>
    <row r="379" customFormat="1" spans="1:33">
      <c r="A379" t="s">
        <v>167</v>
      </c>
      <c r="B379" s="1" t="s">
        <v>6463</v>
      </c>
      <c r="C379" s="1"/>
      <c r="D379" s="2" t="s">
        <v>183</v>
      </c>
      <c r="E379" s="1"/>
      <c r="F379" s="1" t="s">
        <v>128</v>
      </c>
      <c r="G379" s="30" t="s">
        <v>5478</v>
      </c>
      <c r="H379" s="20"/>
      <c r="I379" s="22"/>
      <c r="J379" s="19"/>
      <c r="K379" s="22"/>
      <c r="L379" s="20"/>
      <c r="M379" s="22">
        <v>3</v>
      </c>
      <c r="N379" s="20">
        <v>4</v>
      </c>
      <c r="O379" s="22"/>
      <c r="P379" s="20"/>
      <c r="Q379" s="22">
        <v>-1</v>
      </c>
      <c r="R379" s="20">
        <v>0</v>
      </c>
      <c r="S379" s="22"/>
      <c r="T379" s="20"/>
      <c r="U379" s="22"/>
      <c r="V379" s="27">
        <v>800</v>
      </c>
      <c r="W379" s="43"/>
      <c r="X379" s="29" t="s">
        <v>6464</v>
      </c>
      <c r="Y379" s="1" t="s">
        <v>2780</v>
      </c>
      <c r="Z379" s="1" t="s">
        <v>2035</v>
      </c>
      <c r="AA379" s="1" t="s">
        <v>5366</v>
      </c>
      <c r="AB379" s="30" t="s">
        <v>5461</v>
      </c>
      <c r="AC379" s="30" t="s">
        <v>183</v>
      </c>
      <c r="AD379" s="30" t="s">
        <v>183</v>
      </c>
      <c r="AE379" s="30">
        <v>1</v>
      </c>
      <c r="AF379" s="30" t="s">
        <v>167</v>
      </c>
      <c r="AG379" s="1"/>
    </row>
    <row r="380" customFormat="1" spans="1:33">
      <c r="A380" t="s">
        <v>167</v>
      </c>
      <c r="B380" s="1" t="s">
        <v>6465</v>
      </c>
      <c r="C380" s="1"/>
      <c r="D380" s="2" t="s">
        <v>183</v>
      </c>
      <c r="E380" s="1"/>
      <c r="F380" s="1" t="s">
        <v>128</v>
      </c>
      <c r="G380" s="30" t="s">
        <v>5478</v>
      </c>
      <c r="H380" s="20">
        <v>1</v>
      </c>
      <c r="I380" s="22"/>
      <c r="J380" s="19"/>
      <c r="K380" s="22"/>
      <c r="L380" s="20"/>
      <c r="M380" s="22">
        <v>4</v>
      </c>
      <c r="N380" s="20">
        <v>5</v>
      </c>
      <c r="O380" s="22"/>
      <c r="P380" s="20"/>
      <c r="Q380" s="22">
        <v>-4</v>
      </c>
      <c r="R380" s="20">
        <v>-3</v>
      </c>
      <c r="S380" s="22"/>
      <c r="T380" s="20"/>
      <c r="U380" s="22"/>
      <c r="V380" s="27">
        <v>800</v>
      </c>
      <c r="W380" s="43"/>
      <c r="X380" s="29" t="s">
        <v>6466</v>
      </c>
      <c r="Y380" s="1" t="s">
        <v>2780</v>
      </c>
      <c r="Z380" s="1" t="s">
        <v>2035</v>
      </c>
      <c r="AA380" s="1" t="s">
        <v>5366</v>
      </c>
      <c r="AB380" s="30" t="s">
        <v>5461</v>
      </c>
      <c r="AC380" s="30" t="s">
        <v>183</v>
      </c>
      <c r="AD380" s="30" t="s">
        <v>183</v>
      </c>
      <c r="AE380" s="30">
        <v>1</v>
      </c>
      <c r="AF380" s="30" t="s">
        <v>167</v>
      </c>
      <c r="AG380" s="1"/>
    </row>
    <row r="381" customFormat="1" spans="1:33">
      <c r="A381" t="s">
        <v>167</v>
      </c>
      <c r="B381" s="1" t="s">
        <v>6467</v>
      </c>
      <c r="C381" s="1"/>
      <c r="D381" s="2" t="s">
        <v>6468</v>
      </c>
      <c r="E381" s="1"/>
      <c r="F381" s="1" t="s">
        <v>128</v>
      </c>
      <c r="G381" s="30" t="s">
        <v>5478</v>
      </c>
      <c r="H381" s="20"/>
      <c r="I381" s="22"/>
      <c r="J381" s="19"/>
      <c r="K381" s="22"/>
      <c r="L381" s="20"/>
      <c r="M381" s="22">
        <v>3</v>
      </c>
      <c r="N381" s="20">
        <v>4</v>
      </c>
      <c r="O381" s="22"/>
      <c r="P381" s="20"/>
      <c r="Q381" s="22">
        <v>-3</v>
      </c>
      <c r="R381" s="20">
        <v>-2</v>
      </c>
      <c r="S381" s="22"/>
      <c r="T381" s="20"/>
      <c r="U381" s="22"/>
      <c r="V381" s="27">
        <v>800</v>
      </c>
      <c r="W381" s="43"/>
      <c r="X381" s="29" t="s">
        <v>6469</v>
      </c>
      <c r="Y381" s="1" t="s">
        <v>2780</v>
      </c>
      <c r="Z381" s="1" t="s">
        <v>2035</v>
      </c>
      <c r="AA381" s="1" t="s">
        <v>5375</v>
      </c>
      <c r="AB381" s="30" t="s">
        <v>5461</v>
      </c>
      <c r="AC381" s="30" t="s">
        <v>183</v>
      </c>
      <c r="AD381" s="30" t="s">
        <v>183</v>
      </c>
      <c r="AE381" s="30">
        <v>1</v>
      </c>
      <c r="AF381" s="30" t="s">
        <v>167</v>
      </c>
      <c r="AG381" s="1"/>
    </row>
    <row r="382" customFormat="1" spans="1:33">
      <c r="A382" t="s">
        <v>167</v>
      </c>
      <c r="B382" s="1" t="s">
        <v>6470</v>
      </c>
      <c r="C382" s="1"/>
      <c r="D382" s="1" t="s">
        <v>305</v>
      </c>
      <c r="E382" s="1" t="s">
        <v>316</v>
      </c>
      <c r="F382" s="1"/>
      <c r="G382" s="30" t="s">
        <v>5478</v>
      </c>
      <c r="H382" s="20"/>
      <c r="I382" s="22"/>
      <c r="J382" s="19"/>
      <c r="K382" s="22"/>
      <c r="L382" s="20"/>
      <c r="M382" s="22"/>
      <c r="N382" s="20">
        <v>7</v>
      </c>
      <c r="O382" s="22"/>
      <c r="P382" s="20"/>
      <c r="Q382" s="22"/>
      <c r="R382" s="20">
        <v>-4</v>
      </c>
      <c r="S382" s="22"/>
      <c r="T382" s="20"/>
      <c r="U382" s="22"/>
      <c r="V382" s="27">
        <v>1200</v>
      </c>
      <c r="W382" s="43"/>
      <c r="X382" s="29" t="s">
        <v>6029</v>
      </c>
      <c r="Y382" s="1" t="s">
        <v>2780</v>
      </c>
      <c r="Z382" s="1" t="s">
        <v>2035</v>
      </c>
      <c r="AA382" s="1" t="s">
        <v>5366</v>
      </c>
      <c r="AB382" s="30" t="s">
        <v>5461</v>
      </c>
      <c r="AC382" s="30" t="s">
        <v>183</v>
      </c>
      <c r="AD382" s="30" t="s">
        <v>183</v>
      </c>
      <c r="AE382" s="30">
        <v>1</v>
      </c>
      <c r="AF382" s="30" t="s">
        <v>167</v>
      </c>
      <c r="AG382" s="1"/>
    </row>
    <row r="383" customFormat="1" spans="1:33">
      <c r="A383" t="s">
        <v>167</v>
      </c>
      <c r="B383" s="1" t="s">
        <v>6471</v>
      </c>
      <c r="C383" s="1"/>
      <c r="D383" s="2" t="s">
        <v>183</v>
      </c>
      <c r="E383" s="1"/>
      <c r="F383" s="1"/>
      <c r="G383" s="30" t="s">
        <v>5478</v>
      </c>
      <c r="H383" s="20"/>
      <c r="I383" s="22"/>
      <c r="J383" s="19"/>
      <c r="K383" s="22"/>
      <c r="L383" s="20"/>
      <c r="M383" s="22"/>
      <c r="N383" s="20">
        <v>7</v>
      </c>
      <c r="O383" s="22"/>
      <c r="P383" s="20"/>
      <c r="Q383" s="22"/>
      <c r="R383" s="20">
        <v>-4</v>
      </c>
      <c r="S383" s="22"/>
      <c r="T383" s="20"/>
      <c r="U383" s="22"/>
      <c r="V383" s="27">
        <v>1200</v>
      </c>
      <c r="W383" s="43"/>
      <c r="X383" s="29" t="s">
        <v>6472</v>
      </c>
      <c r="Y383" s="1" t="s">
        <v>2780</v>
      </c>
      <c r="Z383" s="1" t="s">
        <v>2035</v>
      </c>
      <c r="AA383" s="1" t="s">
        <v>5375</v>
      </c>
      <c r="AB383" s="30" t="s">
        <v>5461</v>
      </c>
      <c r="AC383" s="30" t="s">
        <v>183</v>
      </c>
      <c r="AD383" s="30" t="s">
        <v>183</v>
      </c>
      <c r="AE383" s="30">
        <v>1</v>
      </c>
      <c r="AF383" s="30" t="s">
        <v>167</v>
      </c>
      <c r="AG383" s="1"/>
    </row>
    <row r="384" customFormat="1" spans="1:33">
      <c r="A384" t="s">
        <v>167</v>
      </c>
      <c r="B384" s="1" t="s">
        <v>6473</v>
      </c>
      <c r="C384" s="1"/>
      <c r="D384" s="2" t="s">
        <v>6468</v>
      </c>
      <c r="E384" s="1"/>
      <c r="F384" s="1"/>
      <c r="G384" s="30" t="s">
        <v>5478</v>
      </c>
      <c r="H384" s="20">
        <v>-1</v>
      </c>
      <c r="I384" s="22"/>
      <c r="J384" s="19"/>
      <c r="K384" s="22"/>
      <c r="L384" s="20"/>
      <c r="M384" s="22"/>
      <c r="N384" s="20">
        <v>12</v>
      </c>
      <c r="O384" s="22"/>
      <c r="P384" s="20"/>
      <c r="Q384" s="22"/>
      <c r="R384" s="20">
        <v>-4</v>
      </c>
      <c r="S384" s="22"/>
      <c r="T384" s="20"/>
      <c r="U384" s="22"/>
      <c r="V384" s="27">
        <v>2800</v>
      </c>
      <c r="W384" s="43"/>
      <c r="X384" s="29" t="s">
        <v>6474</v>
      </c>
      <c r="Y384" s="1" t="s">
        <v>2780</v>
      </c>
      <c r="Z384" s="1" t="s">
        <v>2035</v>
      </c>
      <c r="AA384" s="1" t="s">
        <v>5366</v>
      </c>
      <c r="AB384" s="30" t="s">
        <v>5461</v>
      </c>
      <c r="AC384" s="30" t="s">
        <v>183</v>
      </c>
      <c r="AD384" s="30" t="s">
        <v>183</v>
      </c>
      <c r="AE384" s="30">
        <v>1</v>
      </c>
      <c r="AF384" s="30" t="s">
        <v>167</v>
      </c>
      <c r="AG384" s="1"/>
    </row>
    <row r="385" customFormat="1" spans="1:33">
      <c r="A385" t="s">
        <v>167</v>
      </c>
      <c r="B385" s="1" t="s">
        <v>6475</v>
      </c>
      <c r="C385" s="1"/>
      <c r="D385" s="2" t="s">
        <v>6468</v>
      </c>
      <c r="E385" s="1"/>
      <c r="F385" s="1"/>
      <c r="G385" s="30" t="s">
        <v>5478</v>
      </c>
      <c r="H385" s="20">
        <v>1</v>
      </c>
      <c r="I385" s="22"/>
      <c r="J385" s="19"/>
      <c r="K385" s="22"/>
      <c r="L385" s="20"/>
      <c r="M385" s="22"/>
      <c r="N385" s="20">
        <v>13</v>
      </c>
      <c r="O385" s="22"/>
      <c r="P385" s="20"/>
      <c r="Q385" s="22"/>
      <c r="R385" s="20">
        <v>0</v>
      </c>
      <c r="S385" s="22"/>
      <c r="T385" s="20"/>
      <c r="U385" s="22"/>
      <c r="V385" s="27">
        <v>10000</v>
      </c>
      <c r="W385" s="43"/>
      <c r="X385" s="29" t="s">
        <v>6476</v>
      </c>
      <c r="Y385" s="1" t="s">
        <v>2780</v>
      </c>
      <c r="Z385" s="1" t="s">
        <v>2035</v>
      </c>
      <c r="AA385" s="1" t="s">
        <v>5366</v>
      </c>
      <c r="AB385" s="30" t="s">
        <v>5461</v>
      </c>
      <c r="AC385" s="30" t="s">
        <v>183</v>
      </c>
      <c r="AD385" s="30" t="s">
        <v>183</v>
      </c>
      <c r="AE385" s="30">
        <v>1</v>
      </c>
      <c r="AF385" s="30" t="s">
        <v>167</v>
      </c>
      <c r="AG385" s="1"/>
    </row>
    <row r="386" customFormat="1" spans="1:33">
      <c r="A386" t="s">
        <v>167</v>
      </c>
      <c r="B386" s="1" t="s">
        <v>6477</v>
      </c>
      <c r="C386" s="1"/>
      <c r="D386" s="2" t="s">
        <v>183</v>
      </c>
      <c r="E386" s="1"/>
      <c r="F386" s="1" t="s">
        <v>128</v>
      </c>
      <c r="G386" s="30" t="s">
        <v>5478</v>
      </c>
      <c r="H386" s="20">
        <v>1</v>
      </c>
      <c r="I386" s="22"/>
      <c r="J386" s="19"/>
      <c r="K386" s="22"/>
      <c r="L386" s="20"/>
      <c r="M386" s="22">
        <v>4</v>
      </c>
      <c r="N386" s="20">
        <v>5</v>
      </c>
      <c r="O386" s="22"/>
      <c r="P386" s="20"/>
      <c r="Q386" s="22">
        <v>-4</v>
      </c>
      <c r="R386" s="20">
        <v>-3</v>
      </c>
      <c r="S386" s="22"/>
      <c r="T386" s="20"/>
      <c r="U386" s="22"/>
      <c r="V386" s="27">
        <v>800</v>
      </c>
      <c r="W386" s="43"/>
      <c r="X386" s="29" t="s">
        <v>5483</v>
      </c>
      <c r="Y386" s="1" t="s">
        <v>2780</v>
      </c>
      <c r="Z386" s="1" t="s">
        <v>2035</v>
      </c>
      <c r="AA386" s="1" t="s">
        <v>6042</v>
      </c>
      <c r="AB386" s="30" t="s">
        <v>5461</v>
      </c>
      <c r="AC386" s="30" t="s">
        <v>183</v>
      </c>
      <c r="AD386" s="30" t="s">
        <v>183</v>
      </c>
      <c r="AE386" s="30">
        <v>1</v>
      </c>
      <c r="AF386" s="30" t="s">
        <v>167</v>
      </c>
      <c r="AG386" s="1"/>
    </row>
    <row r="387" customFormat="1" spans="1:33">
      <c r="A387" t="s">
        <v>167</v>
      </c>
      <c r="B387" s="1" t="s">
        <v>6478</v>
      </c>
      <c r="C387" s="1"/>
      <c r="D387" s="1" t="s">
        <v>305</v>
      </c>
      <c r="E387" s="1" t="s">
        <v>316</v>
      </c>
      <c r="F387" s="1"/>
      <c r="G387" s="30" t="s">
        <v>5478</v>
      </c>
      <c r="H387" s="20">
        <v>1</v>
      </c>
      <c r="I387" s="22"/>
      <c r="J387" s="19"/>
      <c r="K387" s="22"/>
      <c r="L387" s="20"/>
      <c r="M387" s="22"/>
      <c r="N387" s="20">
        <v>8</v>
      </c>
      <c r="O387" s="22"/>
      <c r="P387" s="20"/>
      <c r="Q387" s="22"/>
      <c r="R387" s="20">
        <v>-7</v>
      </c>
      <c r="S387" s="22"/>
      <c r="T387" s="20"/>
      <c r="U387" s="22"/>
      <c r="V387" s="27">
        <v>1200</v>
      </c>
      <c r="W387" s="43"/>
      <c r="X387" s="29" t="s">
        <v>6479</v>
      </c>
      <c r="Y387" s="1" t="s">
        <v>2780</v>
      </c>
      <c r="Z387" s="1" t="s">
        <v>2035</v>
      </c>
      <c r="AA387" s="1" t="s">
        <v>6042</v>
      </c>
      <c r="AB387" s="30" t="s">
        <v>5461</v>
      </c>
      <c r="AC387" s="30" t="s">
        <v>183</v>
      </c>
      <c r="AD387" s="30" t="s">
        <v>183</v>
      </c>
      <c r="AE387" s="30">
        <v>1</v>
      </c>
      <c r="AF387" s="30" t="s">
        <v>167</v>
      </c>
      <c r="AG387" s="1"/>
    </row>
    <row r="388" s="11" customFormat="1" spans="1:33">
      <c r="A388" s="11" t="s">
        <v>167</v>
      </c>
      <c r="B388" s="34" t="s">
        <v>6480</v>
      </c>
      <c r="C388" s="34"/>
      <c r="D388" s="34" t="s">
        <v>305</v>
      </c>
      <c r="E388" s="34" t="s">
        <v>316</v>
      </c>
      <c r="F388" s="34"/>
      <c r="G388" s="34" t="s">
        <v>5478</v>
      </c>
      <c r="H388" s="35">
        <v>1</v>
      </c>
      <c r="I388" s="38"/>
      <c r="J388" s="45"/>
      <c r="K388" s="38"/>
      <c r="L388" s="35"/>
      <c r="M388" s="38"/>
      <c r="N388" s="35">
        <v>15</v>
      </c>
      <c r="O388" s="38"/>
      <c r="P388" s="35"/>
      <c r="Q388" s="38"/>
      <c r="R388" s="35">
        <v>-2</v>
      </c>
      <c r="S388" s="38"/>
      <c r="T388" s="35"/>
      <c r="U388" s="38"/>
      <c r="V388" s="41">
        <v>10000</v>
      </c>
      <c r="W388" s="46"/>
      <c r="X388" s="42" t="s">
        <v>6481</v>
      </c>
      <c r="Y388" s="1" t="s">
        <v>2780</v>
      </c>
      <c r="Z388" s="1" t="s">
        <v>2035</v>
      </c>
      <c r="AA388" s="34" t="s">
        <v>6042</v>
      </c>
      <c r="AB388" s="30" t="s">
        <v>5461</v>
      </c>
      <c r="AC388" s="30" t="s">
        <v>183</v>
      </c>
      <c r="AD388" s="30" t="s">
        <v>183</v>
      </c>
      <c r="AE388" s="30">
        <v>1</v>
      </c>
      <c r="AF388" s="30" t="s">
        <v>167</v>
      </c>
      <c r="AG388" s="34"/>
    </row>
    <row r="389" spans="1:33">
      <c r="A389" t="s">
        <v>331</v>
      </c>
      <c r="B389" s="1" t="s">
        <v>6482</v>
      </c>
      <c r="C389" s="1"/>
      <c r="D389" s="2" t="s">
        <v>370</v>
      </c>
      <c r="E389" s="1"/>
      <c r="F389" s="1" t="s">
        <v>128</v>
      </c>
      <c r="G389" s="1" t="s">
        <v>5478</v>
      </c>
      <c r="H389" s="20"/>
      <c r="I389" s="22"/>
      <c r="J389" s="19"/>
      <c r="K389" s="22"/>
      <c r="L389" s="20"/>
      <c r="M389" s="22">
        <v>4</v>
      </c>
      <c r="N389" s="20">
        <v>5</v>
      </c>
      <c r="O389" s="22"/>
      <c r="P389" s="20"/>
      <c r="Q389" s="22">
        <v>-1</v>
      </c>
      <c r="R389" s="20"/>
      <c r="S389" s="22"/>
      <c r="T389" s="20"/>
      <c r="U389" s="22">
        <v>2</v>
      </c>
      <c r="V389" s="27"/>
      <c r="W389" s="43" t="s">
        <v>6483</v>
      </c>
      <c r="X389" s="29" t="s">
        <v>6025</v>
      </c>
      <c r="Y389" s="1" t="s">
        <v>2780</v>
      </c>
      <c r="Z389" s="1" t="s">
        <v>2035</v>
      </c>
      <c r="AA389" s="1" t="s">
        <v>1643</v>
      </c>
      <c r="AB389" s="1" t="s">
        <v>5461</v>
      </c>
      <c r="AC389" s="1" t="s">
        <v>183</v>
      </c>
      <c r="AD389" s="1" t="s">
        <v>183</v>
      </c>
      <c r="AE389" s="1">
        <v>1</v>
      </c>
      <c r="AF389" s="1" t="s">
        <v>331</v>
      </c>
      <c r="AG389" s="1"/>
    </row>
    <row r="390" spans="1:33">
      <c r="A390" t="s">
        <v>331</v>
      </c>
      <c r="B390" s="1" t="s">
        <v>6484</v>
      </c>
      <c r="C390" s="1"/>
      <c r="D390" s="2" t="s">
        <v>370</v>
      </c>
      <c r="E390" s="1"/>
      <c r="F390" s="1"/>
      <c r="G390" s="1" t="s">
        <v>5478</v>
      </c>
      <c r="H390" s="20">
        <v>-1</v>
      </c>
      <c r="I390" s="22"/>
      <c r="J390" s="19"/>
      <c r="K390" s="22"/>
      <c r="L390" s="20"/>
      <c r="M390" s="22"/>
      <c r="N390" s="20">
        <v>10</v>
      </c>
      <c r="O390" s="22"/>
      <c r="P390" s="20"/>
      <c r="Q390" s="22"/>
      <c r="R390" s="20"/>
      <c r="S390" s="22"/>
      <c r="T390" s="20"/>
      <c r="U390" s="22"/>
      <c r="V390" s="27"/>
      <c r="W390" s="43" t="s">
        <v>6485</v>
      </c>
      <c r="X390" s="29" t="s">
        <v>6486</v>
      </c>
      <c r="Y390" s="1" t="s">
        <v>2780</v>
      </c>
      <c r="Z390" s="1" t="s">
        <v>2035</v>
      </c>
      <c r="AA390" s="1" t="s">
        <v>1643</v>
      </c>
      <c r="AB390" s="1" t="s">
        <v>5461</v>
      </c>
      <c r="AC390" s="1" t="s">
        <v>183</v>
      </c>
      <c r="AD390" s="1" t="s">
        <v>183</v>
      </c>
      <c r="AE390" s="1">
        <v>1</v>
      </c>
      <c r="AF390" s="1" t="s">
        <v>331</v>
      </c>
      <c r="AG390" s="1"/>
    </row>
    <row r="391" spans="1:33">
      <c r="A391" t="s">
        <v>331</v>
      </c>
      <c r="B391" s="1" t="s">
        <v>6487</v>
      </c>
      <c r="C391" s="1"/>
      <c r="D391" s="2" t="s">
        <v>183</v>
      </c>
      <c r="E391" s="1"/>
      <c r="F391" s="2" t="s">
        <v>128</v>
      </c>
      <c r="G391" s="1"/>
      <c r="H391" s="20">
        <v>-1</v>
      </c>
      <c r="I391" s="22"/>
      <c r="J391" s="20"/>
      <c r="K391" s="22"/>
      <c r="L391" s="20"/>
      <c r="M391" s="22">
        <v>6</v>
      </c>
      <c r="N391" s="20"/>
      <c r="O391" s="22"/>
      <c r="P391" s="20"/>
      <c r="Q391" s="22">
        <v>-3</v>
      </c>
      <c r="R391" s="20"/>
      <c r="S391" s="22"/>
      <c r="T391" s="20"/>
      <c r="U391" s="22"/>
      <c r="V391" s="27">
        <v>600</v>
      </c>
      <c r="W391" s="1" t="s">
        <v>6488</v>
      </c>
      <c r="X391" s="29" t="s">
        <v>5460</v>
      </c>
      <c r="Y391" s="1" t="s">
        <v>2780</v>
      </c>
      <c r="Z391" s="1" t="s">
        <v>2035</v>
      </c>
      <c r="AA391" s="1" t="s">
        <v>747</v>
      </c>
      <c r="AB391" s="1" t="s">
        <v>5461</v>
      </c>
      <c r="AC391" s="1" t="s">
        <v>183</v>
      </c>
      <c r="AD391" s="1" t="s">
        <v>183</v>
      </c>
      <c r="AE391" s="1">
        <v>1</v>
      </c>
      <c r="AF391" s="1" t="s">
        <v>331</v>
      </c>
      <c r="AG391" s="1"/>
    </row>
    <row r="392" spans="1:33">
      <c r="A392" t="s">
        <v>331</v>
      </c>
      <c r="B392" s="1" t="s">
        <v>6489</v>
      </c>
      <c r="C392" s="1"/>
      <c r="D392" s="2" t="s">
        <v>183</v>
      </c>
      <c r="E392" s="1"/>
      <c r="F392" s="2" t="s">
        <v>128</v>
      </c>
      <c r="G392" s="1"/>
      <c r="H392" s="20">
        <v>0</v>
      </c>
      <c r="I392" s="22"/>
      <c r="J392" s="20"/>
      <c r="K392" s="22"/>
      <c r="L392" s="20"/>
      <c r="M392" s="22">
        <v>3</v>
      </c>
      <c r="N392" s="20"/>
      <c r="O392" s="22"/>
      <c r="P392" s="20"/>
      <c r="Q392" s="22">
        <v>-2</v>
      </c>
      <c r="R392" s="20"/>
      <c r="S392" s="22"/>
      <c r="T392" s="20"/>
      <c r="U392" s="22"/>
      <c r="V392" s="27">
        <v>600</v>
      </c>
      <c r="W392" s="1" t="s">
        <v>6490</v>
      </c>
      <c r="X392" s="29" t="s">
        <v>6491</v>
      </c>
      <c r="Y392" s="1" t="s">
        <v>2780</v>
      </c>
      <c r="Z392" s="1" t="s">
        <v>2035</v>
      </c>
      <c r="AA392" s="1" t="s">
        <v>1614</v>
      </c>
      <c r="AB392" s="1" t="s">
        <v>5461</v>
      </c>
      <c r="AC392" s="1" t="s">
        <v>183</v>
      </c>
      <c r="AD392" s="1" t="s">
        <v>183</v>
      </c>
      <c r="AE392" s="1">
        <v>1</v>
      </c>
      <c r="AF392" s="1" t="s">
        <v>331</v>
      </c>
      <c r="AG392" s="1"/>
    </row>
    <row r="393" spans="1:33">
      <c r="A393" t="s">
        <v>331</v>
      </c>
      <c r="B393" s="1" t="s">
        <v>6492</v>
      </c>
      <c r="C393" s="1"/>
      <c r="D393" s="2" t="s">
        <v>183</v>
      </c>
      <c r="E393" s="1"/>
      <c r="F393" s="1" t="s">
        <v>128</v>
      </c>
      <c r="G393" s="1"/>
      <c r="H393" s="20">
        <v>0</v>
      </c>
      <c r="I393" s="22"/>
      <c r="J393" s="20"/>
      <c r="K393" s="22"/>
      <c r="L393" s="20"/>
      <c r="M393" s="22">
        <v>4</v>
      </c>
      <c r="N393" s="20"/>
      <c r="O393" s="22"/>
      <c r="P393" s="20"/>
      <c r="Q393" s="22">
        <v>-3</v>
      </c>
      <c r="R393" s="20"/>
      <c r="S393" s="22"/>
      <c r="T393" s="20"/>
      <c r="U393" s="22"/>
      <c r="V393" s="27">
        <v>600</v>
      </c>
      <c r="W393" s="1" t="s">
        <v>6493</v>
      </c>
      <c r="X393" s="29" t="s">
        <v>6486</v>
      </c>
      <c r="Y393" s="1" t="s">
        <v>2780</v>
      </c>
      <c r="Z393" s="1" t="s">
        <v>2035</v>
      </c>
      <c r="AA393" s="1" t="s">
        <v>1614</v>
      </c>
      <c r="AB393" s="1" t="s">
        <v>5461</v>
      </c>
      <c r="AC393" s="1" t="s">
        <v>183</v>
      </c>
      <c r="AD393" s="1" t="s">
        <v>183</v>
      </c>
      <c r="AE393" s="1">
        <v>1</v>
      </c>
      <c r="AF393" s="1" t="s">
        <v>331</v>
      </c>
      <c r="AG393" s="1"/>
    </row>
    <row r="394" spans="1:33">
      <c r="A394" t="s">
        <v>331</v>
      </c>
      <c r="B394" s="1" t="s">
        <v>6494</v>
      </c>
      <c r="C394" s="1"/>
      <c r="D394" s="2" t="s">
        <v>305</v>
      </c>
      <c r="E394" s="1" t="s">
        <v>316</v>
      </c>
      <c r="F394" s="1"/>
      <c r="G394" s="1" t="s">
        <v>5478</v>
      </c>
      <c r="H394" s="20">
        <v>-1</v>
      </c>
      <c r="I394" s="22"/>
      <c r="J394" s="20"/>
      <c r="K394" s="22"/>
      <c r="L394" s="20"/>
      <c r="M394" s="22"/>
      <c r="N394" s="20">
        <v>5</v>
      </c>
      <c r="O394" s="22"/>
      <c r="P394" s="20"/>
      <c r="Q394" s="22"/>
      <c r="R394" s="20">
        <v>-1</v>
      </c>
      <c r="S394" s="22"/>
      <c r="T394" s="20"/>
      <c r="U394" s="22"/>
      <c r="V394" s="27">
        <v>600</v>
      </c>
      <c r="W394" s="1" t="s">
        <v>6495</v>
      </c>
      <c r="X394" s="29" t="s">
        <v>5890</v>
      </c>
      <c r="Y394" s="1" t="s">
        <v>2780</v>
      </c>
      <c r="Z394" s="1" t="s">
        <v>2035</v>
      </c>
      <c r="AA394" s="1" t="s">
        <v>1623</v>
      </c>
      <c r="AB394" s="1" t="s">
        <v>5461</v>
      </c>
      <c r="AC394" s="1" t="s">
        <v>183</v>
      </c>
      <c r="AD394" s="1" t="s">
        <v>183</v>
      </c>
      <c r="AE394" s="1">
        <v>1</v>
      </c>
      <c r="AF394" s="1" t="s">
        <v>331</v>
      </c>
      <c r="AG394" s="1"/>
    </row>
    <row r="395" spans="1:33">
      <c r="A395" s="15" t="s">
        <v>331</v>
      </c>
      <c r="B395" s="2" t="s">
        <v>6496</v>
      </c>
      <c r="C395" s="1"/>
      <c r="D395" s="2" t="s">
        <v>183</v>
      </c>
      <c r="E395" s="2"/>
      <c r="F395" s="2" t="s">
        <v>128</v>
      </c>
      <c r="G395" s="2"/>
      <c r="H395" s="19">
        <v>0</v>
      </c>
      <c r="I395" s="22"/>
      <c r="J395" s="20"/>
      <c r="K395" s="22"/>
      <c r="L395" s="20"/>
      <c r="M395" s="22">
        <v>3</v>
      </c>
      <c r="N395" s="19"/>
      <c r="O395" s="22"/>
      <c r="P395" s="20"/>
      <c r="Q395" s="22">
        <v>-2</v>
      </c>
      <c r="R395" s="19"/>
      <c r="S395" s="22"/>
      <c r="T395" s="20"/>
      <c r="U395" s="22"/>
      <c r="V395" s="47">
        <v>600</v>
      </c>
      <c r="W395" s="2" t="s">
        <v>6497</v>
      </c>
      <c r="X395" s="26" t="s">
        <v>6498</v>
      </c>
      <c r="Y395" s="2" t="s">
        <v>2780</v>
      </c>
      <c r="Z395" s="2" t="s">
        <v>2035</v>
      </c>
      <c r="AA395" s="2" t="s">
        <v>1667</v>
      </c>
      <c r="AB395" s="1" t="s">
        <v>5461</v>
      </c>
      <c r="AC395" s="1" t="s">
        <v>183</v>
      </c>
      <c r="AD395" s="1" t="s">
        <v>183</v>
      </c>
      <c r="AE395" s="1">
        <v>1</v>
      </c>
      <c r="AF395" s="1" t="s">
        <v>331</v>
      </c>
      <c r="AG395" s="1"/>
    </row>
    <row r="396" spans="1:33">
      <c r="A396" t="s">
        <v>331</v>
      </c>
      <c r="B396" s="1" t="s">
        <v>6499</v>
      </c>
      <c r="C396" s="1"/>
      <c r="D396" s="1" t="s">
        <v>183</v>
      </c>
      <c r="E396" s="1"/>
      <c r="F396" s="2" t="s">
        <v>128</v>
      </c>
      <c r="G396" s="1" t="s">
        <v>5478</v>
      </c>
      <c r="H396" s="20">
        <v>-1</v>
      </c>
      <c r="I396" s="22"/>
      <c r="J396" s="20"/>
      <c r="K396" s="22"/>
      <c r="L396" s="20"/>
      <c r="M396" s="22">
        <v>7</v>
      </c>
      <c r="N396" s="20">
        <v>8</v>
      </c>
      <c r="O396" s="22"/>
      <c r="P396" s="20"/>
      <c r="Q396" s="22">
        <v>-4</v>
      </c>
      <c r="R396" s="20">
        <v>-3</v>
      </c>
      <c r="S396" s="22"/>
      <c r="T396" s="20">
        <v>2</v>
      </c>
      <c r="U396" s="22"/>
      <c r="V396" s="27">
        <v>1200</v>
      </c>
      <c r="W396" s="1" t="s">
        <v>6500</v>
      </c>
      <c r="X396" s="29" t="s">
        <v>6501</v>
      </c>
      <c r="Y396" s="1" t="s">
        <v>2780</v>
      </c>
      <c r="Z396" s="1" t="s">
        <v>2035</v>
      </c>
      <c r="AA396" s="1" t="s">
        <v>747</v>
      </c>
      <c r="AB396" s="1" t="s">
        <v>5461</v>
      </c>
      <c r="AC396" s="1" t="s">
        <v>183</v>
      </c>
      <c r="AD396" s="1" t="s">
        <v>183</v>
      </c>
      <c r="AE396" s="1">
        <v>1</v>
      </c>
      <c r="AF396" s="1" t="s">
        <v>331</v>
      </c>
      <c r="AG396" s="1"/>
    </row>
    <row r="397" spans="1:33">
      <c r="A397" t="s">
        <v>331</v>
      </c>
      <c r="B397" s="1" t="s">
        <v>6502</v>
      </c>
      <c r="C397" s="1"/>
      <c r="D397" s="2" t="s">
        <v>183</v>
      </c>
      <c r="E397" s="1"/>
      <c r="F397" s="2" t="s">
        <v>128</v>
      </c>
      <c r="G397" s="1" t="s">
        <v>5478</v>
      </c>
      <c r="H397" s="20">
        <v>-1</v>
      </c>
      <c r="I397" s="22"/>
      <c r="J397" s="20"/>
      <c r="K397" s="22"/>
      <c r="L397" s="20"/>
      <c r="M397" s="22">
        <v>5</v>
      </c>
      <c r="N397" s="20">
        <v>6</v>
      </c>
      <c r="O397" s="22"/>
      <c r="P397" s="20"/>
      <c r="Q397" s="22">
        <v>-2</v>
      </c>
      <c r="R397" s="20">
        <v>-1</v>
      </c>
      <c r="S397" s="22"/>
      <c r="T397" s="20"/>
      <c r="U397" s="22"/>
      <c r="V397" s="27">
        <v>1200</v>
      </c>
      <c r="W397" s="1" t="s">
        <v>6503</v>
      </c>
      <c r="X397" s="29" t="s">
        <v>6055</v>
      </c>
      <c r="Y397" s="1" t="s">
        <v>2780</v>
      </c>
      <c r="Z397" s="1" t="s">
        <v>2035</v>
      </c>
      <c r="AA397" s="1" t="s">
        <v>1614</v>
      </c>
      <c r="AB397" s="1" t="s">
        <v>5461</v>
      </c>
      <c r="AC397" s="1" t="s">
        <v>183</v>
      </c>
      <c r="AD397" s="1" t="s">
        <v>183</v>
      </c>
      <c r="AE397" s="1">
        <v>1</v>
      </c>
      <c r="AF397" s="1" t="s">
        <v>331</v>
      </c>
      <c r="AG397" s="1"/>
    </row>
    <row r="398" spans="1:33">
      <c r="A398" t="s">
        <v>331</v>
      </c>
      <c r="B398" s="1" t="s">
        <v>6504</v>
      </c>
      <c r="C398" s="1"/>
      <c r="D398" s="2" t="s">
        <v>183</v>
      </c>
      <c r="E398" s="1"/>
      <c r="F398" s="2" t="s">
        <v>128</v>
      </c>
      <c r="G398" s="1" t="s">
        <v>5478</v>
      </c>
      <c r="H398" s="20">
        <v>-1</v>
      </c>
      <c r="I398" s="22"/>
      <c r="J398" s="20"/>
      <c r="K398" s="22"/>
      <c r="L398" s="20"/>
      <c r="M398" s="22">
        <v>6</v>
      </c>
      <c r="N398" s="20">
        <v>7</v>
      </c>
      <c r="O398" s="22"/>
      <c r="P398" s="20"/>
      <c r="Q398" s="22">
        <v>-3</v>
      </c>
      <c r="R398" s="20">
        <v>-2</v>
      </c>
      <c r="S398" s="22"/>
      <c r="T398" s="20"/>
      <c r="U398" s="22"/>
      <c r="V398" s="27">
        <v>1200</v>
      </c>
      <c r="W398" s="1" t="s">
        <v>6505</v>
      </c>
      <c r="X398" s="29" t="s">
        <v>6506</v>
      </c>
      <c r="Y398" s="1" t="s">
        <v>2780</v>
      </c>
      <c r="Z398" s="1" t="s">
        <v>2035</v>
      </c>
      <c r="AA398" s="1" t="s">
        <v>1614</v>
      </c>
      <c r="AB398" s="1" t="s">
        <v>5461</v>
      </c>
      <c r="AC398" s="1" t="s">
        <v>183</v>
      </c>
      <c r="AD398" s="1" t="s">
        <v>183</v>
      </c>
      <c r="AE398" s="1">
        <v>1</v>
      </c>
      <c r="AF398" s="1" t="s">
        <v>331</v>
      </c>
      <c r="AG398" s="1"/>
    </row>
    <row r="399" spans="1:33">
      <c r="A399" t="s">
        <v>331</v>
      </c>
      <c r="B399" s="2" t="s">
        <v>6507</v>
      </c>
      <c r="C399" s="1"/>
      <c r="D399" s="2" t="s">
        <v>305</v>
      </c>
      <c r="E399" s="1" t="s">
        <v>316</v>
      </c>
      <c r="F399" s="1" t="s">
        <v>128</v>
      </c>
      <c r="G399" s="21" t="s">
        <v>5478</v>
      </c>
      <c r="H399" s="19">
        <v>-1</v>
      </c>
      <c r="I399" s="24"/>
      <c r="J399" s="19"/>
      <c r="K399" s="24"/>
      <c r="L399" s="18"/>
      <c r="M399" s="24">
        <v>6</v>
      </c>
      <c r="N399" s="19">
        <v>7</v>
      </c>
      <c r="O399" s="24"/>
      <c r="P399" s="18"/>
      <c r="Q399" s="24">
        <v>-3</v>
      </c>
      <c r="R399" s="19">
        <v>-4</v>
      </c>
      <c r="S399" s="24"/>
      <c r="T399" s="19"/>
      <c r="U399" s="23"/>
      <c r="V399" s="47">
        <v>1200</v>
      </c>
      <c r="W399" s="2" t="s">
        <v>6508</v>
      </c>
      <c r="X399" s="26" t="s">
        <v>5746</v>
      </c>
      <c r="Y399" s="1" t="s">
        <v>2780</v>
      </c>
      <c r="Z399" s="1" t="s">
        <v>2035</v>
      </c>
      <c r="AA399" s="2" t="s">
        <v>1648</v>
      </c>
      <c r="AB399" s="1" t="s">
        <v>5461</v>
      </c>
      <c r="AC399" s="1" t="s">
        <v>183</v>
      </c>
      <c r="AD399" s="1" t="s">
        <v>183</v>
      </c>
      <c r="AE399" s="1">
        <v>1</v>
      </c>
      <c r="AF399" s="1" t="s">
        <v>331</v>
      </c>
      <c r="AG399" s="1"/>
    </row>
    <row r="400" spans="1:33">
      <c r="A400" t="s">
        <v>331</v>
      </c>
      <c r="B400" s="2" t="s">
        <v>6509</v>
      </c>
      <c r="C400" s="1"/>
      <c r="D400" s="2" t="s">
        <v>183</v>
      </c>
      <c r="E400" s="1"/>
      <c r="F400" s="1" t="s">
        <v>128</v>
      </c>
      <c r="G400" s="21" t="s">
        <v>5478</v>
      </c>
      <c r="H400" s="19">
        <v>-1</v>
      </c>
      <c r="I400" s="24"/>
      <c r="J400" s="19"/>
      <c r="K400" s="24"/>
      <c r="L400" s="18"/>
      <c r="M400" s="24">
        <v>4</v>
      </c>
      <c r="N400" s="19">
        <v>5</v>
      </c>
      <c r="O400" s="24"/>
      <c r="P400" s="18"/>
      <c r="Q400" s="24">
        <v>-1</v>
      </c>
      <c r="R400" s="19">
        <v>0</v>
      </c>
      <c r="S400" s="24"/>
      <c r="T400" s="19"/>
      <c r="U400" s="23"/>
      <c r="V400" s="47">
        <v>1200</v>
      </c>
      <c r="W400" s="2" t="s">
        <v>6510</v>
      </c>
      <c r="X400" s="26" t="s">
        <v>6511</v>
      </c>
      <c r="Y400" s="1" t="s">
        <v>2780</v>
      </c>
      <c r="Z400" s="1" t="s">
        <v>2035</v>
      </c>
      <c r="AA400" s="2" t="s">
        <v>1653</v>
      </c>
      <c r="AB400" s="1" t="s">
        <v>5461</v>
      </c>
      <c r="AC400" s="1" t="s">
        <v>183</v>
      </c>
      <c r="AD400" s="1" t="s">
        <v>183</v>
      </c>
      <c r="AE400" s="1">
        <v>1</v>
      </c>
      <c r="AF400" s="1" t="s">
        <v>331</v>
      </c>
      <c r="AG400" s="1"/>
    </row>
    <row r="401" spans="1:33">
      <c r="A401" s="15" t="s">
        <v>331</v>
      </c>
      <c r="B401" s="2" t="s">
        <v>6512</v>
      </c>
      <c r="C401" s="1"/>
      <c r="D401" s="2" t="s">
        <v>305</v>
      </c>
      <c r="E401" s="2" t="s">
        <v>316</v>
      </c>
      <c r="F401" s="2" t="s">
        <v>128</v>
      </c>
      <c r="G401" s="2"/>
      <c r="H401" s="19">
        <v>-1</v>
      </c>
      <c r="I401" s="22"/>
      <c r="J401" s="20"/>
      <c r="K401" s="22"/>
      <c r="L401" s="20"/>
      <c r="M401" s="22">
        <v>4</v>
      </c>
      <c r="N401" s="19"/>
      <c r="O401" s="22"/>
      <c r="P401" s="20"/>
      <c r="Q401" s="22">
        <v>-1</v>
      </c>
      <c r="R401" s="19"/>
      <c r="S401" s="22"/>
      <c r="T401" s="20"/>
      <c r="U401" s="22"/>
      <c r="V401" s="47">
        <v>1200</v>
      </c>
      <c r="W401" s="2" t="s">
        <v>6513</v>
      </c>
      <c r="X401" s="26" t="s">
        <v>6514</v>
      </c>
      <c r="Y401" s="2" t="s">
        <v>2780</v>
      </c>
      <c r="Z401" s="2" t="s">
        <v>2035</v>
      </c>
      <c r="AA401" s="2" t="s">
        <v>1667</v>
      </c>
      <c r="AB401" s="1" t="s">
        <v>5461</v>
      </c>
      <c r="AC401" s="1" t="s">
        <v>183</v>
      </c>
      <c r="AD401" s="1" t="s">
        <v>183</v>
      </c>
      <c r="AE401" s="1">
        <v>1</v>
      </c>
      <c r="AF401" s="1" t="s">
        <v>331</v>
      </c>
      <c r="AG401" s="1"/>
    </row>
    <row r="402" spans="1:33">
      <c r="A402" t="s">
        <v>331</v>
      </c>
      <c r="B402" s="1" t="s">
        <v>6515</v>
      </c>
      <c r="C402" s="1"/>
      <c r="D402" s="2" t="s">
        <v>305</v>
      </c>
      <c r="E402" s="1"/>
      <c r="F402" s="2"/>
      <c r="G402" s="1" t="s">
        <v>5478</v>
      </c>
      <c r="H402" s="20">
        <v>-1</v>
      </c>
      <c r="I402" s="22"/>
      <c r="J402" s="20"/>
      <c r="K402" s="22"/>
      <c r="L402" s="20"/>
      <c r="M402" s="22"/>
      <c r="N402" s="20">
        <v>10</v>
      </c>
      <c r="O402" s="22"/>
      <c r="P402" s="20"/>
      <c r="Q402" s="22"/>
      <c r="R402" s="20">
        <v>-7</v>
      </c>
      <c r="S402" s="22"/>
      <c r="T402" s="20"/>
      <c r="U402" s="22"/>
      <c r="V402" s="27">
        <v>1800</v>
      </c>
      <c r="W402" s="1" t="s">
        <v>6516</v>
      </c>
      <c r="X402" s="29" t="s">
        <v>6517</v>
      </c>
      <c r="Y402" s="1" t="s">
        <v>2780</v>
      </c>
      <c r="Z402" s="1" t="s">
        <v>2035</v>
      </c>
      <c r="AA402" s="1" t="s">
        <v>747</v>
      </c>
      <c r="AB402" s="1" t="s">
        <v>5461</v>
      </c>
      <c r="AC402" s="1" t="s">
        <v>183</v>
      </c>
      <c r="AD402" s="1" t="s">
        <v>183</v>
      </c>
      <c r="AE402" s="1">
        <v>1</v>
      </c>
      <c r="AF402" s="1" t="s">
        <v>331</v>
      </c>
      <c r="AG402" s="1"/>
    </row>
    <row r="403" spans="1:33">
      <c r="A403" t="s">
        <v>331</v>
      </c>
      <c r="B403" s="1" t="s">
        <v>6518</v>
      </c>
      <c r="C403" s="1"/>
      <c r="D403" s="2" t="s">
        <v>305</v>
      </c>
      <c r="E403" s="1"/>
      <c r="F403" s="1"/>
      <c r="G403" s="1" t="s">
        <v>5478</v>
      </c>
      <c r="H403" s="20">
        <v>0</v>
      </c>
      <c r="I403" s="22"/>
      <c r="J403" s="20"/>
      <c r="K403" s="22"/>
      <c r="L403" s="20"/>
      <c r="M403" s="22"/>
      <c r="N403" s="20">
        <v>6</v>
      </c>
      <c r="O403" s="22"/>
      <c r="P403" s="20"/>
      <c r="Q403" s="22"/>
      <c r="R403" s="20">
        <v>-5</v>
      </c>
      <c r="S403" s="22"/>
      <c r="T403" s="20"/>
      <c r="U403" s="22"/>
      <c r="V403" s="27">
        <v>1800</v>
      </c>
      <c r="W403" s="1" t="s">
        <v>6519</v>
      </c>
      <c r="X403" s="29" t="s">
        <v>5497</v>
      </c>
      <c r="Y403" s="1" t="s">
        <v>2780</v>
      </c>
      <c r="Z403" s="1" t="s">
        <v>2035</v>
      </c>
      <c r="AA403" s="1" t="s">
        <v>1614</v>
      </c>
      <c r="AB403" s="1" t="s">
        <v>5461</v>
      </c>
      <c r="AC403" s="1" t="s">
        <v>183</v>
      </c>
      <c r="AD403" s="1" t="s">
        <v>183</v>
      </c>
      <c r="AE403" s="1">
        <v>1</v>
      </c>
      <c r="AF403" s="1" t="s">
        <v>331</v>
      </c>
      <c r="AG403" s="1"/>
    </row>
    <row r="404" spans="1:33">
      <c r="A404" t="s">
        <v>331</v>
      </c>
      <c r="B404" s="1" t="s">
        <v>6520</v>
      </c>
      <c r="C404" s="1"/>
      <c r="D404" s="1" t="s">
        <v>305</v>
      </c>
      <c r="E404" s="2"/>
      <c r="F404" s="1"/>
      <c r="G404" s="1" t="s">
        <v>5478</v>
      </c>
      <c r="H404" s="20">
        <v>-1</v>
      </c>
      <c r="I404" s="22"/>
      <c r="J404" s="20"/>
      <c r="K404" s="22"/>
      <c r="L404" s="20"/>
      <c r="M404" s="22"/>
      <c r="N404" s="20">
        <v>7</v>
      </c>
      <c r="O404" s="22"/>
      <c r="P404" s="20"/>
      <c r="Q404" s="22"/>
      <c r="R404" s="20">
        <v>-4</v>
      </c>
      <c r="S404" s="22"/>
      <c r="T404" s="20"/>
      <c r="U404" s="22"/>
      <c r="V404" s="27">
        <v>1800</v>
      </c>
      <c r="W404" s="1" t="s">
        <v>6521</v>
      </c>
      <c r="X404" s="29" t="s">
        <v>6522</v>
      </c>
      <c r="Y404" s="1" t="s">
        <v>2780</v>
      </c>
      <c r="Z404" s="1" t="s">
        <v>2035</v>
      </c>
      <c r="AA404" s="1" t="s">
        <v>1614</v>
      </c>
      <c r="AB404" s="1" t="s">
        <v>5461</v>
      </c>
      <c r="AC404" s="1" t="s">
        <v>183</v>
      </c>
      <c r="AD404" s="1" t="s">
        <v>183</v>
      </c>
      <c r="AE404" s="1">
        <v>1</v>
      </c>
      <c r="AF404" s="1" t="s">
        <v>331</v>
      </c>
      <c r="AG404" s="1"/>
    </row>
    <row r="405" spans="1:33">
      <c r="A405" t="s">
        <v>331</v>
      </c>
      <c r="B405" s="1" t="s">
        <v>6523</v>
      </c>
      <c r="C405" s="1"/>
      <c r="D405" s="2" t="s">
        <v>305</v>
      </c>
      <c r="E405" s="1" t="s">
        <v>316</v>
      </c>
      <c r="F405" s="1" t="s">
        <v>128</v>
      </c>
      <c r="G405" s="1"/>
      <c r="H405" s="20">
        <v>0</v>
      </c>
      <c r="I405" s="22"/>
      <c r="J405" s="20"/>
      <c r="K405" s="22"/>
      <c r="L405" s="20"/>
      <c r="M405" s="22">
        <v>4</v>
      </c>
      <c r="N405" s="20"/>
      <c r="O405" s="22"/>
      <c r="P405" s="20"/>
      <c r="Q405" s="22">
        <v>1</v>
      </c>
      <c r="R405" s="20"/>
      <c r="S405" s="22"/>
      <c r="T405" s="20"/>
      <c r="U405" s="22"/>
      <c r="V405" s="27">
        <v>1800</v>
      </c>
      <c r="W405" s="1" t="s">
        <v>6524</v>
      </c>
      <c r="X405" s="29" t="s">
        <v>6525</v>
      </c>
      <c r="Y405" s="1" t="s">
        <v>2780</v>
      </c>
      <c r="Z405" s="1" t="s">
        <v>2035</v>
      </c>
      <c r="AA405" s="1" t="s">
        <v>1623</v>
      </c>
      <c r="AB405" s="1" t="s">
        <v>5461</v>
      </c>
      <c r="AC405" s="1" t="s">
        <v>183</v>
      </c>
      <c r="AD405" s="1" t="s">
        <v>183</v>
      </c>
      <c r="AE405" s="1">
        <v>1</v>
      </c>
      <c r="AF405" s="1" t="s">
        <v>331</v>
      </c>
      <c r="AG405" s="1"/>
    </row>
    <row r="406" spans="1:33">
      <c r="A406" t="s">
        <v>331</v>
      </c>
      <c r="B406" s="1" t="s">
        <v>6526</v>
      </c>
      <c r="C406" s="1"/>
      <c r="D406" s="2" t="s">
        <v>305</v>
      </c>
      <c r="E406" s="1" t="s">
        <v>316</v>
      </c>
      <c r="F406" s="1"/>
      <c r="G406" s="1" t="s">
        <v>5478</v>
      </c>
      <c r="H406" s="20">
        <v>0</v>
      </c>
      <c r="I406" s="22"/>
      <c r="J406" s="20"/>
      <c r="K406" s="22"/>
      <c r="L406" s="20"/>
      <c r="M406" s="22"/>
      <c r="N406" s="20">
        <v>5</v>
      </c>
      <c r="O406" s="22"/>
      <c r="P406" s="20"/>
      <c r="Q406" s="22"/>
      <c r="R406" s="20"/>
      <c r="S406" s="22"/>
      <c r="T406" s="20"/>
      <c r="U406" s="22"/>
      <c r="V406" s="27">
        <v>1800</v>
      </c>
      <c r="W406" s="1" t="s">
        <v>6527</v>
      </c>
      <c r="X406" s="29" t="s">
        <v>6088</v>
      </c>
      <c r="Y406" s="1" t="s">
        <v>2780</v>
      </c>
      <c r="Z406" s="1" t="s">
        <v>2035</v>
      </c>
      <c r="AA406" s="1" t="s">
        <v>1623</v>
      </c>
      <c r="AB406" s="1" t="s">
        <v>5461</v>
      </c>
      <c r="AC406" s="1" t="s">
        <v>183</v>
      </c>
      <c r="AD406" s="1" t="s">
        <v>183</v>
      </c>
      <c r="AE406" s="1">
        <v>1</v>
      </c>
      <c r="AF406" s="1" t="s">
        <v>331</v>
      </c>
      <c r="AG406" s="1"/>
    </row>
    <row r="407" spans="1:33">
      <c r="A407" t="s">
        <v>331</v>
      </c>
      <c r="B407" s="1" t="s">
        <v>6528</v>
      </c>
      <c r="C407" s="1"/>
      <c r="D407" s="2" t="s">
        <v>305</v>
      </c>
      <c r="E407" s="1" t="s">
        <v>316</v>
      </c>
      <c r="F407" s="1"/>
      <c r="G407" s="1" t="s">
        <v>5478</v>
      </c>
      <c r="H407" s="20">
        <v>0</v>
      </c>
      <c r="I407" s="22"/>
      <c r="J407" s="20"/>
      <c r="K407" s="22"/>
      <c r="L407" s="20"/>
      <c r="M407" s="22"/>
      <c r="N407" s="20">
        <v>7</v>
      </c>
      <c r="O407" s="22"/>
      <c r="P407" s="20"/>
      <c r="Q407" s="22"/>
      <c r="R407" s="20">
        <v>-2</v>
      </c>
      <c r="S407" s="22"/>
      <c r="T407" s="20"/>
      <c r="U407" s="22"/>
      <c r="V407" s="27">
        <v>1800</v>
      </c>
      <c r="W407" s="1" t="s">
        <v>6529</v>
      </c>
      <c r="X407" s="29" t="s">
        <v>6530</v>
      </c>
      <c r="Y407" s="1" t="s">
        <v>2780</v>
      </c>
      <c r="Z407" s="1" t="s">
        <v>2035</v>
      </c>
      <c r="AA407" s="1" t="s">
        <v>1623</v>
      </c>
      <c r="AB407" s="1" t="s">
        <v>5461</v>
      </c>
      <c r="AC407" s="1" t="s">
        <v>183</v>
      </c>
      <c r="AD407" s="1" t="s">
        <v>183</v>
      </c>
      <c r="AE407" s="1">
        <v>1</v>
      </c>
      <c r="AF407" s="1" t="s">
        <v>331</v>
      </c>
      <c r="AG407" s="1"/>
    </row>
    <row r="408" spans="1:33">
      <c r="A408" t="s">
        <v>331</v>
      </c>
      <c r="B408" s="1" t="s">
        <v>6531</v>
      </c>
      <c r="C408" s="1"/>
      <c r="D408" s="2" t="s">
        <v>305</v>
      </c>
      <c r="E408" s="1" t="s">
        <v>316</v>
      </c>
      <c r="F408" s="1" t="s">
        <v>128</v>
      </c>
      <c r="G408" s="1"/>
      <c r="H408" s="20">
        <v>-1</v>
      </c>
      <c r="I408" s="22"/>
      <c r="J408" s="20"/>
      <c r="K408" s="22"/>
      <c r="L408" s="20"/>
      <c r="M408" s="22">
        <v>6</v>
      </c>
      <c r="N408" s="20"/>
      <c r="O408" s="22"/>
      <c r="P408" s="20"/>
      <c r="Q408" s="22">
        <v>1</v>
      </c>
      <c r="R408" s="20"/>
      <c r="S408" s="22"/>
      <c r="T408" s="20"/>
      <c r="U408" s="22"/>
      <c r="V408" s="27">
        <v>1800</v>
      </c>
      <c r="W408" s="1" t="s">
        <v>6532</v>
      </c>
      <c r="X408" s="29" t="s">
        <v>6533</v>
      </c>
      <c r="Y408" s="1" t="s">
        <v>2780</v>
      </c>
      <c r="Z408" s="1" t="s">
        <v>2035</v>
      </c>
      <c r="AA408" s="1" t="s">
        <v>1631</v>
      </c>
      <c r="AB408" s="1" t="s">
        <v>5461</v>
      </c>
      <c r="AC408" s="1" t="s">
        <v>183</v>
      </c>
      <c r="AD408" s="1" t="s">
        <v>183</v>
      </c>
      <c r="AE408" s="1">
        <v>1</v>
      </c>
      <c r="AF408" s="1" t="s">
        <v>331</v>
      </c>
      <c r="AG408" s="1"/>
    </row>
    <row r="409" spans="1:33">
      <c r="A409" t="s">
        <v>331</v>
      </c>
      <c r="B409" s="1" t="s">
        <v>6534</v>
      </c>
      <c r="C409" s="1"/>
      <c r="D409" s="1" t="s">
        <v>305</v>
      </c>
      <c r="E409" s="1"/>
      <c r="F409" s="1" t="s">
        <v>128</v>
      </c>
      <c r="G409" s="1"/>
      <c r="H409" s="20"/>
      <c r="I409" s="22"/>
      <c r="J409" s="19"/>
      <c r="K409" s="22"/>
      <c r="L409" s="20"/>
      <c r="M409" s="22">
        <v>5</v>
      </c>
      <c r="N409" s="20"/>
      <c r="O409" s="22"/>
      <c r="P409" s="20"/>
      <c r="Q409" s="22">
        <v>-3</v>
      </c>
      <c r="R409" s="20"/>
      <c r="S409" s="22"/>
      <c r="T409" s="20">
        <v>2</v>
      </c>
      <c r="U409" s="22">
        <v>2</v>
      </c>
      <c r="V409" s="27">
        <v>1800</v>
      </c>
      <c r="W409" s="43" t="s">
        <v>6535</v>
      </c>
      <c r="X409" s="29" t="s">
        <v>6536</v>
      </c>
      <c r="Y409" s="1" t="s">
        <v>2780</v>
      </c>
      <c r="Z409" s="1" t="s">
        <v>2035</v>
      </c>
      <c r="AA409" s="1" t="s">
        <v>1643</v>
      </c>
      <c r="AB409" s="1" t="s">
        <v>5461</v>
      </c>
      <c r="AC409" s="1" t="s">
        <v>183</v>
      </c>
      <c r="AD409" s="1" t="s">
        <v>183</v>
      </c>
      <c r="AE409" s="1">
        <v>1</v>
      </c>
      <c r="AF409" s="1" t="s">
        <v>331</v>
      </c>
      <c r="AG409" s="1"/>
    </row>
    <row r="410" spans="1:33">
      <c r="A410" t="s">
        <v>331</v>
      </c>
      <c r="B410" s="2" t="s">
        <v>6537</v>
      </c>
      <c r="C410" s="1"/>
      <c r="D410" s="2" t="s">
        <v>305</v>
      </c>
      <c r="E410" s="1"/>
      <c r="F410" s="1" t="s">
        <v>128</v>
      </c>
      <c r="G410" s="21"/>
      <c r="H410" s="19">
        <v>-1</v>
      </c>
      <c r="I410" s="24"/>
      <c r="J410" s="19"/>
      <c r="K410" s="24"/>
      <c r="L410" s="18"/>
      <c r="M410" s="24">
        <v>6</v>
      </c>
      <c r="N410" s="19"/>
      <c r="O410" s="24"/>
      <c r="P410" s="18"/>
      <c r="Q410" s="24">
        <v>-1</v>
      </c>
      <c r="R410" s="19"/>
      <c r="S410" s="24"/>
      <c r="T410" s="19"/>
      <c r="U410" s="23"/>
      <c r="V410" s="47">
        <v>1800</v>
      </c>
      <c r="W410" s="2" t="s">
        <v>6538</v>
      </c>
      <c r="X410" s="26" t="s">
        <v>6539</v>
      </c>
      <c r="Y410" s="1" t="s">
        <v>2780</v>
      </c>
      <c r="Z410" s="1" t="s">
        <v>2035</v>
      </c>
      <c r="AA410" s="2" t="s">
        <v>1648</v>
      </c>
      <c r="AB410" s="1" t="s">
        <v>5461</v>
      </c>
      <c r="AC410" s="1" t="s">
        <v>183</v>
      </c>
      <c r="AD410" s="1" t="s">
        <v>183</v>
      </c>
      <c r="AE410" s="1">
        <v>1</v>
      </c>
      <c r="AF410" s="1" t="s">
        <v>331</v>
      </c>
      <c r="AG410" s="1"/>
    </row>
    <row r="411" spans="1:33">
      <c r="A411" t="s">
        <v>331</v>
      </c>
      <c r="B411" s="1" t="s">
        <v>6540</v>
      </c>
      <c r="C411" s="44"/>
      <c r="D411" s="2" t="s">
        <v>305</v>
      </c>
      <c r="E411" s="2"/>
      <c r="F411" s="2"/>
      <c r="G411" s="2" t="s">
        <v>5478</v>
      </c>
      <c r="H411" s="19">
        <v>-1</v>
      </c>
      <c r="I411" s="24"/>
      <c r="J411" s="19"/>
      <c r="K411" s="24"/>
      <c r="L411" s="19"/>
      <c r="M411" s="23"/>
      <c r="N411" s="19">
        <v>6</v>
      </c>
      <c r="O411" s="24"/>
      <c r="P411" s="19"/>
      <c r="Q411" s="24"/>
      <c r="R411" s="19">
        <v>-3</v>
      </c>
      <c r="S411" s="24"/>
      <c r="T411" s="19"/>
      <c r="U411" s="24"/>
      <c r="V411" s="28">
        <v>1800</v>
      </c>
      <c r="W411" s="2" t="s">
        <v>6541</v>
      </c>
      <c r="X411" s="26" t="s">
        <v>6486</v>
      </c>
      <c r="Y411" s="2" t="s">
        <v>2780</v>
      </c>
      <c r="Z411" s="2" t="s">
        <v>2035</v>
      </c>
      <c r="AA411" s="2" t="s">
        <v>1657</v>
      </c>
      <c r="AB411" s="1" t="s">
        <v>5461</v>
      </c>
      <c r="AC411" s="1" t="s">
        <v>183</v>
      </c>
      <c r="AD411" s="1" t="s">
        <v>183</v>
      </c>
      <c r="AE411" s="1">
        <v>1</v>
      </c>
      <c r="AF411" s="1" t="s">
        <v>331</v>
      </c>
      <c r="AG411" s="1"/>
    </row>
    <row r="412" spans="1:33">
      <c r="A412" t="s">
        <v>331</v>
      </c>
      <c r="B412" s="2" t="s">
        <v>6542</v>
      </c>
      <c r="C412" s="19"/>
      <c r="D412" s="2" t="s">
        <v>183</v>
      </c>
      <c r="E412" s="2"/>
      <c r="F412" s="2" t="s">
        <v>128</v>
      </c>
      <c r="G412" s="2"/>
      <c r="H412" s="19"/>
      <c r="I412" s="24"/>
      <c r="J412" s="20"/>
      <c r="K412" s="24"/>
      <c r="L412" s="19"/>
      <c r="M412" s="23">
        <v>5</v>
      </c>
      <c r="N412" s="19"/>
      <c r="O412" s="24"/>
      <c r="P412" s="19"/>
      <c r="Q412" s="24">
        <v>-4</v>
      </c>
      <c r="R412" s="19"/>
      <c r="S412" s="24"/>
      <c r="T412" s="19"/>
      <c r="U412" s="24"/>
      <c r="V412" s="28">
        <v>1800</v>
      </c>
      <c r="W412" s="2" t="s">
        <v>6543</v>
      </c>
      <c r="X412" s="26" t="s">
        <v>6544</v>
      </c>
      <c r="Y412" s="2" t="s">
        <v>2780</v>
      </c>
      <c r="Z412" s="2" t="s">
        <v>2035</v>
      </c>
      <c r="AA412" s="2" t="s">
        <v>1662</v>
      </c>
      <c r="AB412" s="1" t="s">
        <v>5461</v>
      </c>
      <c r="AC412" s="1" t="s">
        <v>183</v>
      </c>
      <c r="AD412" s="1" t="s">
        <v>183</v>
      </c>
      <c r="AE412" s="1">
        <v>1</v>
      </c>
      <c r="AF412" s="1" t="s">
        <v>331</v>
      </c>
      <c r="AG412" s="1"/>
    </row>
    <row r="413" spans="1:33">
      <c r="A413" t="s">
        <v>331</v>
      </c>
      <c r="B413" s="2" t="s">
        <v>6545</v>
      </c>
      <c r="C413" s="44"/>
      <c r="D413" s="2" t="s">
        <v>305</v>
      </c>
      <c r="E413" s="2"/>
      <c r="F413" s="2" t="s">
        <v>128</v>
      </c>
      <c r="G413" s="2"/>
      <c r="H413" s="19">
        <v>-1</v>
      </c>
      <c r="I413" s="24"/>
      <c r="J413" s="20"/>
      <c r="K413" s="24"/>
      <c r="L413" s="19"/>
      <c r="M413" s="24">
        <v>6</v>
      </c>
      <c r="N413" s="19"/>
      <c r="O413" s="24"/>
      <c r="P413" s="19"/>
      <c r="Q413" s="24">
        <v>-3</v>
      </c>
      <c r="R413" s="19"/>
      <c r="S413" s="24"/>
      <c r="T413" s="19"/>
      <c r="U413" s="24"/>
      <c r="V413" s="28">
        <v>1800</v>
      </c>
      <c r="W413" s="2" t="s">
        <v>6546</v>
      </c>
      <c r="X413" s="26" t="s">
        <v>6164</v>
      </c>
      <c r="Y413" s="2" t="s">
        <v>2780</v>
      </c>
      <c r="Z413" s="2" t="s">
        <v>2035</v>
      </c>
      <c r="AA413" s="2" t="s">
        <v>1662</v>
      </c>
      <c r="AB413" s="1" t="s">
        <v>5461</v>
      </c>
      <c r="AC413" s="1" t="s">
        <v>183</v>
      </c>
      <c r="AD413" s="1" t="s">
        <v>183</v>
      </c>
      <c r="AE413" s="1">
        <v>1</v>
      </c>
      <c r="AF413" s="1" t="s">
        <v>331</v>
      </c>
      <c r="AG413" s="1"/>
    </row>
    <row r="414" spans="1:33">
      <c r="A414" s="15" t="s">
        <v>331</v>
      </c>
      <c r="B414" s="2" t="s">
        <v>6547</v>
      </c>
      <c r="C414" s="1"/>
      <c r="D414" s="2" t="s">
        <v>305</v>
      </c>
      <c r="E414" s="2" t="s">
        <v>316</v>
      </c>
      <c r="F414" s="2" t="s">
        <v>128</v>
      </c>
      <c r="G414" s="2"/>
      <c r="H414" s="19">
        <v>0</v>
      </c>
      <c r="I414" s="22"/>
      <c r="J414" s="20"/>
      <c r="K414" s="22"/>
      <c r="L414" s="20"/>
      <c r="M414" s="22">
        <v>3</v>
      </c>
      <c r="N414" s="19"/>
      <c r="O414" s="22"/>
      <c r="P414" s="20"/>
      <c r="Q414" s="22">
        <v>0</v>
      </c>
      <c r="R414" s="19"/>
      <c r="S414" s="22"/>
      <c r="T414" s="20"/>
      <c r="U414" s="22"/>
      <c r="V414" s="47">
        <v>1800</v>
      </c>
      <c r="W414" s="2" t="s">
        <v>6548</v>
      </c>
      <c r="X414" s="26" t="s">
        <v>6549</v>
      </c>
      <c r="Y414" s="2" t="s">
        <v>2780</v>
      </c>
      <c r="Z414" s="2" t="s">
        <v>2035</v>
      </c>
      <c r="AA414" s="2" t="s">
        <v>1667</v>
      </c>
      <c r="AB414" s="1" t="s">
        <v>5461</v>
      </c>
      <c r="AC414" s="1" t="s">
        <v>183</v>
      </c>
      <c r="AD414" s="1" t="s">
        <v>183</v>
      </c>
      <c r="AE414" s="1">
        <v>1</v>
      </c>
      <c r="AF414" s="1" t="s">
        <v>331</v>
      </c>
      <c r="AG414" s="1"/>
    </row>
    <row r="415" spans="1:33">
      <c r="A415" s="15" t="s">
        <v>331</v>
      </c>
      <c r="B415" s="2" t="s">
        <v>6550</v>
      </c>
      <c r="C415" s="1"/>
      <c r="D415" s="2" t="s">
        <v>305</v>
      </c>
      <c r="E415" s="2"/>
      <c r="F415" s="2" t="s">
        <v>128</v>
      </c>
      <c r="G415" s="31" t="s">
        <v>5478</v>
      </c>
      <c r="H415" s="19">
        <v>0</v>
      </c>
      <c r="I415" s="22"/>
      <c r="J415" s="20"/>
      <c r="K415" s="22"/>
      <c r="L415" s="20"/>
      <c r="M415" s="22">
        <v>4</v>
      </c>
      <c r="N415" s="19">
        <v>5</v>
      </c>
      <c r="O415" s="22"/>
      <c r="P415" s="20"/>
      <c r="Q415" s="22">
        <v>-2</v>
      </c>
      <c r="R415" s="19">
        <v>-1</v>
      </c>
      <c r="S415" s="22"/>
      <c r="T415" s="20"/>
      <c r="U415" s="22"/>
      <c r="V415" s="47">
        <v>1800</v>
      </c>
      <c r="W415" s="2" t="s">
        <v>6551</v>
      </c>
      <c r="X415" s="26" t="s">
        <v>5506</v>
      </c>
      <c r="Y415" s="2" t="s">
        <v>2780</v>
      </c>
      <c r="Z415" s="2" t="s">
        <v>2035</v>
      </c>
      <c r="AA415" s="2" t="s">
        <v>1667</v>
      </c>
      <c r="AB415" s="1" t="s">
        <v>5461</v>
      </c>
      <c r="AC415" s="1" t="s">
        <v>183</v>
      </c>
      <c r="AD415" s="1" t="s">
        <v>183</v>
      </c>
      <c r="AE415" s="1">
        <v>1</v>
      </c>
      <c r="AF415" s="1" t="s">
        <v>331</v>
      </c>
      <c r="AG415" s="1"/>
    </row>
    <row r="416" spans="1:33">
      <c r="A416" s="15" t="s">
        <v>331</v>
      </c>
      <c r="B416" s="2" t="s">
        <v>6552</v>
      </c>
      <c r="C416" s="1"/>
      <c r="D416" s="2" t="s">
        <v>305</v>
      </c>
      <c r="E416" s="2"/>
      <c r="F416" s="2"/>
      <c r="G416" s="31" t="s">
        <v>5478</v>
      </c>
      <c r="H416" s="19">
        <v>0</v>
      </c>
      <c r="I416" s="22"/>
      <c r="J416" s="20"/>
      <c r="K416" s="22"/>
      <c r="L416" s="20"/>
      <c r="M416" s="22"/>
      <c r="N416" s="19">
        <v>6</v>
      </c>
      <c r="O416" s="22"/>
      <c r="P416" s="20"/>
      <c r="Q416" s="22"/>
      <c r="R416" s="19">
        <v>-3</v>
      </c>
      <c r="S416" s="22"/>
      <c r="T416" s="20"/>
      <c r="U416" s="22"/>
      <c r="V416" s="47">
        <v>1800</v>
      </c>
      <c r="W416" s="2" t="s">
        <v>6553</v>
      </c>
      <c r="X416" s="26" t="s">
        <v>6554</v>
      </c>
      <c r="Y416" s="2" t="s">
        <v>2780</v>
      </c>
      <c r="Z416" s="2" t="s">
        <v>2035</v>
      </c>
      <c r="AA416" s="2" t="s">
        <v>1667</v>
      </c>
      <c r="AB416" s="1" t="s">
        <v>5461</v>
      </c>
      <c r="AC416" s="1" t="s">
        <v>183</v>
      </c>
      <c r="AD416" s="1" t="s">
        <v>183</v>
      </c>
      <c r="AE416" s="1">
        <v>1</v>
      </c>
      <c r="AF416" s="1" t="s">
        <v>331</v>
      </c>
      <c r="AG416" s="1"/>
    </row>
    <row r="417" spans="1:33">
      <c r="A417" s="15" t="s">
        <v>331</v>
      </c>
      <c r="B417" s="2" t="s">
        <v>6555</v>
      </c>
      <c r="C417" s="1"/>
      <c r="D417" s="2" t="s">
        <v>371</v>
      </c>
      <c r="E417" s="2"/>
      <c r="F417" s="2"/>
      <c r="G417" s="31" t="s">
        <v>5478</v>
      </c>
      <c r="H417" s="19">
        <v>0</v>
      </c>
      <c r="I417" s="22"/>
      <c r="J417" s="20"/>
      <c r="K417" s="22"/>
      <c r="L417" s="20"/>
      <c r="M417" s="22"/>
      <c r="N417" s="19">
        <v>5</v>
      </c>
      <c r="O417" s="22"/>
      <c r="P417" s="20"/>
      <c r="Q417" s="22"/>
      <c r="R417" s="19">
        <v>-1</v>
      </c>
      <c r="T417" s="20"/>
      <c r="U417" s="22"/>
      <c r="V417" s="47">
        <v>2000</v>
      </c>
      <c r="W417" s="2" t="s">
        <v>6556</v>
      </c>
      <c r="X417" s="26" t="s">
        <v>6088</v>
      </c>
      <c r="Y417" s="2" t="s">
        <v>2780</v>
      </c>
      <c r="Z417" s="2" t="s">
        <v>2035</v>
      </c>
      <c r="AA417" s="2" t="s">
        <v>1667</v>
      </c>
      <c r="AB417" s="1" t="s">
        <v>5461</v>
      </c>
      <c r="AC417" s="1" t="s">
        <v>183</v>
      </c>
      <c r="AD417" s="1" t="s">
        <v>183</v>
      </c>
      <c r="AE417" s="1">
        <v>1</v>
      </c>
      <c r="AF417" s="1" t="s">
        <v>331</v>
      </c>
      <c r="AG417" s="1"/>
    </row>
    <row r="418" spans="1:33">
      <c r="A418" s="15" t="s">
        <v>331</v>
      </c>
      <c r="B418" s="2" t="s">
        <v>6557</v>
      </c>
      <c r="C418" s="1"/>
      <c r="D418" s="2" t="s">
        <v>373</v>
      </c>
      <c r="E418" s="2"/>
      <c r="F418" s="2" t="s">
        <v>128</v>
      </c>
      <c r="G418" s="31" t="s">
        <v>5478</v>
      </c>
      <c r="H418" s="19">
        <v>-1</v>
      </c>
      <c r="I418" s="22"/>
      <c r="J418" s="20"/>
      <c r="K418" s="22"/>
      <c r="L418" s="20"/>
      <c r="M418" s="22">
        <v>5</v>
      </c>
      <c r="N418" s="19">
        <v>6</v>
      </c>
      <c r="O418" s="22"/>
      <c r="P418" s="20"/>
      <c r="Q418" s="22">
        <v>0</v>
      </c>
      <c r="R418" s="19">
        <v>1</v>
      </c>
      <c r="S418" s="22"/>
      <c r="T418" s="20"/>
      <c r="U418" s="22"/>
      <c r="V418" s="47">
        <v>2000</v>
      </c>
      <c r="W418" s="2" t="s">
        <v>6558</v>
      </c>
      <c r="X418" s="26" t="s">
        <v>6559</v>
      </c>
      <c r="Y418" s="2" t="s">
        <v>4248</v>
      </c>
      <c r="Z418" s="2" t="s">
        <v>2035</v>
      </c>
      <c r="AA418" s="2" t="s">
        <v>1667</v>
      </c>
      <c r="AB418" s="1" t="s">
        <v>5461</v>
      </c>
      <c r="AC418" s="1" t="s">
        <v>183</v>
      </c>
      <c r="AD418" s="1" t="s">
        <v>183</v>
      </c>
      <c r="AE418" s="1">
        <v>1</v>
      </c>
      <c r="AF418" s="1" t="s">
        <v>331</v>
      </c>
      <c r="AG418" s="1"/>
    </row>
    <row r="419" spans="1:33">
      <c r="A419" s="15" t="s">
        <v>331</v>
      </c>
      <c r="B419" s="2" t="s">
        <v>6560</v>
      </c>
      <c r="C419" s="1"/>
      <c r="D419" s="2" t="s">
        <v>369</v>
      </c>
      <c r="E419" s="2"/>
      <c r="F419" s="2"/>
      <c r="G419" s="31" t="s">
        <v>5478</v>
      </c>
      <c r="H419" s="19">
        <v>0</v>
      </c>
      <c r="I419" s="22"/>
      <c r="J419" s="20"/>
      <c r="K419" s="22"/>
      <c r="L419" s="20"/>
      <c r="M419" s="22"/>
      <c r="N419" s="19">
        <v>7</v>
      </c>
      <c r="O419" s="22"/>
      <c r="P419" s="20"/>
      <c r="Q419" s="22"/>
      <c r="R419" s="19">
        <v>-3</v>
      </c>
      <c r="S419" s="22"/>
      <c r="T419" s="20"/>
      <c r="U419" s="22"/>
      <c r="V419" s="47">
        <v>2000</v>
      </c>
      <c r="W419" s="2" t="s">
        <v>6561</v>
      </c>
      <c r="X419" s="26" t="s">
        <v>6562</v>
      </c>
      <c r="Y419" s="2" t="s">
        <v>2780</v>
      </c>
      <c r="Z419" s="2" t="s">
        <v>2035</v>
      </c>
      <c r="AA419" s="2" t="s">
        <v>1667</v>
      </c>
      <c r="AB419" s="1" t="s">
        <v>5461</v>
      </c>
      <c r="AC419" s="1" t="s">
        <v>183</v>
      </c>
      <c r="AD419" s="1" t="s">
        <v>183</v>
      </c>
      <c r="AE419" s="1">
        <v>1</v>
      </c>
      <c r="AF419" s="1" t="s">
        <v>331</v>
      </c>
      <c r="AG419" s="1"/>
    </row>
    <row r="420" spans="1:33">
      <c r="A420" s="15" t="s">
        <v>331</v>
      </c>
      <c r="B420" s="2" t="s">
        <v>6563</v>
      </c>
      <c r="C420" s="1"/>
      <c r="D420" s="2" t="s">
        <v>372</v>
      </c>
      <c r="E420" s="2"/>
      <c r="F420" s="2"/>
      <c r="G420" s="31" t="s">
        <v>5478</v>
      </c>
      <c r="H420" s="19">
        <v>0</v>
      </c>
      <c r="I420" s="22"/>
      <c r="J420" s="20"/>
      <c r="K420" s="22"/>
      <c r="L420" s="20"/>
      <c r="M420" s="22"/>
      <c r="N420" s="19">
        <v>8</v>
      </c>
      <c r="O420" s="22"/>
      <c r="P420" s="20"/>
      <c r="Q420" s="22"/>
      <c r="R420" s="19">
        <v>-4</v>
      </c>
      <c r="S420" s="22"/>
      <c r="T420" s="20"/>
      <c r="U420" s="22"/>
      <c r="V420" s="47">
        <v>2000</v>
      </c>
      <c r="W420" s="2" t="s">
        <v>6564</v>
      </c>
      <c r="X420" s="26" t="s">
        <v>6565</v>
      </c>
      <c r="Y420" s="2" t="s">
        <v>2780</v>
      </c>
      <c r="Z420" s="2" t="s">
        <v>2035</v>
      </c>
      <c r="AA420" s="2" t="s">
        <v>1667</v>
      </c>
      <c r="AB420" s="1" t="s">
        <v>5461</v>
      </c>
      <c r="AC420" s="1" t="s">
        <v>183</v>
      </c>
      <c r="AD420" s="1" t="s">
        <v>183</v>
      </c>
      <c r="AE420" s="1">
        <v>1</v>
      </c>
      <c r="AF420" s="1" t="s">
        <v>331</v>
      </c>
      <c r="AG420" s="1"/>
    </row>
    <row r="421" spans="1:33">
      <c r="A421" t="s">
        <v>331</v>
      </c>
      <c r="B421" s="1" t="s">
        <v>6566</v>
      </c>
      <c r="C421" s="1"/>
      <c r="D421" s="2" t="s">
        <v>305</v>
      </c>
      <c r="E421" s="1" t="s">
        <v>316</v>
      </c>
      <c r="F421" s="2" t="s">
        <v>128</v>
      </c>
      <c r="G421" s="1" t="s">
        <v>5478</v>
      </c>
      <c r="H421" s="20">
        <v>0</v>
      </c>
      <c r="I421" s="22"/>
      <c r="J421" s="20"/>
      <c r="K421" s="22"/>
      <c r="L421" s="20"/>
      <c r="M421" s="22">
        <v>7</v>
      </c>
      <c r="N421" s="20">
        <v>8</v>
      </c>
      <c r="O421" s="22"/>
      <c r="P421" s="20"/>
      <c r="Q421" s="22">
        <v>0</v>
      </c>
      <c r="R421" s="19">
        <v>1</v>
      </c>
      <c r="S421" s="22"/>
      <c r="T421" s="20"/>
      <c r="U421" s="22"/>
      <c r="V421" s="27">
        <v>2500</v>
      </c>
      <c r="W421" s="1" t="s">
        <v>6567</v>
      </c>
      <c r="X421" s="29" t="s">
        <v>6522</v>
      </c>
      <c r="Y421" s="1" t="s">
        <v>2780</v>
      </c>
      <c r="Z421" s="1" t="s">
        <v>2035</v>
      </c>
      <c r="AA421" s="1" t="s">
        <v>1623</v>
      </c>
      <c r="AB421" s="1" t="s">
        <v>5461</v>
      </c>
      <c r="AC421" s="1" t="s">
        <v>183</v>
      </c>
      <c r="AD421" s="1" t="s">
        <v>183</v>
      </c>
      <c r="AE421" s="1">
        <v>1</v>
      </c>
      <c r="AF421" s="1" t="s">
        <v>331</v>
      </c>
      <c r="AG421" s="1"/>
    </row>
    <row r="422" spans="1:33">
      <c r="A422" t="s">
        <v>331</v>
      </c>
      <c r="B422" s="1" t="s">
        <v>6568</v>
      </c>
      <c r="C422" s="1"/>
      <c r="D422" s="2" t="s">
        <v>305</v>
      </c>
      <c r="E422" s="1"/>
      <c r="F422" s="1" t="s">
        <v>128</v>
      </c>
      <c r="G422" s="1" t="s">
        <v>5478</v>
      </c>
      <c r="H422" s="20">
        <v>-1</v>
      </c>
      <c r="I422" s="22"/>
      <c r="J422" s="20"/>
      <c r="K422" s="22"/>
      <c r="L422" s="20"/>
      <c r="M422" s="22">
        <v>8</v>
      </c>
      <c r="N422" s="20">
        <v>9</v>
      </c>
      <c r="O422" s="22"/>
      <c r="P422" s="20"/>
      <c r="Q422" s="22">
        <v>-5</v>
      </c>
      <c r="R422" s="19">
        <v>-4</v>
      </c>
      <c r="S422" s="22"/>
      <c r="T422" s="20"/>
      <c r="U422" s="22"/>
      <c r="V422" s="27">
        <v>2500</v>
      </c>
      <c r="W422" s="1" t="s">
        <v>6569</v>
      </c>
      <c r="X422" s="29" t="s">
        <v>5777</v>
      </c>
      <c r="Y422" s="1" t="s">
        <v>2780</v>
      </c>
      <c r="Z422" s="1" t="s">
        <v>2035</v>
      </c>
      <c r="AA422" s="1" t="s">
        <v>1623</v>
      </c>
      <c r="AB422" s="1" t="s">
        <v>5461</v>
      </c>
      <c r="AC422" s="1" t="s">
        <v>183</v>
      </c>
      <c r="AD422" s="1" t="s">
        <v>183</v>
      </c>
      <c r="AE422" s="1">
        <v>1</v>
      </c>
      <c r="AF422" s="1" t="s">
        <v>331</v>
      </c>
      <c r="AG422" s="1"/>
    </row>
    <row r="423" spans="1:33">
      <c r="A423" t="s">
        <v>331</v>
      </c>
      <c r="B423" s="1" t="s">
        <v>6570</v>
      </c>
      <c r="C423" s="1"/>
      <c r="D423" s="1" t="s">
        <v>305</v>
      </c>
      <c r="E423" s="1" t="s">
        <v>316</v>
      </c>
      <c r="F423" s="1" t="s">
        <v>128</v>
      </c>
      <c r="G423" s="1" t="s">
        <v>5478</v>
      </c>
      <c r="H423" s="20"/>
      <c r="I423" s="22"/>
      <c r="J423" s="20"/>
      <c r="K423" s="22"/>
      <c r="L423" s="20"/>
      <c r="M423" s="22">
        <v>6</v>
      </c>
      <c r="N423" s="20">
        <v>7</v>
      </c>
      <c r="O423" s="22"/>
      <c r="P423" s="20"/>
      <c r="Q423" s="22">
        <v>1</v>
      </c>
      <c r="R423" s="20">
        <v>2</v>
      </c>
      <c r="S423" s="22"/>
      <c r="T423" s="20"/>
      <c r="U423" s="22"/>
      <c r="V423" s="27">
        <v>2500</v>
      </c>
      <c r="W423" s="1" t="s">
        <v>6571</v>
      </c>
      <c r="X423" s="29" t="s">
        <v>5777</v>
      </c>
      <c r="Y423" s="1" t="s">
        <v>2780</v>
      </c>
      <c r="Z423" s="1" t="s">
        <v>2035</v>
      </c>
      <c r="AA423" s="1" t="s">
        <v>1631</v>
      </c>
      <c r="AB423" s="1" t="s">
        <v>5461</v>
      </c>
      <c r="AC423" s="1" t="s">
        <v>183</v>
      </c>
      <c r="AD423" s="1" t="s">
        <v>183</v>
      </c>
      <c r="AE423" s="1">
        <v>1</v>
      </c>
      <c r="AF423" s="1" t="s">
        <v>331</v>
      </c>
      <c r="AG423" s="1"/>
    </row>
    <row r="424" spans="1:33">
      <c r="A424" t="s">
        <v>331</v>
      </c>
      <c r="B424" s="2" t="s">
        <v>6572</v>
      </c>
      <c r="C424" s="44"/>
      <c r="D424" s="2" t="s">
        <v>1673</v>
      </c>
      <c r="E424" s="2"/>
      <c r="F424" s="2"/>
      <c r="G424" s="2" t="s">
        <v>5478</v>
      </c>
      <c r="H424" s="19">
        <v>1</v>
      </c>
      <c r="I424" s="24"/>
      <c r="J424" s="20"/>
      <c r="K424" s="24"/>
      <c r="L424" s="19"/>
      <c r="M424" s="23"/>
      <c r="N424" s="19">
        <v>6</v>
      </c>
      <c r="O424" s="24"/>
      <c r="P424" s="19"/>
      <c r="Q424" s="24"/>
      <c r="R424" s="19">
        <v>2</v>
      </c>
      <c r="S424" s="24"/>
      <c r="T424" s="19"/>
      <c r="U424" s="24"/>
      <c r="V424" s="28">
        <v>2500</v>
      </c>
      <c r="W424" s="2" t="s">
        <v>6573</v>
      </c>
      <c r="X424" s="26" t="s">
        <v>6574</v>
      </c>
      <c r="Y424" s="2" t="s">
        <v>2780</v>
      </c>
      <c r="Z424" s="2" t="s">
        <v>2035</v>
      </c>
      <c r="AA424" s="2" t="s">
        <v>1662</v>
      </c>
      <c r="AB424" s="1" t="s">
        <v>5461</v>
      </c>
      <c r="AC424" s="1" t="s">
        <v>183</v>
      </c>
      <c r="AD424" s="1" t="s">
        <v>183</v>
      </c>
      <c r="AE424" s="1">
        <v>1</v>
      </c>
      <c r="AF424" s="1" t="s">
        <v>331</v>
      </c>
      <c r="AG424" s="1"/>
    </row>
    <row r="425" spans="1:33">
      <c r="A425" s="15" t="s">
        <v>331</v>
      </c>
      <c r="B425" s="2" t="s">
        <v>6575</v>
      </c>
      <c r="C425" s="1"/>
      <c r="D425" s="2" t="s">
        <v>305</v>
      </c>
      <c r="E425" s="2" t="s">
        <v>316</v>
      </c>
      <c r="F425" s="2" t="s">
        <v>128</v>
      </c>
      <c r="G425" s="2"/>
      <c r="H425" s="19">
        <v>0</v>
      </c>
      <c r="I425" s="22"/>
      <c r="J425" s="20"/>
      <c r="K425" s="22"/>
      <c r="L425" s="20"/>
      <c r="M425" s="22">
        <v>5</v>
      </c>
      <c r="N425" s="19"/>
      <c r="O425" s="22"/>
      <c r="P425" s="20"/>
      <c r="Q425" s="22">
        <v>1</v>
      </c>
      <c r="R425" s="19"/>
      <c r="S425" s="22"/>
      <c r="T425" s="20"/>
      <c r="U425" s="22"/>
      <c r="V425" s="47">
        <v>2500</v>
      </c>
      <c r="W425" s="2" t="s">
        <v>6576</v>
      </c>
      <c r="X425" s="26" t="s">
        <v>6577</v>
      </c>
      <c r="Y425" s="2" t="s">
        <v>2780</v>
      </c>
      <c r="Z425" s="2" t="s">
        <v>2035</v>
      </c>
      <c r="AA425" s="2" t="s">
        <v>1667</v>
      </c>
      <c r="AB425" s="1" t="s">
        <v>5461</v>
      </c>
      <c r="AC425" s="1" t="s">
        <v>183</v>
      </c>
      <c r="AD425" s="1" t="s">
        <v>183</v>
      </c>
      <c r="AE425" s="1">
        <v>1</v>
      </c>
      <c r="AF425" s="1" t="s">
        <v>331</v>
      </c>
      <c r="AG425" s="1"/>
    </row>
    <row r="426" spans="1:33">
      <c r="A426" t="s">
        <v>331</v>
      </c>
      <c r="B426" s="1" t="s">
        <v>6578</v>
      </c>
      <c r="C426" s="1"/>
      <c r="D426" s="2" t="s">
        <v>305</v>
      </c>
      <c r="E426" s="1"/>
      <c r="F426" s="1"/>
      <c r="G426" s="1" t="s">
        <v>5478</v>
      </c>
      <c r="H426" s="20">
        <v>0</v>
      </c>
      <c r="I426" s="22"/>
      <c r="J426" s="20"/>
      <c r="K426" s="22"/>
      <c r="L426" s="20"/>
      <c r="M426" s="22"/>
      <c r="N426" s="20">
        <v>11</v>
      </c>
      <c r="O426" s="22"/>
      <c r="P426" s="20"/>
      <c r="Q426" s="22"/>
      <c r="R426" s="20">
        <v>-2</v>
      </c>
      <c r="S426" s="22"/>
      <c r="T426" s="20"/>
      <c r="U426" s="22"/>
      <c r="V426" s="27">
        <v>3800</v>
      </c>
      <c r="W426" s="1" t="s">
        <v>6579</v>
      </c>
      <c r="X426" s="29" t="s">
        <v>6522</v>
      </c>
      <c r="Y426" s="1" t="s">
        <v>2780</v>
      </c>
      <c r="Z426" s="1" t="s">
        <v>2035</v>
      </c>
      <c r="AA426" s="1" t="s">
        <v>1614</v>
      </c>
      <c r="AB426" s="1" t="s">
        <v>5461</v>
      </c>
      <c r="AC426" s="1" t="s">
        <v>183</v>
      </c>
      <c r="AD426" s="1" t="s">
        <v>183</v>
      </c>
      <c r="AE426" s="1">
        <v>1</v>
      </c>
      <c r="AF426" s="1" t="s">
        <v>331</v>
      </c>
      <c r="AG426" s="1"/>
    </row>
    <row r="427" spans="1:33">
      <c r="A427" t="s">
        <v>331</v>
      </c>
      <c r="B427" s="1" t="s">
        <v>6580</v>
      </c>
      <c r="C427" s="1"/>
      <c r="D427" s="2" t="s">
        <v>305</v>
      </c>
      <c r="E427" s="1"/>
      <c r="F427" s="1"/>
      <c r="G427" s="1" t="s">
        <v>5478</v>
      </c>
      <c r="H427" s="20">
        <v>-1</v>
      </c>
      <c r="I427" s="22"/>
      <c r="J427" s="20"/>
      <c r="K427" s="22"/>
      <c r="L427" s="20"/>
      <c r="M427" s="22"/>
      <c r="N427" s="20">
        <v>8</v>
      </c>
      <c r="O427" s="22"/>
      <c r="P427" s="20"/>
      <c r="Q427" s="22"/>
      <c r="R427" s="20">
        <v>-1</v>
      </c>
      <c r="S427" s="22"/>
      <c r="T427" s="20"/>
      <c r="U427" s="22">
        <v>5</v>
      </c>
      <c r="V427" s="27">
        <v>3800</v>
      </c>
      <c r="W427" s="1" t="s">
        <v>6581</v>
      </c>
      <c r="X427" s="29" t="s">
        <v>5764</v>
      </c>
      <c r="Y427" s="1" t="s">
        <v>2780</v>
      </c>
      <c r="Z427" s="1" t="s">
        <v>2035</v>
      </c>
      <c r="AA427" s="1" t="s">
        <v>1623</v>
      </c>
      <c r="AB427" s="1" t="s">
        <v>5461</v>
      </c>
      <c r="AC427" s="1" t="s">
        <v>183</v>
      </c>
      <c r="AD427" s="1" t="s">
        <v>183</v>
      </c>
      <c r="AE427" s="1">
        <v>1</v>
      </c>
      <c r="AF427" s="1" t="s">
        <v>331</v>
      </c>
      <c r="AG427" s="1"/>
    </row>
    <row r="428" spans="1:33">
      <c r="A428" t="s">
        <v>331</v>
      </c>
      <c r="B428" s="1" t="s">
        <v>6582</v>
      </c>
      <c r="C428" s="1"/>
      <c r="D428" s="2" t="s">
        <v>305</v>
      </c>
      <c r="E428" s="1" t="s">
        <v>316</v>
      </c>
      <c r="F428" s="1"/>
      <c r="G428" s="1" t="s">
        <v>5478</v>
      </c>
      <c r="H428" s="20">
        <v>-1</v>
      </c>
      <c r="I428" s="22"/>
      <c r="J428" s="20"/>
      <c r="K428" s="22"/>
      <c r="L428" s="20"/>
      <c r="M428" s="22"/>
      <c r="N428" s="20">
        <v>7</v>
      </c>
      <c r="O428" s="22"/>
      <c r="P428" s="20"/>
      <c r="Q428" s="22"/>
      <c r="R428" s="20">
        <v>0</v>
      </c>
      <c r="S428" s="22"/>
      <c r="T428" s="20"/>
      <c r="U428" s="22"/>
      <c r="V428" s="27">
        <v>3800</v>
      </c>
      <c r="W428" s="1" t="s">
        <v>6583</v>
      </c>
      <c r="X428" s="29" t="s">
        <v>6088</v>
      </c>
      <c r="Y428" s="1" t="s">
        <v>2780</v>
      </c>
      <c r="Z428" s="1" t="s">
        <v>2035</v>
      </c>
      <c r="AA428" s="1" t="s">
        <v>1623</v>
      </c>
      <c r="AB428" s="1" t="s">
        <v>5461</v>
      </c>
      <c r="AC428" s="1" t="s">
        <v>183</v>
      </c>
      <c r="AD428" s="1" t="s">
        <v>183</v>
      </c>
      <c r="AE428" s="1">
        <v>1</v>
      </c>
      <c r="AF428" s="1" t="s">
        <v>331</v>
      </c>
      <c r="AG428" s="1"/>
    </row>
    <row r="429" spans="1:33">
      <c r="A429" t="s">
        <v>331</v>
      </c>
      <c r="B429" s="1" t="s">
        <v>6584</v>
      </c>
      <c r="C429" s="1"/>
      <c r="D429" s="2" t="s">
        <v>305</v>
      </c>
      <c r="E429" s="1"/>
      <c r="F429" s="2"/>
      <c r="G429" s="1" t="s">
        <v>5478</v>
      </c>
      <c r="H429" s="20">
        <v>0</v>
      </c>
      <c r="I429" s="22"/>
      <c r="J429" s="20"/>
      <c r="K429" s="22"/>
      <c r="L429" s="20"/>
      <c r="M429" s="22"/>
      <c r="N429" s="20">
        <v>7</v>
      </c>
      <c r="O429" s="22"/>
      <c r="P429" s="20"/>
      <c r="Q429" s="22"/>
      <c r="R429" s="20">
        <v>-2</v>
      </c>
      <c r="S429" s="22"/>
      <c r="T429" s="20"/>
      <c r="U429" s="22"/>
      <c r="V429" s="27">
        <v>3800</v>
      </c>
      <c r="W429" s="1" t="s">
        <v>6585</v>
      </c>
      <c r="X429" s="29" t="s">
        <v>6586</v>
      </c>
      <c r="Y429" s="1" t="s">
        <v>2780</v>
      </c>
      <c r="Z429" s="1" t="s">
        <v>2035</v>
      </c>
      <c r="AA429" s="1" t="s">
        <v>1623</v>
      </c>
      <c r="AB429" s="1" t="s">
        <v>5461</v>
      </c>
      <c r="AC429" s="1" t="s">
        <v>183</v>
      </c>
      <c r="AD429" s="1" t="s">
        <v>183</v>
      </c>
      <c r="AE429" s="1">
        <v>1</v>
      </c>
      <c r="AF429" s="1" t="s">
        <v>331</v>
      </c>
      <c r="AG429" s="1"/>
    </row>
    <row r="430" spans="1:33">
      <c r="A430" t="s">
        <v>331</v>
      </c>
      <c r="B430" s="1" t="s">
        <v>6587</v>
      </c>
      <c r="C430" s="1"/>
      <c r="D430" s="2" t="s">
        <v>305</v>
      </c>
      <c r="E430" s="1"/>
      <c r="F430" s="1"/>
      <c r="G430" s="1" t="s">
        <v>5478</v>
      </c>
      <c r="H430" s="20">
        <v>-1</v>
      </c>
      <c r="I430" s="22"/>
      <c r="J430" s="20"/>
      <c r="K430" s="22"/>
      <c r="L430" s="20"/>
      <c r="M430" s="22"/>
      <c r="N430" s="20">
        <v>12</v>
      </c>
      <c r="O430" s="22"/>
      <c r="P430" s="20"/>
      <c r="Q430" s="22"/>
      <c r="R430" s="20">
        <v>-5</v>
      </c>
      <c r="S430" s="22"/>
      <c r="T430" s="20"/>
      <c r="U430" s="22"/>
      <c r="V430" s="27">
        <v>3800</v>
      </c>
      <c r="W430" s="1" t="s">
        <v>6588</v>
      </c>
      <c r="X430" s="29" t="s">
        <v>183</v>
      </c>
      <c r="Y430" s="1" t="s">
        <v>2780</v>
      </c>
      <c r="Z430" s="1" t="s">
        <v>2035</v>
      </c>
      <c r="AA430" s="1" t="s">
        <v>1623</v>
      </c>
      <c r="AB430" s="1" t="s">
        <v>5461</v>
      </c>
      <c r="AC430" s="1" t="s">
        <v>183</v>
      </c>
      <c r="AD430" s="1" t="s">
        <v>183</v>
      </c>
      <c r="AE430" s="1">
        <v>1</v>
      </c>
      <c r="AF430" s="1" t="s">
        <v>331</v>
      </c>
      <c r="AG430" s="1"/>
    </row>
    <row r="431" spans="1:33">
      <c r="A431" t="s">
        <v>331</v>
      </c>
      <c r="B431" s="1" t="s">
        <v>6589</v>
      </c>
      <c r="C431" s="1"/>
      <c r="D431" s="1" t="s">
        <v>305</v>
      </c>
      <c r="E431" s="1"/>
      <c r="F431" s="1" t="s">
        <v>128</v>
      </c>
      <c r="G431" s="1"/>
      <c r="H431" s="20">
        <v>-1</v>
      </c>
      <c r="I431" s="22"/>
      <c r="J431" s="19"/>
      <c r="K431" s="22"/>
      <c r="L431" s="20"/>
      <c r="M431" s="22">
        <v>7</v>
      </c>
      <c r="N431" s="20"/>
      <c r="O431" s="22"/>
      <c r="P431" s="20"/>
      <c r="Q431" s="22">
        <v>0</v>
      </c>
      <c r="R431" s="20"/>
      <c r="S431" s="22"/>
      <c r="T431" s="20"/>
      <c r="U431" s="22"/>
      <c r="V431" s="27">
        <v>3800</v>
      </c>
      <c r="W431" s="1" t="s">
        <v>6590</v>
      </c>
      <c r="X431" s="29" t="s">
        <v>6591</v>
      </c>
      <c r="Y431" s="1" t="s">
        <v>2780</v>
      </c>
      <c r="Z431" s="1" t="s">
        <v>2035</v>
      </c>
      <c r="AA431" s="1" t="s">
        <v>1631</v>
      </c>
      <c r="AB431" s="1" t="s">
        <v>5461</v>
      </c>
      <c r="AC431" s="1" t="s">
        <v>183</v>
      </c>
      <c r="AD431" s="1" t="s">
        <v>183</v>
      </c>
      <c r="AE431" s="1">
        <v>1</v>
      </c>
      <c r="AF431" s="1" t="s">
        <v>331</v>
      </c>
      <c r="AG431" s="1"/>
    </row>
    <row r="432" spans="1:33">
      <c r="A432" t="s">
        <v>331</v>
      </c>
      <c r="B432" s="1" t="s">
        <v>6592</v>
      </c>
      <c r="C432" s="1"/>
      <c r="D432" s="2" t="s">
        <v>183</v>
      </c>
      <c r="E432" s="1"/>
      <c r="F432" s="2" t="s">
        <v>128</v>
      </c>
      <c r="G432" s="1"/>
      <c r="H432" s="20"/>
      <c r="I432" s="22"/>
      <c r="J432" s="19"/>
      <c r="K432" s="22"/>
      <c r="L432" s="20"/>
      <c r="M432" s="22">
        <v>5</v>
      </c>
      <c r="N432" s="20"/>
      <c r="O432" s="22"/>
      <c r="P432" s="20"/>
      <c r="Q432" s="22">
        <v>1</v>
      </c>
      <c r="R432" s="20"/>
      <c r="S432" s="22"/>
      <c r="T432" s="20"/>
      <c r="U432" s="22"/>
      <c r="V432" s="27">
        <v>3800</v>
      </c>
      <c r="W432" s="1" t="s">
        <v>6593</v>
      </c>
      <c r="X432" s="29" t="s">
        <v>6594</v>
      </c>
      <c r="Y432" s="1" t="s">
        <v>2780</v>
      </c>
      <c r="Z432" s="1" t="s">
        <v>2035</v>
      </c>
      <c r="AA432" s="1" t="s">
        <v>1638</v>
      </c>
      <c r="AB432" s="1" t="s">
        <v>5461</v>
      </c>
      <c r="AC432" s="1" t="s">
        <v>183</v>
      </c>
      <c r="AD432" s="1" t="s">
        <v>183</v>
      </c>
      <c r="AE432" s="1">
        <v>1</v>
      </c>
      <c r="AF432" s="1" t="s">
        <v>331</v>
      </c>
      <c r="AG432" s="1"/>
    </row>
    <row r="433" spans="1:33">
      <c r="A433" t="s">
        <v>331</v>
      </c>
      <c r="B433" s="1" t="s">
        <v>6595</v>
      </c>
      <c r="C433" s="1"/>
      <c r="D433" s="1" t="s">
        <v>305</v>
      </c>
      <c r="E433" s="1"/>
      <c r="F433" s="1"/>
      <c r="G433" s="1" t="s">
        <v>5478</v>
      </c>
      <c r="H433" s="20">
        <v>1</v>
      </c>
      <c r="I433" s="22"/>
      <c r="J433" s="19"/>
      <c r="K433" s="22"/>
      <c r="L433" s="20"/>
      <c r="M433" s="22"/>
      <c r="N433" s="20">
        <v>10</v>
      </c>
      <c r="O433" s="22"/>
      <c r="P433" s="20"/>
      <c r="Q433" s="22"/>
      <c r="R433" s="20">
        <v>-2</v>
      </c>
      <c r="S433" s="22"/>
      <c r="T433" s="20"/>
      <c r="U433" s="22"/>
      <c r="V433" s="27">
        <v>3800</v>
      </c>
      <c r="W433" s="1" t="s">
        <v>6596</v>
      </c>
      <c r="X433" s="29" t="s">
        <v>6597</v>
      </c>
      <c r="Y433" s="1" t="s">
        <v>2780</v>
      </c>
      <c r="Z433" s="1" t="s">
        <v>2035</v>
      </c>
      <c r="AA433" s="1" t="s">
        <v>1638</v>
      </c>
      <c r="AB433" s="1" t="s">
        <v>5461</v>
      </c>
      <c r="AC433" s="1" t="s">
        <v>183</v>
      </c>
      <c r="AD433" s="1" t="s">
        <v>183</v>
      </c>
      <c r="AE433" s="1">
        <v>1</v>
      </c>
      <c r="AF433" s="1" t="s">
        <v>331</v>
      </c>
      <c r="AG433" s="1"/>
    </row>
    <row r="434" spans="1:33">
      <c r="A434" t="s">
        <v>331</v>
      </c>
      <c r="B434" s="1" t="s">
        <v>6598</v>
      </c>
      <c r="C434" s="1"/>
      <c r="D434" s="1" t="s">
        <v>305</v>
      </c>
      <c r="E434" s="1"/>
      <c r="F434" s="2"/>
      <c r="G434" s="1" t="s">
        <v>5478</v>
      </c>
      <c r="H434" s="20">
        <v>-1</v>
      </c>
      <c r="I434" s="22"/>
      <c r="J434" s="19"/>
      <c r="K434" s="22"/>
      <c r="L434" s="20"/>
      <c r="M434" s="22"/>
      <c r="N434" s="20">
        <v>12</v>
      </c>
      <c r="O434" s="22"/>
      <c r="P434" s="20"/>
      <c r="Q434" s="22"/>
      <c r="R434" s="20"/>
      <c r="S434" s="22"/>
      <c r="T434" s="20"/>
      <c r="U434" s="22"/>
      <c r="V434" s="27">
        <v>3800</v>
      </c>
      <c r="W434" s="1" t="s">
        <v>6599</v>
      </c>
      <c r="X434" s="29" t="s">
        <v>5874</v>
      </c>
      <c r="Y434" s="1" t="s">
        <v>2780</v>
      </c>
      <c r="Z434" s="1" t="s">
        <v>2035</v>
      </c>
      <c r="AA434" s="1" t="s">
        <v>1638</v>
      </c>
      <c r="AB434" s="1" t="s">
        <v>5461</v>
      </c>
      <c r="AC434" s="1" t="s">
        <v>183</v>
      </c>
      <c r="AD434" s="1" t="s">
        <v>183</v>
      </c>
      <c r="AE434" s="1">
        <v>1</v>
      </c>
      <c r="AF434" s="1" t="s">
        <v>331</v>
      </c>
      <c r="AG434" s="1"/>
    </row>
    <row r="435" spans="1:33">
      <c r="A435" t="s">
        <v>331</v>
      </c>
      <c r="B435" s="1" t="s">
        <v>6600</v>
      </c>
      <c r="C435" s="1"/>
      <c r="D435" s="1" t="s">
        <v>370</v>
      </c>
      <c r="E435" s="1"/>
      <c r="F435" s="1"/>
      <c r="G435" s="1" t="s">
        <v>5478</v>
      </c>
      <c r="H435" s="20">
        <v>-1</v>
      </c>
      <c r="I435" s="22"/>
      <c r="J435" s="19"/>
      <c r="K435" s="22"/>
      <c r="L435" s="20"/>
      <c r="M435" s="22"/>
      <c r="N435" s="20">
        <v>3</v>
      </c>
      <c r="O435" s="22"/>
      <c r="P435" s="20"/>
      <c r="Q435" s="22"/>
      <c r="R435" s="20"/>
      <c r="S435" s="22"/>
      <c r="T435" s="20"/>
      <c r="U435" s="22"/>
      <c r="V435" s="27">
        <v>3800</v>
      </c>
      <c r="W435" s="43" t="s">
        <v>6601</v>
      </c>
      <c r="X435" s="29" t="s">
        <v>6602</v>
      </c>
      <c r="Y435" s="1" t="s">
        <v>2780</v>
      </c>
      <c r="Z435" s="1" t="s">
        <v>2035</v>
      </c>
      <c r="AA435" s="1" t="s">
        <v>1643</v>
      </c>
      <c r="AB435" s="1" t="s">
        <v>5461</v>
      </c>
      <c r="AC435" s="1" t="s">
        <v>183</v>
      </c>
      <c r="AD435" s="1" t="s">
        <v>183</v>
      </c>
      <c r="AE435" s="1">
        <v>1</v>
      </c>
      <c r="AF435" s="1" t="s">
        <v>331</v>
      </c>
      <c r="AG435" s="1"/>
    </row>
    <row r="436" spans="1:33">
      <c r="A436" t="s">
        <v>331</v>
      </c>
      <c r="B436" s="1" t="s">
        <v>6603</v>
      </c>
      <c r="C436" s="1"/>
      <c r="D436" s="2" t="s">
        <v>327</v>
      </c>
      <c r="E436" s="1"/>
      <c r="F436" s="1"/>
      <c r="G436" s="1" t="s">
        <v>5478</v>
      </c>
      <c r="H436" s="20"/>
      <c r="I436" s="22"/>
      <c r="J436" s="19"/>
      <c r="K436" s="22"/>
      <c r="L436" s="20"/>
      <c r="M436" s="22"/>
      <c r="N436" s="20">
        <v>6</v>
      </c>
      <c r="O436" s="22"/>
      <c r="P436" s="20"/>
      <c r="Q436" s="22"/>
      <c r="R436" s="20">
        <v>-1</v>
      </c>
      <c r="S436" s="22"/>
      <c r="T436" s="20"/>
      <c r="U436" s="22"/>
      <c r="V436" s="27">
        <v>3800</v>
      </c>
      <c r="W436" s="43" t="s">
        <v>6604</v>
      </c>
      <c r="X436" s="29" t="s">
        <v>5580</v>
      </c>
      <c r="Y436" s="1" t="s">
        <v>2780</v>
      </c>
      <c r="Z436" s="1" t="s">
        <v>2035</v>
      </c>
      <c r="AA436" s="1" t="s">
        <v>1643</v>
      </c>
      <c r="AB436" s="1" t="s">
        <v>5461</v>
      </c>
      <c r="AC436" s="1" t="s">
        <v>183</v>
      </c>
      <c r="AD436" s="1" t="s">
        <v>183</v>
      </c>
      <c r="AE436" s="1">
        <v>1</v>
      </c>
      <c r="AF436" s="1" t="s">
        <v>331</v>
      </c>
      <c r="AG436" s="1"/>
    </row>
    <row r="437" spans="1:33">
      <c r="A437" t="s">
        <v>331</v>
      </c>
      <c r="B437" s="1" t="s">
        <v>6605</v>
      </c>
      <c r="C437" s="1"/>
      <c r="D437" s="1" t="s">
        <v>305</v>
      </c>
      <c r="E437" s="1" t="s">
        <v>316</v>
      </c>
      <c r="F437" s="1" t="s">
        <v>128</v>
      </c>
      <c r="G437" s="1" t="s">
        <v>5478</v>
      </c>
      <c r="H437" s="20">
        <v>-1</v>
      </c>
      <c r="I437" s="22"/>
      <c r="J437" s="19"/>
      <c r="K437" s="22"/>
      <c r="L437" s="20"/>
      <c r="M437" s="22">
        <v>6</v>
      </c>
      <c r="N437" s="20">
        <v>7</v>
      </c>
      <c r="O437" s="22"/>
      <c r="P437" s="20"/>
      <c r="Q437" s="22">
        <v>-3</v>
      </c>
      <c r="R437" s="20">
        <v>-2</v>
      </c>
      <c r="S437" s="22"/>
      <c r="T437" s="20">
        <v>3</v>
      </c>
      <c r="U437" s="22">
        <v>3</v>
      </c>
      <c r="V437" s="27">
        <v>3800</v>
      </c>
      <c r="W437" s="43" t="s">
        <v>6606</v>
      </c>
      <c r="X437" s="29" t="s">
        <v>5671</v>
      </c>
      <c r="Y437" s="1" t="s">
        <v>2780</v>
      </c>
      <c r="Z437" s="1" t="s">
        <v>2035</v>
      </c>
      <c r="AA437" s="1" t="s">
        <v>1643</v>
      </c>
      <c r="AB437" s="1" t="s">
        <v>5461</v>
      </c>
      <c r="AC437" s="1" t="s">
        <v>183</v>
      </c>
      <c r="AD437" s="1" t="s">
        <v>183</v>
      </c>
      <c r="AE437" s="1">
        <v>1</v>
      </c>
      <c r="AF437" s="1" t="s">
        <v>331</v>
      </c>
      <c r="AG437" s="1"/>
    </row>
    <row r="438" spans="1:33">
      <c r="A438" t="s">
        <v>331</v>
      </c>
      <c r="B438" s="1" t="s">
        <v>6607</v>
      </c>
      <c r="C438" s="1"/>
      <c r="D438" s="1" t="s">
        <v>36</v>
      </c>
      <c r="E438" s="1"/>
      <c r="F438" s="1"/>
      <c r="G438" s="1" t="s">
        <v>5478</v>
      </c>
      <c r="H438" s="20"/>
      <c r="I438" s="22"/>
      <c r="J438" s="19"/>
      <c r="K438" s="22"/>
      <c r="L438" s="20"/>
      <c r="M438" s="22"/>
      <c r="N438" s="20">
        <v>8</v>
      </c>
      <c r="O438" s="22"/>
      <c r="P438" s="20"/>
      <c r="Q438" s="22"/>
      <c r="R438" s="20">
        <v>-2</v>
      </c>
      <c r="S438" s="22"/>
      <c r="T438" s="20"/>
      <c r="U438" s="22"/>
      <c r="V438" s="27">
        <v>3800</v>
      </c>
      <c r="W438" s="43" t="s">
        <v>6608</v>
      </c>
      <c r="X438" s="29" t="s">
        <v>6609</v>
      </c>
      <c r="Y438" s="1" t="s">
        <v>2780</v>
      </c>
      <c r="Z438" s="1" t="s">
        <v>2035</v>
      </c>
      <c r="AA438" s="1" t="s">
        <v>1643</v>
      </c>
      <c r="AB438" s="1" t="s">
        <v>5461</v>
      </c>
      <c r="AC438" s="1" t="s">
        <v>183</v>
      </c>
      <c r="AD438" s="1" t="s">
        <v>183</v>
      </c>
      <c r="AE438" s="1">
        <v>1</v>
      </c>
      <c r="AF438" s="1" t="s">
        <v>331</v>
      </c>
      <c r="AG438" s="1"/>
    </row>
    <row r="439" spans="1:33">
      <c r="A439" t="s">
        <v>331</v>
      </c>
      <c r="B439" s="2" t="s">
        <v>6610</v>
      </c>
      <c r="C439" s="1"/>
      <c r="D439" s="2" t="s">
        <v>305</v>
      </c>
      <c r="E439" s="1"/>
      <c r="F439" s="1"/>
      <c r="G439" s="2" t="s">
        <v>5478</v>
      </c>
      <c r="H439" s="19"/>
      <c r="I439" s="24"/>
      <c r="J439" s="19"/>
      <c r="K439" s="24"/>
      <c r="L439" s="19"/>
      <c r="M439" s="24"/>
      <c r="N439" s="19">
        <v>9</v>
      </c>
      <c r="O439" s="24"/>
      <c r="P439" s="19"/>
      <c r="Q439" s="24"/>
      <c r="R439" s="19">
        <v>1</v>
      </c>
      <c r="S439" s="24"/>
      <c r="T439" s="19"/>
      <c r="U439" s="24"/>
      <c r="V439" s="47">
        <v>3800</v>
      </c>
      <c r="W439" s="2" t="s">
        <v>6611</v>
      </c>
      <c r="X439" s="26" t="s">
        <v>6612</v>
      </c>
      <c r="Y439" s="1" t="s">
        <v>2780</v>
      </c>
      <c r="Z439" s="1" t="s">
        <v>2035</v>
      </c>
      <c r="AA439" s="2" t="s">
        <v>1648</v>
      </c>
      <c r="AB439" s="1" t="s">
        <v>5461</v>
      </c>
      <c r="AC439" s="1" t="s">
        <v>183</v>
      </c>
      <c r="AD439" s="1" t="s">
        <v>183</v>
      </c>
      <c r="AE439" s="1">
        <v>1</v>
      </c>
      <c r="AF439" s="1" t="s">
        <v>331</v>
      </c>
      <c r="AG439" s="1"/>
    </row>
    <row r="440" spans="1:33">
      <c r="A440" t="s">
        <v>331</v>
      </c>
      <c r="B440" s="2" t="s">
        <v>6613</v>
      </c>
      <c r="C440" s="1"/>
      <c r="D440" s="2" t="s">
        <v>305</v>
      </c>
      <c r="E440" s="1" t="s">
        <v>316</v>
      </c>
      <c r="F440" s="1"/>
      <c r="G440" s="21" t="s">
        <v>5478</v>
      </c>
      <c r="H440" s="19">
        <v>-1</v>
      </c>
      <c r="I440" s="24"/>
      <c r="J440" s="19"/>
      <c r="K440" s="24"/>
      <c r="L440" s="18"/>
      <c r="M440" s="24"/>
      <c r="N440" s="19">
        <v>10</v>
      </c>
      <c r="O440" s="24"/>
      <c r="P440" s="18"/>
      <c r="Q440" s="24"/>
      <c r="R440" s="19">
        <v>2</v>
      </c>
      <c r="S440" s="24"/>
      <c r="T440" s="19"/>
      <c r="U440" s="23"/>
      <c r="V440" s="47">
        <v>3800</v>
      </c>
      <c r="W440" s="2" t="s">
        <v>6614</v>
      </c>
      <c r="X440" s="26" t="s">
        <v>6158</v>
      </c>
      <c r="Y440" s="1" t="s">
        <v>2780</v>
      </c>
      <c r="Z440" s="1" t="s">
        <v>2035</v>
      </c>
      <c r="AA440" s="2" t="s">
        <v>1653</v>
      </c>
      <c r="AB440" s="1" t="s">
        <v>5461</v>
      </c>
      <c r="AC440" s="1" t="s">
        <v>183</v>
      </c>
      <c r="AD440" s="1" t="s">
        <v>183</v>
      </c>
      <c r="AE440" s="1">
        <v>1</v>
      </c>
      <c r="AF440" s="1" t="s">
        <v>331</v>
      </c>
      <c r="AG440" s="1"/>
    </row>
    <row r="441" spans="1:33">
      <c r="A441" t="s">
        <v>331</v>
      </c>
      <c r="B441" s="2" t="s">
        <v>6615</v>
      </c>
      <c r="C441" s="44"/>
      <c r="D441" s="2" t="s">
        <v>305</v>
      </c>
      <c r="E441" s="1"/>
      <c r="F441" s="2"/>
      <c r="G441" s="2" t="s">
        <v>5478</v>
      </c>
      <c r="H441" s="19">
        <v>-1</v>
      </c>
      <c r="I441" s="22"/>
      <c r="J441" s="19"/>
      <c r="K441" s="22"/>
      <c r="L441" s="20"/>
      <c r="M441" s="24"/>
      <c r="N441" s="19">
        <v>12</v>
      </c>
      <c r="O441" s="22"/>
      <c r="P441" s="20"/>
      <c r="Q441" s="24"/>
      <c r="R441" s="19"/>
      <c r="S441" s="22"/>
      <c r="T441" s="20"/>
      <c r="U441" s="22"/>
      <c r="V441" s="28">
        <v>3800</v>
      </c>
      <c r="W441" s="2" t="s">
        <v>6616</v>
      </c>
      <c r="X441" s="26" t="s">
        <v>6522</v>
      </c>
      <c r="Y441" s="1" t="s">
        <v>2780</v>
      </c>
      <c r="Z441" s="1" t="s">
        <v>2035</v>
      </c>
      <c r="AA441" s="2" t="s">
        <v>1653</v>
      </c>
      <c r="AB441" s="1" t="s">
        <v>5461</v>
      </c>
      <c r="AC441" s="1" t="s">
        <v>183</v>
      </c>
      <c r="AD441" s="1" t="s">
        <v>183</v>
      </c>
      <c r="AE441" s="1">
        <v>1</v>
      </c>
      <c r="AF441" s="1" t="s">
        <v>331</v>
      </c>
      <c r="AG441" s="1"/>
    </row>
    <row r="442" spans="1:33">
      <c r="A442" t="s">
        <v>331</v>
      </c>
      <c r="B442" s="1" t="s">
        <v>6617</v>
      </c>
      <c r="C442" s="19"/>
      <c r="D442" s="2" t="s">
        <v>305</v>
      </c>
      <c r="E442" s="2"/>
      <c r="F442" s="2" t="s">
        <v>128</v>
      </c>
      <c r="G442" s="2" t="s">
        <v>5478</v>
      </c>
      <c r="H442" s="19"/>
      <c r="I442" s="24"/>
      <c r="J442" s="19"/>
      <c r="K442" s="24"/>
      <c r="L442" s="19"/>
      <c r="M442" s="23">
        <v>9</v>
      </c>
      <c r="N442" s="19">
        <v>10</v>
      </c>
      <c r="O442" s="24"/>
      <c r="P442" s="19"/>
      <c r="Q442" s="24"/>
      <c r="R442" s="19">
        <v>1</v>
      </c>
      <c r="S442" s="24"/>
      <c r="T442" s="19"/>
      <c r="U442" s="24"/>
      <c r="V442" s="28">
        <v>3800</v>
      </c>
      <c r="W442" s="2" t="s">
        <v>6618</v>
      </c>
      <c r="X442" s="26" t="s">
        <v>6619</v>
      </c>
      <c r="Y442" s="2" t="s">
        <v>2780</v>
      </c>
      <c r="Z442" s="2" t="s">
        <v>2035</v>
      </c>
      <c r="AA442" s="2" t="s">
        <v>1657</v>
      </c>
      <c r="AB442" s="1" t="s">
        <v>5461</v>
      </c>
      <c r="AC442" s="1" t="s">
        <v>183</v>
      </c>
      <c r="AD442" s="1" t="s">
        <v>183</v>
      </c>
      <c r="AE442" s="1">
        <v>1</v>
      </c>
      <c r="AF442" s="1" t="s">
        <v>331</v>
      </c>
      <c r="AG442" s="1"/>
    </row>
    <row r="443" spans="1:33">
      <c r="A443" t="s">
        <v>331</v>
      </c>
      <c r="B443" s="2" t="s">
        <v>6620</v>
      </c>
      <c r="C443" s="19"/>
      <c r="D443" s="2" t="s">
        <v>305</v>
      </c>
      <c r="E443" s="2" t="s">
        <v>316</v>
      </c>
      <c r="F443" s="2"/>
      <c r="G443" s="2" t="s">
        <v>5478</v>
      </c>
      <c r="H443" s="19">
        <v>-1</v>
      </c>
      <c r="I443" s="24"/>
      <c r="J443" s="20"/>
      <c r="K443" s="24"/>
      <c r="L443" s="19"/>
      <c r="M443" s="23"/>
      <c r="N443" s="19">
        <v>11</v>
      </c>
      <c r="O443" s="24"/>
      <c r="P443" s="19"/>
      <c r="Q443" s="24"/>
      <c r="R443" s="19">
        <v>1</v>
      </c>
      <c r="S443" s="24"/>
      <c r="T443" s="19"/>
      <c r="U443" s="24"/>
      <c r="V443" s="28">
        <v>3800</v>
      </c>
      <c r="W443" s="2" t="s">
        <v>6621</v>
      </c>
      <c r="X443" s="26" t="s">
        <v>6622</v>
      </c>
      <c r="Y443" s="2" t="s">
        <v>2780</v>
      </c>
      <c r="Z443" s="2" t="s">
        <v>2035</v>
      </c>
      <c r="AA443" s="2" t="s">
        <v>1657</v>
      </c>
      <c r="AB443" s="1" t="s">
        <v>5461</v>
      </c>
      <c r="AC443" s="1" t="s">
        <v>183</v>
      </c>
      <c r="AD443" s="1" t="s">
        <v>183</v>
      </c>
      <c r="AE443" s="1">
        <v>1</v>
      </c>
      <c r="AF443" s="1" t="s">
        <v>331</v>
      </c>
      <c r="AG443" s="1"/>
    </row>
    <row r="444" spans="1:33">
      <c r="A444" t="s">
        <v>331</v>
      </c>
      <c r="B444" s="2" t="s">
        <v>6623</v>
      </c>
      <c r="C444" s="44"/>
      <c r="D444" s="2" t="s">
        <v>305</v>
      </c>
      <c r="E444" s="2"/>
      <c r="F444" s="2" t="s">
        <v>128</v>
      </c>
      <c r="G444" s="2"/>
      <c r="H444" s="19">
        <v>-1</v>
      </c>
      <c r="I444" s="24"/>
      <c r="J444" s="20"/>
      <c r="K444" s="24"/>
      <c r="L444" s="19"/>
      <c r="M444" s="23">
        <v>7</v>
      </c>
      <c r="N444" s="19"/>
      <c r="O444" s="24"/>
      <c r="P444" s="19"/>
      <c r="Q444" s="24">
        <v>2</v>
      </c>
      <c r="R444" s="19"/>
      <c r="S444" s="24"/>
      <c r="T444" s="19"/>
      <c r="U444" s="24"/>
      <c r="V444" s="28">
        <v>3800</v>
      </c>
      <c r="W444" s="2" t="s">
        <v>6624</v>
      </c>
      <c r="X444" s="26" t="s">
        <v>6625</v>
      </c>
      <c r="Y444" s="2" t="s">
        <v>2780</v>
      </c>
      <c r="Z444" s="2" t="s">
        <v>2035</v>
      </c>
      <c r="AA444" s="2" t="s">
        <v>1662</v>
      </c>
      <c r="AB444" s="1" t="s">
        <v>5461</v>
      </c>
      <c r="AC444" s="1" t="s">
        <v>183</v>
      </c>
      <c r="AD444" s="1" t="s">
        <v>183</v>
      </c>
      <c r="AE444" s="1">
        <v>1</v>
      </c>
      <c r="AF444" s="1" t="s">
        <v>331</v>
      </c>
      <c r="AG444" s="1"/>
    </row>
    <row r="445" spans="1:33">
      <c r="A445" t="s">
        <v>331</v>
      </c>
      <c r="B445" s="2" t="s">
        <v>6626</v>
      </c>
      <c r="C445" s="44"/>
      <c r="D445" s="2" t="s">
        <v>183</v>
      </c>
      <c r="E445" s="2"/>
      <c r="F445" s="2" t="s">
        <v>128</v>
      </c>
      <c r="G445" s="2"/>
      <c r="H445" s="19">
        <v>1</v>
      </c>
      <c r="I445" s="24"/>
      <c r="J445" s="20"/>
      <c r="K445" s="24"/>
      <c r="L445" s="19"/>
      <c r="M445" s="24">
        <v>7</v>
      </c>
      <c r="N445" s="19"/>
      <c r="O445" s="24"/>
      <c r="P445" s="19"/>
      <c r="Q445" s="24"/>
      <c r="R445" s="19"/>
      <c r="S445" s="24"/>
      <c r="T445" s="19"/>
      <c r="U445" s="24"/>
      <c r="V445" s="28">
        <v>3800</v>
      </c>
      <c r="W445" s="2" t="s">
        <v>6627</v>
      </c>
      <c r="X445" s="26" t="s">
        <v>6628</v>
      </c>
      <c r="Y445" s="2" t="s">
        <v>2780</v>
      </c>
      <c r="Z445" s="2" t="s">
        <v>2035</v>
      </c>
      <c r="AA445" s="2" t="s">
        <v>1662</v>
      </c>
      <c r="AB445" s="1" t="s">
        <v>5461</v>
      </c>
      <c r="AC445" s="1" t="s">
        <v>183</v>
      </c>
      <c r="AD445" s="1" t="s">
        <v>183</v>
      </c>
      <c r="AE445" s="1">
        <v>1</v>
      </c>
      <c r="AF445" s="1" t="s">
        <v>331</v>
      </c>
      <c r="AG445" s="1"/>
    </row>
    <row r="446" spans="1:33">
      <c r="A446" t="s">
        <v>331</v>
      </c>
      <c r="B446" s="2" t="s">
        <v>6629</v>
      </c>
      <c r="C446" s="19"/>
      <c r="D446" s="2" t="s">
        <v>305</v>
      </c>
      <c r="E446" s="2" t="s">
        <v>316</v>
      </c>
      <c r="F446" s="2"/>
      <c r="G446" s="2" t="s">
        <v>5478</v>
      </c>
      <c r="H446" s="19">
        <v>1</v>
      </c>
      <c r="I446" s="24"/>
      <c r="J446" s="20"/>
      <c r="K446" s="24"/>
      <c r="L446" s="19"/>
      <c r="M446" s="24"/>
      <c r="N446" s="19">
        <v>7</v>
      </c>
      <c r="O446" s="24"/>
      <c r="P446" s="19"/>
      <c r="Q446" s="24"/>
      <c r="R446" s="19">
        <v>1</v>
      </c>
      <c r="S446" s="24"/>
      <c r="T446" s="19"/>
      <c r="U446" s="24"/>
      <c r="V446" s="28">
        <v>3800</v>
      </c>
      <c r="W446" s="2" t="s">
        <v>6630</v>
      </c>
      <c r="X446" s="26" t="s">
        <v>6088</v>
      </c>
      <c r="Y446" s="2" t="s">
        <v>2780</v>
      </c>
      <c r="Z446" s="2" t="s">
        <v>2035</v>
      </c>
      <c r="AA446" s="2" t="s">
        <v>1662</v>
      </c>
      <c r="AB446" s="1" t="s">
        <v>5461</v>
      </c>
      <c r="AC446" s="1" t="s">
        <v>183</v>
      </c>
      <c r="AD446" s="1" t="s">
        <v>183</v>
      </c>
      <c r="AE446" s="1">
        <v>1</v>
      </c>
      <c r="AF446" s="1" t="s">
        <v>331</v>
      </c>
      <c r="AG446" s="1"/>
    </row>
    <row r="447" spans="1:33">
      <c r="A447" t="s">
        <v>331</v>
      </c>
      <c r="B447" s="2" t="s">
        <v>6631</v>
      </c>
      <c r="C447" s="44"/>
      <c r="D447" s="2" t="s">
        <v>305</v>
      </c>
      <c r="E447" s="2" t="s">
        <v>316</v>
      </c>
      <c r="F447" s="2"/>
      <c r="G447" s="2" t="s">
        <v>5478</v>
      </c>
      <c r="H447" s="19"/>
      <c r="I447" s="24"/>
      <c r="J447" s="20"/>
      <c r="K447" s="24"/>
      <c r="L447" s="19"/>
      <c r="M447" s="24"/>
      <c r="N447" s="19">
        <v>8</v>
      </c>
      <c r="O447" s="24"/>
      <c r="P447" s="19"/>
      <c r="Q447" s="24"/>
      <c r="R447" s="19">
        <v>2</v>
      </c>
      <c r="S447" s="24"/>
      <c r="T447" s="19"/>
      <c r="U447" s="24"/>
      <c r="V447" s="28">
        <v>3800</v>
      </c>
      <c r="W447" s="2" t="s">
        <v>6632</v>
      </c>
      <c r="X447" s="26" t="s">
        <v>6633</v>
      </c>
      <c r="Y447" s="2" t="s">
        <v>2780</v>
      </c>
      <c r="Z447" s="2" t="s">
        <v>2035</v>
      </c>
      <c r="AA447" s="2" t="s">
        <v>1662</v>
      </c>
      <c r="AB447" s="1" t="s">
        <v>5461</v>
      </c>
      <c r="AC447" s="1" t="s">
        <v>183</v>
      </c>
      <c r="AD447" s="1" t="s">
        <v>183</v>
      </c>
      <c r="AE447" s="1">
        <v>1</v>
      </c>
      <c r="AF447" s="1" t="s">
        <v>331</v>
      </c>
      <c r="AG447" s="1"/>
    </row>
    <row r="448" spans="1:33">
      <c r="A448" t="s">
        <v>331</v>
      </c>
      <c r="B448" s="2" t="s">
        <v>6634</v>
      </c>
      <c r="C448" s="44"/>
      <c r="D448" s="2" t="s">
        <v>183</v>
      </c>
      <c r="E448" s="2"/>
      <c r="F448" s="2" t="s">
        <v>128</v>
      </c>
      <c r="G448" s="2" t="s">
        <v>5478</v>
      </c>
      <c r="H448" s="19"/>
      <c r="I448" s="24"/>
      <c r="J448" s="20"/>
      <c r="K448" s="24"/>
      <c r="L448" s="19"/>
      <c r="M448" s="24">
        <v>8</v>
      </c>
      <c r="N448" s="19">
        <v>9</v>
      </c>
      <c r="O448" s="24"/>
      <c r="P448" s="19"/>
      <c r="Q448" s="24">
        <v>-1</v>
      </c>
      <c r="R448" s="19">
        <v>0</v>
      </c>
      <c r="S448" s="24"/>
      <c r="T448" s="19"/>
      <c r="U448" s="24"/>
      <c r="V448" s="28">
        <v>3800</v>
      </c>
      <c r="W448" s="2" t="s">
        <v>6635</v>
      </c>
      <c r="X448" s="26" t="s">
        <v>6636</v>
      </c>
      <c r="Y448" s="2" t="s">
        <v>2780</v>
      </c>
      <c r="Z448" s="2" t="s">
        <v>2035</v>
      </c>
      <c r="AA448" s="2" t="s">
        <v>1662</v>
      </c>
      <c r="AB448" s="1" t="s">
        <v>5461</v>
      </c>
      <c r="AC448" s="1" t="s">
        <v>183</v>
      </c>
      <c r="AD448" s="1" t="s">
        <v>183</v>
      </c>
      <c r="AE448" s="1">
        <v>1</v>
      </c>
      <c r="AF448" s="1" t="s">
        <v>331</v>
      </c>
      <c r="AG448" s="1"/>
    </row>
    <row r="449" spans="1:33">
      <c r="A449" t="s">
        <v>331</v>
      </c>
      <c r="B449" s="2" t="s">
        <v>6637</v>
      </c>
      <c r="C449" s="19"/>
      <c r="D449" s="2" t="s">
        <v>183</v>
      </c>
      <c r="E449" s="2"/>
      <c r="F449" s="2"/>
      <c r="G449" s="2" t="s">
        <v>5478</v>
      </c>
      <c r="H449" s="19"/>
      <c r="I449" s="24"/>
      <c r="J449" s="20"/>
      <c r="K449" s="24"/>
      <c r="L449" s="19"/>
      <c r="M449" s="24"/>
      <c r="N449" s="19">
        <v>9</v>
      </c>
      <c r="O449" s="24"/>
      <c r="P449" s="19"/>
      <c r="Q449" s="24"/>
      <c r="R449" s="19"/>
      <c r="S449" s="24"/>
      <c r="T449" s="19"/>
      <c r="U449" s="24"/>
      <c r="V449" s="28">
        <v>3800</v>
      </c>
      <c r="W449" s="2" t="s">
        <v>6638</v>
      </c>
      <c r="X449" s="26" t="s">
        <v>6055</v>
      </c>
      <c r="Y449" s="2" t="s">
        <v>2780</v>
      </c>
      <c r="Z449" s="2" t="s">
        <v>2206</v>
      </c>
      <c r="AA449" s="2" t="s">
        <v>1662</v>
      </c>
      <c r="AB449" s="1" t="s">
        <v>5461</v>
      </c>
      <c r="AC449" s="1" t="s">
        <v>183</v>
      </c>
      <c r="AD449" s="1" t="s">
        <v>183</v>
      </c>
      <c r="AE449" s="1">
        <v>1</v>
      </c>
      <c r="AF449" s="1" t="s">
        <v>331</v>
      </c>
      <c r="AG449" s="1"/>
    </row>
    <row r="450" spans="1:33">
      <c r="A450" t="s">
        <v>331</v>
      </c>
      <c r="B450" s="2" t="s">
        <v>6639</v>
      </c>
      <c r="C450" s="19"/>
      <c r="D450" s="2" t="s">
        <v>1676</v>
      </c>
      <c r="E450" s="2"/>
      <c r="F450" s="2"/>
      <c r="G450" s="2" t="s">
        <v>5478</v>
      </c>
      <c r="H450" s="19"/>
      <c r="I450" s="24"/>
      <c r="J450" s="20"/>
      <c r="K450" s="24"/>
      <c r="L450" s="19"/>
      <c r="M450" s="24"/>
      <c r="N450" s="19">
        <v>10</v>
      </c>
      <c r="O450" s="24"/>
      <c r="P450" s="19"/>
      <c r="Q450" s="24"/>
      <c r="R450" s="19">
        <v>2</v>
      </c>
      <c r="S450" s="24"/>
      <c r="T450" s="19"/>
      <c r="U450" s="24"/>
      <c r="V450" s="28">
        <v>3800</v>
      </c>
      <c r="W450" s="2" t="s">
        <v>6640</v>
      </c>
      <c r="X450" s="26" t="s">
        <v>6641</v>
      </c>
      <c r="Y450" s="2" t="s">
        <v>5740</v>
      </c>
      <c r="Z450" s="2" t="s">
        <v>2035</v>
      </c>
      <c r="AA450" s="2" t="s">
        <v>1662</v>
      </c>
      <c r="AB450" s="1" t="s">
        <v>5461</v>
      </c>
      <c r="AC450" s="1" t="s">
        <v>183</v>
      </c>
      <c r="AD450" s="1" t="s">
        <v>183</v>
      </c>
      <c r="AE450" s="1">
        <v>1</v>
      </c>
      <c r="AF450" s="1" t="s">
        <v>331</v>
      </c>
      <c r="AG450" s="1"/>
    </row>
    <row r="451" spans="1:33">
      <c r="A451" t="s">
        <v>331</v>
      </c>
      <c r="B451" s="2" t="s">
        <v>6642</v>
      </c>
      <c r="C451" s="19"/>
      <c r="D451" s="2" t="s">
        <v>1635</v>
      </c>
      <c r="E451" s="2" t="s">
        <v>1650</v>
      </c>
      <c r="F451" s="2"/>
      <c r="G451" s="2" t="s">
        <v>5478</v>
      </c>
      <c r="H451" s="19"/>
      <c r="I451" s="24"/>
      <c r="J451" s="20"/>
      <c r="K451" s="24"/>
      <c r="L451" s="19"/>
      <c r="M451" s="24"/>
      <c r="N451" s="19">
        <v>13</v>
      </c>
      <c r="O451" s="24"/>
      <c r="P451" s="19"/>
      <c r="Q451" s="24"/>
      <c r="R451" s="19">
        <v>-1</v>
      </c>
      <c r="S451" s="24"/>
      <c r="T451" s="19"/>
      <c r="U451" s="24"/>
      <c r="V451" s="28">
        <v>3800</v>
      </c>
      <c r="W451" s="2" t="s">
        <v>6643</v>
      </c>
      <c r="X451" s="26" t="s">
        <v>6644</v>
      </c>
      <c r="Y451" s="2" t="s">
        <v>2780</v>
      </c>
      <c r="Z451" s="2" t="s">
        <v>2035</v>
      </c>
      <c r="AA451" s="2" t="s">
        <v>1662</v>
      </c>
      <c r="AB451" s="1" t="s">
        <v>5461</v>
      </c>
      <c r="AC451" s="1" t="s">
        <v>183</v>
      </c>
      <c r="AD451" s="1" t="s">
        <v>183</v>
      </c>
      <c r="AE451" s="1">
        <v>1</v>
      </c>
      <c r="AF451" s="1" t="s">
        <v>331</v>
      </c>
      <c r="AG451" s="1"/>
    </row>
    <row r="452" spans="1:33">
      <c r="A452" s="15" t="s">
        <v>331</v>
      </c>
      <c r="B452" s="2" t="s">
        <v>6645</v>
      </c>
      <c r="C452" s="1"/>
      <c r="D452" s="2" t="s">
        <v>305</v>
      </c>
      <c r="E452" s="2"/>
      <c r="F452" s="2" t="s">
        <v>128</v>
      </c>
      <c r="G452" s="31" t="s">
        <v>5478</v>
      </c>
      <c r="H452" s="19">
        <v>1</v>
      </c>
      <c r="I452" s="22"/>
      <c r="J452" s="20"/>
      <c r="K452" s="22"/>
      <c r="L452" s="20"/>
      <c r="M452" s="22">
        <v>5</v>
      </c>
      <c r="N452" s="19">
        <v>6</v>
      </c>
      <c r="O452" s="22"/>
      <c r="P452" s="20"/>
      <c r="Q452" s="22"/>
      <c r="R452" s="19">
        <v>0</v>
      </c>
      <c r="S452" s="22">
        <v>1</v>
      </c>
      <c r="T452" s="20"/>
      <c r="U452" s="22"/>
      <c r="V452" s="47">
        <v>3800</v>
      </c>
      <c r="W452" s="2" t="s">
        <v>6646</v>
      </c>
      <c r="X452" s="26" t="s">
        <v>6565</v>
      </c>
      <c r="Y452" s="2" t="s">
        <v>2780</v>
      </c>
      <c r="Z452" s="2" t="s">
        <v>2035</v>
      </c>
      <c r="AA452" s="2" t="s">
        <v>1667</v>
      </c>
      <c r="AB452" s="1" t="s">
        <v>5461</v>
      </c>
      <c r="AC452" s="1" t="s">
        <v>183</v>
      </c>
      <c r="AD452" s="1" t="s">
        <v>183</v>
      </c>
      <c r="AE452" s="1">
        <v>1</v>
      </c>
      <c r="AF452" s="1" t="s">
        <v>331</v>
      </c>
      <c r="AG452" s="1"/>
    </row>
    <row r="453" spans="1:33">
      <c r="A453" t="s">
        <v>331</v>
      </c>
      <c r="B453" s="1" t="s">
        <v>6647</v>
      </c>
      <c r="C453" s="1"/>
      <c r="D453" s="2" t="s">
        <v>305</v>
      </c>
      <c r="E453" s="1"/>
      <c r="F453" s="1"/>
      <c r="G453" s="1" t="s">
        <v>5478</v>
      </c>
      <c r="H453" s="20">
        <v>0</v>
      </c>
      <c r="I453" s="22"/>
      <c r="J453" s="20"/>
      <c r="K453" s="22"/>
      <c r="L453" s="20"/>
      <c r="M453" s="22"/>
      <c r="N453" s="20">
        <v>13</v>
      </c>
      <c r="O453" s="22"/>
      <c r="P453" s="20"/>
      <c r="Q453" s="22"/>
      <c r="R453" s="20">
        <v>-3</v>
      </c>
      <c r="S453" s="22"/>
      <c r="T453" s="20">
        <v>2</v>
      </c>
      <c r="U453" s="22">
        <v>2</v>
      </c>
      <c r="V453" s="27">
        <v>5500</v>
      </c>
      <c r="W453" s="1" t="s">
        <v>6648</v>
      </c>
      <c r="X453" s="29" t="s">
        <v>6649</v>
      </c>
      <c r="Y453" s="1" t="s">
        <v>2780</v>
      </c>
      <c r="Z453" s="1" t="s">
        <v>2035</v>
      </c>
      <c r="AA453" s="1" t="s">
        <v>1614</v>
      </c>
      <c r="AB453" s="1" t="s">
        <v>5461</v>
      </c>
      <c r="AC453" s="1" t="s">
        <v>183</v>
      </c>
      <c r="AD453" s="1" t="s">
        <v>183</v>
      </c>
      <c r="AE453" s="1">
        <v>1</v>
      </c>
      <c r="AF453" s="1" t="s">
        <v>331</v>
      </c>
      <c r="AG453" s="1"/>
    </row>
    <row r="454" spans="1:33">
      <c r="A454" t="s">
        <v>331</v>
      </c>
      <c r="B454" s="1" t="s">
        <v>6650</v>
      </c>
      <c r="C454" s="1"/>
      <c r="D454" s="2" t="s">
        <v>305</v>
      </c>
      <c r="E454" s="1"/>
      <c r="F454" s="1"/>
      <c r="G454" s="1" t="s">
        <v>5478</v>
      </c>
      <c r="H454" s="20">
        <v>1</v>
      </c>
      <c r="I454" s="22"/>
      <c r="J454" s="20"/>
      <c r="K454" s="22"/>
      <c r="L454" s="20"/>
      <c r="M454" s="22"/>
      <c r="N454" s="20">
        <v>6</v>
      </c>
      <c r="O454" s="22"/>
      <c r="P454" s="20"/>
      <c r="Q454" s="22"/>
      <c r="R454" s="20">
        <v>4</v>
      </c>
      <c r="S454" s="22"/>
      <c r="T454" s="20"/>
      <c r="U454" s="22"/>
      <c r="V454" s="27">
        <v>5500</v>
      </c>
      <c r="W454" s="1" t="s">
        <v>6651</v>
      </c>
      <c r="X454" s="29" t="s">
        <v>6088</v>
      </c>
      <c r="Y454" s="1" t="s">
        <v>2780</v>
      </c>
      <c r="Z454" s="1" t="s">
        <v>2035</v>
      </c>
      <c r="AA454" s="1" t="s">
        <v>1623</v>
      </c>
      <c r="AB454" s="1" t="s">
        <v>5461</v>
      </c>
      <c r="AC454" s="1" t="s">
        <v>183</v>
      </c>
      <c r="AD454" s="1" t="s">
        <v>183</v>
      </c>
      <c r="AE454" s="1">
        <v>1</v>
      </c>
      <c r="AF454" s="1" t="s">
        <v>331</v>
      </c>
      <c r="AG454" s="1"/>
    </row>
    <row r="455" spans="1:33">
      <c r="A455" t="s">
        <v>331</v>
      </c>
      <c r="B455" s="1" t="s">
        <v>6652</v>
      </c>
      <c r="C455" s="1"/>
      <c r="D455" s="2" t="s">
        <v>305</v>
      </c>
      <c r="E455" s="1"/>
      <c r="F455" s="2"/>
      <c r="G455" s="1" t="s">
        <v>5478</v>
      </c>
      <c r="H455" s="20">
        <v>0</v>
      </c>
      <c r="I455" s="22"/>
      <c r="J455" s="20"/>
      <c r="K455" s="22"/>
      <c r="L455" s="20"/>
      <c r="M455" s="22"/>
      <c r="N455" s="20">
        <v>10</v>
      </c>
      <c r="O455" s="22"/>
      <c r="P455" s="20"/>
      <c r="Q455" s="22"/>
      <c r="R455" s="20">
        <v>2</v>
      </c>
      <c r="S455" s="22"/>
      <c r="T455" s="20"/>
      <c r="U455" s="22"/>
      <c r="V455" s="27">
        <v>5500</v>
      </c>
      <c r="W455" s="1" t="s">
        <v>6653</v>
      </c>
      <c r="X455" s="29" t="s">
        <v>6565</v>
      </c>
      <c r="Y455" s="1" t="s">
        <v>2780</v>
      </c>
      <c r="Z455" s="1" t="s">
        <v>2035</v>
      </c>
      <c r="AA455" s="1" t="s">
        <v>1623</v>
      </c>
      <c r="AB455" s="1" t="s">
        <v>5461</v>
      </c>
      <c r="AC455" s="1" t="s">
        <v>183</v>
      </c>
      <c r="AD455" s="1" t="s">
        <v>183</v>
      </c>
      <c r="AE455" s="1">
        <v>1</v>
      </c>
      <c r="AF455" s="1" t="s">
        <v>331</v>
      </c>
      <c r="AG455" s="1"/>
    </row>
    <row r="456" spans="1:33">
      <c r="A456" t="s">
        <v>331</v>
      </c>
      <c r="B456" s="1" t="s">
        <v>6654</v>
      </c>
      <c r="C456" s="1"/>
      <c r="D456" s="2" t="s">
        <v>305</v>
      </c>
      <c r="E456" s="1"/>
      <c r="F456" s="2"/>
      <c r="G456" s="1" t="s">
        <v>5478</v>
      </c>
      <c r="H456" s="20">
        <v>-1</v>
      </c>
      <c r="I456" s="22"/>
      <c r="J456" s="20"/>
      <c r="K456" s="22"/>
      <c r="L456" s="20"/>
      <c r="M456" s="22"/>
      <c r="N456" s="20">
        <v>11</v>
      </c>
      <c r="O456" s="22"/>
      <c r="P456" s="20"/>
      <c r="Q456" s="22"/>
      <c r="R456" s="20">
        <v>3</v>
      </c>
      <c r="S456" s="22"/>
      <c r="T456" s="20"/>
      <c r="U456" s="22"/>
      <c r="V456" s="27">
        <v>5500</v>
      </c>
      <c r="W456" s="1" t="s">
        <v>6655</v>
      </c>
      <c r="X456" s="29" t="s">
        <v>6656</v>
      </c>
      <c r="Y456" s="1" t="s">
        <v>2780</v>
      </c>
      <c r="Z456" s="1" t="s">
        <v>2035</v>
      </c>
      <c r="AA456" s="1" t="s">
        <v>1623</v>
      </c>
      <c r="AB456" s="1" t="s">
        <v>5461</v>
      </c>
      <c r="AC456" s="1" t="s">
        <v>183</v>
      </c>
      <c r="AD456" s="1" t="s">
        <v>183</v>
      </c>
      <c r="AE456" s="1">
        <v>1</v>
      </c>
      <c r="AF456" s="1" t="s">
        <v>331</v>
      </c>
      <c r="AG456" s="1"/>
    </row>
    <row r="457" spans="1:33">
      <c r="A457" t="s">
        <v>331</v>
      </c>
      <c r="B457" s="1" t="s">
        <v>6657</v>
      </c>
      <c r="C457" s="1"/>
      <c r="D457" s="2" t="s">
        <v>305</v>
      </c>
      <c r="E457" s="1"/>
      <c r="F457" s="2"/>
      <c r="G457" s="1" t="s">
        <v>5478</v>
      </c>
      <c r="H457" s="20">
        <v>0</v>
      </c>
      <c r="I457" s="22"/>
      <c r="J457" s="20"/>
      <c r="K457" s="22"/>
      <c r="L457" s="20"/>
      <c r="M457" s="22"/>
      <c r="N457" s="20">
        <v>12</v>
      </c>
      <c r="O457" s="22"/>
      <c r="P457" s="20"/>
      <c r="Q457" s="22"/>
      <c r="R457" s="20">
        <v>0</v>
      </c>
      <c r="S457" s="22"/>
      <c r="T457" s="20"/>
      <c r="U457" s="22"/>
      <c r="V457" s="27">
        <v>5500</v>
      </c>
      <c r="W457" s="1" t="s">
        <v>6658</v>
      </c>
      <c r="X457" s="29" t="s">
        <v>6659</v>
      </c>
      <c r="Y457" s="1" t="s">
        <v>2780</v>
      </c>
      <c r="Z457" s="1" t="s">
        <v>2035</v>
      </c>
      <c r="AA457" s="1" t="s">
        <v>1623</v>
      </c>
      <c r="AB457" s="1" t="s">
        <v>5461</v>
      </c>
      <c r="AC457" s="1" t="s">
        <v>183</v>
      </c>
      <c r="AD457" s="1" t="s">
        <v>183</v>
      </c>
      <c r="AE457" s="1">
        <v>1</v>
      </c>
      <c r="AF457" s="1" t="s">
        <v>331</v>
      </c>
      <c r="AG457" s="1"/>
    </row>
    <row r="458" spans="1:33">
      <c r="A458" t="s">
        <v>331</v>
      </c>
      <c r="B458" s="1" t="s">
        <v>6660</v>
      </c>
      <c r="C458" s="1"/>
      <c r="D458" s="2" t="s">
        <v>305</v>
      </c>
      <c r="E458" s="1"/>
      <c r="F458" s="2"/>
      <c r="G458" s="1" t="s">
        <v>5478</v>
      </c>
      <c r="H458" s="20">
        <v>-1</v>
      </c>
      <c r="I458" s="22"/>
      <c r="J458" s="19"/>
      <c r="K458" s="22"/>
      <c r="L458" s="20"/>
      <c r="M458" s="22"/>
      <c r="N458" s="20">
        <v>11</v>
      </c>
      <c r="O458" s="22"/>
      <c r="P458" s="20"/>
      <c r="Q458" s="22"/>
      <c r="R458" s="20">
        <v>3</v>
      </c>
      <c r="S458" s="22"/>
      <c r="T458" s="20"/>
      <c r="U458" s="22"/>
      <c r="V458" s="27">
        <v>5500</v>
      </c>
      <c r="W458" s="1" t="s">
        <v>6661</v>
      </c>
      <c r="X458" s="29" t="s">
        <v>6326</v>
      </c>
      <c r="Y458" s="1" t="s">
        <v>2780</v>
      </c>
      <c r="Z458" s="1" t="s">
        <v>2206</v>
      </c>
      <c r="AA458" s="1" t="s">
        <v>1631</v>
      </c>
      <c r="AB458" s="1" t="s">
        <v>5461</v>
      </c>
      <c r="AC458" s="1" t="s">
        <v>183</v>
      </c>
      <c r="AD458" s="1" t="s">
        <v>183</v>
      </c>
      <c r="AE458" s="1">
        <v>1</v>
      </c>
      <c r="AF458" s="1" t="s">
        <v>331</v>
      </c>
      <c r="AG458" s="1"/>
    </row>
    <row r="459" spans="1:33">
      <c r="A459" t="s">
        <v>331</v>
      </c>
      <c r="B459" s="1" t="s">
        <v>6662</v>
      </c>
      <c r="C459" s="1"/>
      <c r="D459" s="2" t="s">
        <v>305</v>
      </c>
      <c r="E459" s="1" t="s">
        <v>316</v>
      </c>
      <c r="F459" s="1" t="s">
        <v>128</v>
      </c>
      <c r="G459" s="1" t="s">
        <v>5478</v>
      </c>
      <c r="H459" s="20"/>
      <c r="I459" s="22"/>
      <c r="J459" s="19"/>
      <c r="K459" s="22"/>
      <c r="L459" s="20"/>
      <c r="M459" s="22">
        <v>11</v>
      </c>
      <c r="N459" s="20">
        <v>12</v>
      </c>
      <c r="O459" s="22"/>
      <c r="P459" s="20"/>
      <c r="Q459" s="22"/>
      <c r="R459" s="20">
        <v>1</v>
      </c>
      <c r="S459" s="22"/>
      <c r="T459" s="20"/>
      <c r="U459" s="22"/>
      <c r="V459" s="27">
        <v>5500</v>
      </c>
      <c r="W459" s="1" t="s">
        <v>6663</v>
      </c>
      <c r="X459" s="29" t="s">
        <v>6664</v>
      </c>
      <c r="Y459" s="1" t="s">
        <v>2780</v>
      </c>
      <c r="Z459" s="1" t="s">
        <v>2035</v>
      </c>
      <c r="AA459" s="1" t="s">
        <v>1638</v>
      </c>
      <c r="AB459" s="1" t="s">
        <v>5461</v>
      </c>
      <c r="AC459" s="1" t="s">
        <v>183</v>
      </c>
      <c r="AD459" s="1" t="s">
        <v>183</v>
      </c>
      <c r="AE459" s="1">
        <v>1</v>
      </c>
      <c r="AF459" s="1" t="s">
        <v>331</v>
      </c>
      <c r="AG459" s="1"/>
    </row>
    <row r="460" spans="1:33">
      <c r="A460" t="s">
        <v>331</v>
      </c>
      <c r="B460" s="1" t="s">
        <v>6665</v>
      </c>
      <c r="C460" s="1"/>
      <c r="D460" s="2" t="s">
        <v>305</v>
      </c>
      <c r="E460" s="1"/>
      <c r="F460" s="1"/>
      <c r="G460" s="1" t="s">
        <v>5478</v>
      </c>
      <c r="H460" s="20">
        <v>-1</v>
      </c>
      <c r="I460" s="22"/>
      <c r="J460" s="20"/>
      <c r="K460" s="22"/>
      <c r="L460" s="20"/>
      <c r="M460" s="22"/>
      <c r="N460" s="20">
        <v>12</v>
      </c>
      <c r="O460" s="22"/>
      <c r="P460" s="20"/>
      <c r="Q460" s="22"/>
      <c r="R460" s="20">
        <v>2</v>
      </c>
      <c r="S460" s="22"/>
      <c r="T460" s="20"/>
      <c r="U460" s="22"/>
      <c r="V460" s="27">
        <v>5500</v>
      </c>
      <c r="W460" s="1" t="s">
        <v>6666</v>
      </c>
      <c r="X460" s="29" t="s">
        <v>6667</v>
      </c>
      <c r="Y460" s="1" t="s">
        <v>2780</v>
      </c>
      <c r="Z460" s="1" t="s">
        <v>2035</v>
      </c>
      <c r="AA460" s="1" t="s">
        <v>1638</v>
      </c>
      <c r="AB460" s="1" t="s">
        <v>5461</v>
      </c>
      <c r="AC460" s="1" t="s">
        <v>183</v>
      </c>
      <c r="AD460" s="1" t="s">
        <v>183</v>
      </c>
      <c r="AE460" s="1">
        <v>1</v>
      </c>
      <c r="AF460" s="1" t="s">
        <v>331</v>
      </c>
      <c r="AG460" s="1"/>
    </row>
    <row r="461" spans="1:33">
      <c r="A461" t="s">
        <v>331</v>
      </c>
      <c r="B461" s="1" t="s">
        <v>6668</v>
      </c>
      <c r="C461" s="1"/>
      <c r="D461" s="2" t="s">
        <v>342</v>
      </c>
      <c r="E461" s="1"/>
      <c r="F461" s="1" t="s">
        <v>128</v>
      </c>
      <c r="G461" s="1" t="s">
        <v>5478</v>
      </c>
      <c r="H461" s="20">
        <v>1</v>
      </c>
      <c r="I461" s="22"/>
      <c r="J461" s="19"/>
      <c r="K461" s="22"/>
      <c r="L461" s="20"/>
      <c r="M461" s="22">
        <v>6</v>
      </c>
      <c r="N461" s="20">
        <v>7</v>
      </c>
      <c r="O461" s="22"/>
      <c r="P461" s="20"/>
      <c r="Q461" s="22">
        <v>3</v>
      </c>
      <c r="R461" s="20">
        <v>4</v>
      </c>
      <c r="S461" s="22"/>
      <c r="T461" s="20"/>
      <c r="U461" s="22"/>
      <c r="V461" s="27">
        <v>5500</v>
      </c>
      <c r="W461" s="43" t="s">
        <v>6669</v>
      </c>
      <c r="X461" s="29" t="s">
        <v>6152</v>
      </c>
      <c r="Y461" s="1" t="s">
        <v>2780</v>
      </c>
      <c r="Z461" s="1" t="s">
        <v>2035</v>
      </c>
      <c r="AA461" s="1" t="s">
        <v>1643</v>
      </c>
      <c r="AB461" s="1" t="s">
        <v>5461</v>
      </c>
      <c r="AC461" s="1" t="s">
        <v>183</v>
      </c>
      <c r="AD461" s="1" t="s">
        <v>183</v>
      </c>
      <c r="AE461" s="1">
        <v>1</v>
      </c>
      <c r="AF461" s="1" t="s">
        <v>331</v>
      </c>
      <c r="AG461" s="1"/>
    </row>
    <row r="462" spans="1:33">
      <c r="A462" t="s">
        <v>331</v>
      </c>
      <c r="B462" s="2" t="s">
        <v>6670</v>
      </c>
      <c r="C462" s="44"/>
      <c r="D462" s="2" t="s">
        <v>317</v>
      </c>
      <c r="E462" s="2" t="s">
        <v>305</v>
      </c>
      <c r="F462" s="2"/>
      <c r="G462" s="2" t="s">
        <v>5478</v>
      </c>
      <c r="H462" s="19"/>
      <c r="I462" s="24"/>
      <c r="J462" s="19"/>
      <c r="K462" s="24"/>
      <c r="L462" s="19"/>
      <c r="M462" s="24"/>
      <c r="N462" s="19">
        <v>12</v>
      </c>
      <c r="O462" s="24"/>
      <c r="P462" s="19"/>
      <c r="Q462" s="24"/>
      <c r="R462" s="19"/>
      <c r="S462" s="24"/>
      <c r="T462" s="19"/>
      <c r="U462" s="24"/>
      <c r="V462" s="28">
        <v>5500</v>
      </c>
      <c r="W462" s="2" t="s">
        <v>6671</v>
      </c>
      <c r="X462" s="26" t="s">
        <v>6672</v>
      </c>
      <c r="Y462" s="2" t="s">
        <v>2780</v>
      </c>
      <c r="Z462" s="2" t="s">
        <v>2035</v>
      </c>
      <c r="AA462" s="2" t="s">
        <v>1653</v>
      </c>
      <c r="AB462" s="1" t="s">
        <v>5461</v>
      </c>
      <c r="AC462" s="1" t="s">
        <v>183</v>
      </c>
      <c r="AD462" s="1" t="s">
        <v>183</v>
      </c>
      <c r="AE462" s="1">
        <v>1</v>
      </c>
      <c r="AF462" s="1" t="s">
        <v>331</v>
      </c>
      <c r="AG462" s="1"/>
    </row>
    <row r="463" spans="1:33">
      <c r="A463" t="s">
        <v>331</v>
      </c>
      <c r="B463" s="2" t="s">
        <v>6673</v>
      </c>
      <c r="C463" s="44"/>
      <c r="D463" s="2" t="s">
        <v>305</v>
      </c>
      <c r="E463" s="2"/>
      <c r="F463" s="2"/>
      <c r="G463" s="2" t="s">
        <v>5478</v>
      </c>
      <c r="H463" s="19">
        <v>-1</v>
      </c>
      <c r="I463" s="24"/>
      <c r="J463" s="19"/>
      <c r="K463" s="24"/>
      <c r="L463" s="19"/>
      <c r="M463" s="23"/>
      <c r="N463" s="19">
        <v>15</v>
      </c>
      <c r="O463" s="24"/>
      <c r="P463" s="19"/>
      <c r="Q463" s="24"/>
      <c r="R463" s="19"/>
      <c r="S463" s="24"/>
      <c r="T463" s="19"/>
      <c r="U463" s="24"/>
      <c r="V463" s="28">
        <v>5500</v>
      </c>
      <c r="W463" s="2" t="s">
        <v>6674</v>
      </c>
      <c r="X463" s="26" t="s">
        <v>6675</v>
      </c>
      <c r="Y463" s="2" t="s">
        <v>2780</v>
      </c>
      <c r="Z463" s="2" t="s">
        <v>2035</v>
      </c>
      <c r="AA463" s="2" t="s">
        <v>1653</v>
      </c>
      <c r="AB463" s="1" t="s">
        <v>5461</v>
      </c>
      <c r="AC463" s="1" t="s">
        <v>183</v>
      </c>
      <c r="AD463" s="1" t="s">
        <v>183</v>
      </c>
      <c r="AE463" s="1">
        <v>1</v>
      </c>
      <c r="AF463" s="1" t="s">
        <v>331</v>
      </c>
      <c r="AG463" s="1"/>
    </row>
    <row r="464" spans="1:33">
      <c r="A464" t="s">
        <v>331</v>
      </c>
      <c r="B464" s="2" t="s">
        <v>6676</v>
      </c>
      <c r="C464" s="19"/>
      <c r="D464" s="2" t="s">
        <v>305</v>
      </c>
      <c r="E464" s="2"/>
      <c r="F464" s="2"/>
      <c r="G464" s="2" t="s">
        <v>5478</v>
      </c>
      <c r="H464" s="19"/>
      <c r="I464" s="24"/>
      <c r="J464" s="20"/>
      <c r="K464" s="24"/>
      <c r="L464" s="19"/>
      <c r="M464" s="23"/>
      <c r="N464" s="19">
        <v>12</v>
      </c>
      <c r="O464" s="24"/>
      <c r="P464" s="19"/>
      <c r="Q464" s="24"/>
      <c r="R464" s="19"/>
      <c r="S464" s="24"/>
      <c r="T464" s="19"/>
      <c r="U464" s="24"/>
      <c r="V464" s="28">
        <v>5500</v>
      </c>
      <c r="W464" s="2" t="s">
        <v>6677</v>
      </c>
      <c r="X464" s="26" t="s">
        <v>5849</v>
      </c>
      <c r="Y464" s="2" t="s">
        <v>2780</v>
      </c>
      <c r="Z464" s="2" t="s">
        <v>2035</v>
      </c>
      <c r="AA464" s="2" t="s">
        <v>1657</v>
      </c>
      <c r="AB464" s="1" t="s">
        <v>5461</v>
      </c>
      <c r="AC464" s="1" t="s">
        <v>183</v>
      </c>
      <c r="AD464" s="1" t="s">
        <v>183</v>
      </c>
      <c r="AE464" s="1">
        <v>1</v>
      </c>
      <c r="AF464" s="1" t="s">
        <v>331</v>
      </c>
      <c r="AG464" s="1"/>
    </row>
    <row r="465" spans="1:33">
      <c r="A465" t="s">
        <v>331</v>
      </c>
      <c r="B465" s="2" t="s">
        <v>6678</v>
      </c>
      <c r="C465" s="19"/>
      <c r="D465" s="2" t="s">
        <v>305</v>
      </c>
      <c r="E465" s="2"/>
      <c r="F465" s="2" t="s">
        <v>128</v>
      </c>
      <c r="G465" s="2" t="s">
        <v>5478</v>
      </c>
      <c r="H465" s="19">
        <v>1</v>
      </c>
      <c r="I465" s="24"/>
      <c r="J465" s="20"/>
      <c r="K465" s="24"/>
      <c r="L465" s="19"/>
      <c r="M465" s="24">
        <v>7</v>
      </c>
      <c r="N465" s="19">
        <v>8</v>
      </c>
      <c r="O465" s="24"/>
      <c r="P465" s="19"/>
      <c r="Q465" s="24">
        <v>2</v>
      </c>
      <c r="R465" s="19">
        <v>3</v>
      </c>
      <c r="S465" s="24"/>
      <c r="T465" s="19"/>
      <c r="U465" s="24"/>
      <c r="V465" s="28">
        <v>5500</v>
      </c>
      <c r="W465" s="2" t="s">
        <v>6679</v>
      </c>
      <c r="X465" s="26" t="s">
        <v>5497</v>
      </c>
      <c r="Y465" s="2" t="s">
        <v>2780</v>
      </c>
      <c r="Z465" s="2" t="s">
        <v>2035</v>
      </c>
      <c r="AA465" s="2" t="s">
        <v>1662</v>
      </c>
      <c r="AB465" s="1" t="s">
        <v>5461</v>
      </c>
      <c r="AC465" s="1" t="s">
        <v>183</v>
      </c>
      <c r="AD465" s="1" t="s">
        <v>183</v>
      </c>
      <c r="AE465" s="1">
        <v>1</v>
      </c>
      <c r="AF465" s="1" t="s">
        <v>331</v>
      </c>
      <c r="AG465" s="1"/>
    </row>
    <row r="466" spans="1:33">
      <c r="A466" t="s">
        <v>331</v>
      </c>
      <c r="B466" s="2" t="s">
        <v>6680</v>
      </c>
      <c r="C466" s="19"/>
      <c r="D466" s="2" t="s">
        <v>305</v>
      </c>
      <c r="E466" s="2"/>
      <c r="F466" s="2" t="s">
        <v>128</v>
      </c>
      <c r="G466" s="2"/>
      <c r="H466" s="19">
        <v>1</v>
      </c>
      <c r="I466" s="24"/>
      <c r="J466" s="20"/>
      <c r="K466" s="24"/>
      <c r="L466" s="19"/>
      <c r="M466" s="24">
        <v>8</v>
      </c>
      <c r="N466" s="19"/>
      <c r="O466" s="24"/>
      <c r="P466" s="19"/>
      <c r="Q466" s="24">
        <v>2</v>
      </c>
      <c r="R466" s="19"/>
      <c r="S466" s="24"/>
      <c r="T466" s="19"/>
      <c r="U466" s="24"/>
      <c r="V466" s="28">
        <v>5500</v>
      </c>
      <c r="W466" s="2" t="s">
        <v>6681</v>
      </c>
      <c r="X466" s="26" t="s">
        <v>5476</v>
      </c>
      <c r="Y466" s="2" t="s">
        <v>2780</v>
      </c>
      <c r="Z466" s="2" t="s">
        <v>2035</v>
      </c>
      <c r="AA466" s="2" t="s">
        <v>1662</v>
      </c>
      <c r="AB466" s="1" t="s">
        <v>5461</v>
      </c>
      <c r="AC466" s="1" t="s">
        <v>183</v>
      </c>
      <c r="AD466" s="1" t="s">
        <v>183</v>
      </c>
      <c r="AE466" s="1">
        <v>1</v>
      </c>
      <c r="AF466" s="1" t="s">
        <v>331</v>
      </c>
      <c r="AG466" s="1"/>
    </row>
    <row r="467" spans="1:33">
      <c r="A467" t="s">
        <v>331</v>
      </c>
      <c r="B467" s="2" t="s">
        <v>6682</v>
      </c>
      <c r="C467" s="44"/>
      <c r="D467" s="2" t="s">
        <v>305</v>
      </c>
      <c r="E467" s="2"/>
      <c r="F467" s="2" t="s">
        <v>128</v>
      </c>
      <c r="G467" s="2" t="s">
        <v>5478</v>
      </c>
      <c r="H467" s="19"/>
      <c r="I467" s="24"/>
      <c r="J467" s="20"/>
      <c r="K467" s="24"/>
      <c r="L467" s="19"/>
      <c r="M467" s="24">
        <v>8</v>
      </c>
      <c r="N467" s="19">
        <v>9</v>
      </c>
      <c r="O467" s="24"/>
      <c r="P467" s="19"/>
      <c r="Q467" s="24">
        <v>1</v>
      </c>
      <c r="R467" s="19">
        <v>2</v>
      </c>
      <c r="S467" s="24"/>
      <c r="T467" s="19"/>
      <c r="U467" s="24">
        <v>2</v>
      </c>
      <c r="V467" s="28">
        <v>5500</v>
      </c>
      <c r="W467" s="2" t="s">
        <v>6683</v>
      </c>
      <c r="X467" s="26" t="s">
        <v>6025</v>
      </c>
      <c r="Y467" s="2" t="s">
        <v>5740</v>
      </c>
      <c r="Z467" s="2" t="s">
        <v>2035</v>
      </c>
      <c r="AA467" s="2" t="s">
        <v>1662</v>
      </c>
      <c r="AB467" s="1" t="s">
        <v>5461</v>
      </c>
      <c r="AC467" s="1" t="s">
        <v>183</v>
      </c>
      <c r="AD467" s="1" t="s">
        <v>183</v>
      </c>
      <c r="AE467" s="1">
        <v>1</v>
      </c>
      <c r="AF467" s="1" t="s">
        <v>331</v>
      </c>
      <c r="AG467" s="1"/>
    </row>
    <row r="468" spans="1:33">
      <c r="A468" t="s">
        <v>331</v>
      </c>
      <c r="B468" s="2" t="s">
        <v>6684</v>
      </c>
      <c r="C468" s="44"/>
      <c r="D468" s="2" t="s">
        <v>1680</v>
      </c>
      <c r="E468" s="2" t="s">
        <v>1654</v>
      </c>
      <c r="F468" s="2" t="s">
        <v>128</v>
      </c>
      <c r="G468" s="2" t="s">
        <v>5478</v>
      </c>
      <c r="H468" s="19">
        <v>1</v>
      </c>
      <c r="I468" s="24"/>
      <c r="J468" s="20"/>
      <c r="K468" s="24"/>
      <c r="L468" s="19"/>
      <c r="M468" s="24">
        <v>11</v>
      </c>
      <c r="N468" s="19">
        <v>12</v>
      </c>
      <c r="O468" s="24"/>
      <c r="P468" s="19"/>
      <c r="Q468" s="24"/>
      <c r="R468" s="19">
        <v>1</v>
      </c>
      <c r="S468" s="24"/>
      <c r="T468" s="19"/>
      <c r="U468" s="24"/>
      <c r="V468" s="28">
        <v>5500</v>
      </c>
      <c r="W468" s="2" t="s">
        <v>6685</v>
      </c>
      <c r="X468" s="26" t="s">
        <v>6686</v>
      </c>
      <c r="Y468" s="2" t="s">
        <v>2780</v>
      </c>
      <c r="Z468" s="2" t="s">
        <v>2035</v>
      </c>
      <c r="AA468" s="2" t="s">
        <v>1662</v>
      </c>
      <c r="AB468" s="1" t="s">
        <v>5461</v>
      </c>
      <c r="AC468" s="1" t="s">
        <v>183</v>
      </c>
      <c r="AD468" s="1" t="s">
        <v>183</v>
      </c>
      <c r="AE468" s="1">
        <v>1</v>
      </c>
      <c r="AF468" s="1" t="s">
        <v>331</v>
      </c>
      <c r="AG468" s="1"/>
    </row>
    <row r="469" spans="1:33">
      <c r="A469" t="s">
        <v>331</v>
      </c>
      <c r="B469" s="2" t="s">
        <v>6687</v>
      </c>
      <c r="C469" s="44"/>
      <c r="D469" s="2" t="s">
        <v>1684</v>
      </c>
      <c r="E469" s="1"/>
      <c r="F469" s="1" t="s">
        <v>128</v>
      </c>
      <c r="G469" s="2" t="s">
        <v>5478</v>
      </c>
      <c r="H469" s="19">
        <v>1</v>
      </c>
      <c r="I469" s="24"/>
      <c r="J469" s="20"/>
      <c r="K469" s="24"/>
      <c r="L469" s="19"/>
      <c r="M469" s="24">
        <v>13</v>
      </c>
      <c r="N469" s="19">
        <v>14</v>
      </c>
      <c r="O469" s="24"/>
      <c r="P469" s="19"/>
      <c r="Q469" s="24">
        <v>-2</v>
      </c>
      <c r="R469" s="19">
        <v>-1</v>
      </c>
      <c r="S469" s="24"/>
      <c r="T469" s="19"/>
      <c r="U469" s="24"/>
      <c r="V469" s="28">
        <v>5500</v>
      </c>
      <c r="W469" s="2" t="s">
        <v>6688</v>
      </c>
      <c r="X469" s="26" t="s">
        <v>6689</v>
      </c>
      <c r="Y469" s="2" t="s">
        <v>2780</v>
      </c>
      <c r="Z469" s="2" t="s">
        <v>2035</v>
      </c>
      <c r="AA469" s="2" t="s">
        <v>1662</v>
      </c>
      <c r="AB469" s="1" t="s">
        <v>5461</v>
      </c>
      <c r="AC469" s="1" t="s">
        <v>183</v>
      </c>
      <c r="AD469" s="1" t="s">
        <v>183</v>
      </c>
      <c r="AE469" s="1">
        <v>1</v>
      </c>
      <c r="AF469" s="1" t="s">
        <v>331</v>
      </c>
      <c r="AG469" s="1"/>
    </row>
    <row r="470" spans="1:33">
      <c r="A470" t="s">
        <v>331</v>
      </c>
      <c r="B470" s="2" t="s">
        <v>6690</v>
      </c>
      <c r="C470" s="19"/>
      <c r="D470" s="2" t="s">
        <v>1628</v>
      </c>
      <c r="E470" s="2" t="s">
        <v>1669</v>
      </c>
      <c r="F470" s="2"/>
      <c r="G470" s="2" t="s">
        <v>5478</v>
      </c>
      <c r="H470" s="19"/>
      <c r="I470" s="24"/>
      <c r="J470" s="20"/>
      <c r="K470" s="24"/>
      <c r="L470" s="19"/>
      <c r="M470" s="24"/>
      <c r="N470" s="19">
        <v>14</v>
      </c>
      <c r="O470" s="24"/>
      <c r="P470" s="19"/>
      <c r="Q470" s="24"/>
      <c r="R470" s="19"/>
      <c r="S470" s="24"/>
      <c r="T470" s="19"/>
      <c r="U470" s="24"/>
      <c r="V470" s="28">
        <v>5500</v>
      </c>
      <c r="W470" s="2" t="s">
        <v>6691</v>
      </c>
      <c r="X470" s="26" t="s">
        <v>6692</v>
      </c>
      <c r="Y470" s="2" t="s">
        <v>2780</v>
      </c>
      <c r="Z470" s="2" t="s">
        <v>2035</v>
      </c>
      <c r="AA470" s="2" t="s">
        <v>1662</v>
      </c>
      <c r="AB470" s="1" t="s">
        <v>5461</v>
      </c>
      <c r="AC470" s="1" t="s">
        <v>183</v>
      </c>
      <c r="AD470" s="1" t="s">
        <v>183</v>
      </c>
      <c r="AE470" s="1">
        <v>1</v>
      </c>
      <c r="AF470" s="1" t="s">
        <v>331</v>
      </c>
      <c r="AG470" s="1"/>
    </row>
    <row r="471" spans="1:33">
      <c r="A471" s="15" t="s">
        <v>331</v>
      </c>
      <c r="B471" s="2" t="s">
        <v>6693</v>
      </c>
      <c r="C471" s="1"/>
      <c r="D471" s="2" t="s">
        <v>305</v>
      </c>
      <c r="E471" s="2"/>
      <c r="F471" s="2" t="s">
        <v>128</v>
      </c>
      <c r="G471" s="2"/>
      <c r="H471" s="19">
        <v>1</v>
      </c>
      <c r="I471" s="22"/>
      <c r="J471" s="20"/>
      <c r="K471" s="22"/>
      <c r="L471" s="20"/>
      <c r="M471" s="22">
        <v>7</v>
      </c>
      <c r="N471" s="19"/>
      <c r="O471" s="22"/>
      <c r="P471" s="20"/>
      <c r="Q471" s="22">
        <v>2</v>
      </c>
      <c r="R471" s="19"/>
      <c r="S471" s="22"/>
      <c r="T471" s="20"/>
      <c r="U471" s="22"/>
      <c r="V471" s="47">
        <v>5500</v>
      </c>
      <c r="W471" s="2" t="s">
        <v>6694</v>
      </c>
      <c r="X471" s="26" t="s">
        <v>6695</v>
      </c>
      <c r="Y471" s="2" t="s">
        <v>2780</v>
      </c>
      <c r="Z471" s="2" t="s">
        <v>2035</v>
      </c>
      <c r="AA471" s="2" t="s">
        <v>1667</v>
      </c>
      <c r="AB471" s="1" t="s">
        <v>5461</v>
      </c>
      <c r="AC471" s="1" t="s">
        <v>183</v>
      </c>
      <c r="AD471" s="1" t="s">
        <v>183</v>
      </c>
      <c r="AE471" s="1">
        <v>1</v>
      </c>
      <c r="AF471" s="1" t="s">
        <v>331</v>
      </c>
      <c r="AG471" s="1"/>
    </row>
    <row r="472" spans="1:33">
      <c r="A472" s="15" t="s">
        <v>331</v>
      </c>
      <c r="B472" s="2" t="s">
        <v>6696</v>
      </c>
      <c r="C472" s="1"/>
      <c r="D472" s="2" t="s">
        <v>305</v>
      </c>
      <c r="E472" s="2"/>
      <c r="F472" s="2"/>
      <c r="G472" s="31" t="s">
        <v>5478</v>
      </c>
      <c r="H472" s="19">
        <v>0</v>
      </c>
      <c r="I472" s="22"/>
      <c r="J472" s="20"/>
      <c r="K472" s="22"/>
      <c r="L472" s="20"/>
      <c r="M472" s="22"/>
      <c r="N472" s="19">
        <v>8</v>
      </c>
      <c r="O472" s="22"/>
      <c r="P472" s="20"/>
      <c r="Q472" s="22"/>
      <c r="R472" s="19">
        <v>4</v>
      </c>
      <c r="S472" s="22"/>
      <c r="T472" s="20"/>
      <c r="U472" s="22"/>
      <c r="V472" s="47">
        <v>5500</v>
      </c>
      <c r="W472" s="2" t="s">
        <v>6697</v>
      </c>
      <c r="X472" s="26" t="s">
        <v>6698</v>
      </c>
      <c r="Y472" s="2" t="s">
        <v>4248</v>
      </c>
      <c r="Z472" s="2" t="s">
        <v>2035</v>
      </c>
      <c r="AA472" s="2" t="s">
        <v>1667</v>
      </c>
      <c r="AB472" s="1" t="s">
        <v>5461</v>
      </c>
      <c r="AC472" s="1" t="s">
        <v>183</v>
      </c>
      <c r="AD472" s="1" t="s">
        <v>183</v>
      </c>
      <c r="AE472" s="1">
        <v>1</v>
      </c>
      <c r="AF472" s="1" t="s">
        <v>331</v>
      </c>
      <c r="AG472" s="1"/>
    </row>
    <row r="473" spans="1:33">
      <c r="A473" s="15" t="s">
        <v>331</v>
      </c>
      <c r="B473" s="2" t="s">
        <v>6699</v>
      </c>
      <c r="C473" s="1"/>
      <c r="D473" s="2" t="s">
        <v>305</v>
      </c>
      <c r="E473" s="2"/>
      <c r="F473" s="2"/>
      <c r="G473" s="31" t="s">
        <v>5478</v>
      </c>
      <c r="H473" s="19">
        <v>0</v>
      </c>
      <c r="I473" s="22"/>
      <c r="J473" s="20"/>
      <c r="K473" s="22"/>
      <c r="L473" s="20"/>
      <c r="M473" s="22"/>
      <c r="N473" s="19">
        <v>11</v>
      </c>
      <c r="O473" s="22"/>
      <c r="P473" s="20"/>
      <c r="Q473" s="22"/>
      <c r="R473" s="19">
        <v>1</v>
      </c>
      <c r="S473" s="22"/>
      <c r="T473" s="20"/>
      <c r="U473" s="22"/>
      <c r="V473" s="47">
        <v>5500</v>
      </c>
      <c r="W473" s="2" t="s">
        <v>6700</v>
      </c>
      <c r="X473" s="26" t="s">
        <v>6701</v>
      </c>
      <c r="Y473" s="2" t="s">
        <v>2780</v>
      </c>
      <c r="Z473" s="2" t="s">
        <v>2035</v>
      </c>
      <c r="AA473" s="2" t="s">
        <v>1667</v>
      </c>
      <c r="AB473" s="1" t="s">
        <v>5461</v>
      </c>
      <c r="AC473" s="1" t="s">
        <v>183</v>
      </c>
      <c r="AD473" s="1" t="s">
        <v>183</v>
      </c>
      <c r="AE473" s="1">
        <v>1</v>
      </c>
      <c r="AF473" s="1" t="s">
        <v>331</v>
      </c>
      <c r="AG473" s="1"/>
    </row>
    <row r="474" spans="1:33">
      <c r="A474" t="s">
        <v>331</v>
      </c>
      <c r="B474" s="1" t="s">
        <v>6702</v>
      </c>
      <c r="C474" s="1"/>
      <c r="D474" s="1" t="s">
        <v>305</v>
      </c>
      <c r="E474" s="1" t="s">
        <v>316</v>
      </c>
      <c r="F474" s="1"/>
      <c r="G474" s="1" t="s">
        <v>5478</v>
      </c>
      <c r="H474" s="20">
        <v>0</v>
      </c>
      <c r="I474" s="22"/>
      <c r="J474" s="20"/>
      <c r="K474" s="22"/>
      <c r="L474" s="20"/>
      <c r="M474" s="22"/>
      <c r="N474" s="20">
        <v>8</v>
      </c>
      <c r="O474" s="22"/>
      <c r="P474" s="20"/>
      <c r="Q474" s="22"/>
      <c r="R474" s="20">
        <v>5</v>
      </c>
      <c r="S474" s="22"/>
      <c r="T474" s="20"/>
      <c r="U474" s="22"/>
      <c r="V474" s="27">
        <v>7500</v>
      </c>
      <c r="W474" s="1" t="s">
        <v>6703</v>
      </c>
      <c r="X474" s="29" t="s">
        <v>6088</v>
      </c>
      <c r="Y474" s="1" t="s">
        <v>6089</v>
      </c>
      <c r="Z474" s="1" t="s">
        <v>2035</v>
      </c>
      <c r="AA474" s="1" t="s">
        <v>1623</v>
      </c>
      <c r="AB474" s="1" t="s">
        <v>5461</v>
      </c>
      <c r="AC474" s="1" t="s">
        <v>183</v>
      </c>
      <c r="AD474" s="1" t="s">
        <v>183</v>
      </c>
      <c r="AE474" s="1">
        <v>1</v>
      </c>
      <c r="AF474" s="1" t="s">
        <v>331</v>
      </c>
      <c r="AG474" s="1"/>
    </row>
    <row r="475" spans="1:33">
      <c r="A475" t="s">
        <v>331</v>
      </c>
      <c r="B475" s="1" t="s">
        <v>6704</v>
      </c>
      <c r="C475" s="1"/>
      <c r="D475" s="2" t="s">
        <v>305</v>
      </c>
      <c r="E475" s="1"/>
      <c r="F475" s="2"/>
      <c r="G475" s="1" t="s">
        <v>5478</v>
      </c>
      <c r="H475" s="20">
        <v>-1</v>
      </c>
      <c r="I475" s="22"/>
      <c r="J475" s="20"/>
      <c r="K475" s="22"/>
      <c r="L475" s="20"/>
      <c r="M475" s="22"/>
      <c r="N475" s="20">
        <v>9</v>
      </c>
      <c r="O475" s="22"/>
      <c r="P475" s="20"/>
      <c r="Q475" s="22"/>
      <c r="R475" s="20">
        <v>6</v>
      </c>
      <c r="S475" s="22"/>
      <c r="T475" s="20"/>
      <c r="U475" s="22"/>
      <c r="V475" s="27">
        <v>7500</v>
      </c>
      <c r="W475" s="1" t="s">
        <v>6705</v>
      </c>
      <c r="X475" s="29" t="s">
        <v>6586</v>
      </c>
      <c r="Y475" s="1" t="s">
        <v>2780</v>
      </c>
      <c r="Z475" s="1" t="s">
        <v>2035</v>
      </c>
      <c r="AA475" s="1" t="s">
        <v>1623</v>
      </c>
      <c r="AB475" s="1" t="s">
        <v>5461</v>
      </c>
      <c r="AC475" s="1" t="s">
        <v>183</v>
      </c>
      <c r="AD475" s="1" t="s">
        <v>183</v>
      </c>
      <c r="AE475" s="1">
        <v>1</v>
      </c>
      <c r="AF475" s="1" t="s">
        <v>331</v>
      </c>
      <c r="AG475" s="1"/>
    </row>
    <row r="476" spans="1:33">
      <c r="A476" t="s">
        <v>331</v>
      </c>
      <c r="B476" s="1" t="s">
        <v>6706</v>
      </c>
      <c r="C476" s="1"/>
      <c r="D476" s="2" t="s">
        <v>317</v>
      </c>
      <c r="E476" s="1"/>
      <c r="F476" s="2"/>
      <c r="G476" s="1" t="s">
        <v>5478</v>
      </c>
      <c r="H476" s="20">
        <v>-1</v>
      </c>
      <c r="I476" s="22"/>
      <c r="J476" s="20"/>
      <c r="K476" s="22"/>
      <c r="L476" s="20"/>
      <c r="M476" s="22"/>
      <c r="N476" s="20">
        <v>11</v>
      </c>
      <c r="O476" s="22"/>
      <c r="P476" s="20"/>
      <c r="Q476" s="22"/>
      <c r="R476" s="20">
        <v>4</v>
      </c>
      <c r="S476" s="22"/>
      <c r="T476" s="20"/>
      <c r="U476" s="22"/>
      <c r="V476" s="27">
        <v>7500</v>
      </c>
      <c r="W476" s="1" t="s">
        <v>6707</v>
      </c>
      <c r="X476" s="29" t="s">
        <v>6708</v>
      </c>
      <c r="Y476" s="1" t="s">
        <v>2780</v>
      </c>
      <c r="Z476" s="1" t="s">
        <v>2035</v>
      </c>
      <c r="AA476" s="1" t="s">
        <v>1623</v>
      </c>
      <c r="AB476" s="1" t="s">
        <v>5461</v>
      </c>
      <c r="AC476" s="1" t="s">
        <v>183</v>
      </c>
      <c r="AD476" s="1" t="s">
        <v>183</v>
      </c>
      <c r="AE476" s="1">
        <v>1</v>
      </c>
      <c r="AF476" s="1" t="s">
        <v>331</v>
      </c>
      <c r="AG476" s="1"/>
    </row>
    <row r="477" spans="1:33">
      <c r="A477" t="s">
        <v>331</v>
      </c>
      <c r="B477" s="1" t="s">
        <v>6709</v>
      </c>
      <c r="C477" s="1"/>
      <c r="D477" s="2" t="s">
        <v>316</v>
      </c>
      <c r="E477" s="1"/>
      <c r="F477" s="2" t="s">
        <v>128</v>
      </c>
      <c r="G477" s="1"/>
      <c r="H477" s="20"/>
      <c r="I477" s="22"/>
      <c r="J477" s="19"/>
      <c r="K477" s="22"/>
      <c r="L477" s="20"/>
      <c r="M477" s="22">
        <v>9</v>
      </c>
      <c r="N477" s="20"/>
      <c r="O477" s="22"/>
      <c r="P477" s="20"/>
      <c r="Q477" s="22">
        <v>4</v>
      </c>
      <c r="R477" s="20"/>
      <c r="S477" s="22"/>
      <c r="T477" s="20"/>
      <c r="U477" s="22"/>
      <c r="V477" s="27">
        <v>7500</v>
      </c>
      <c r="W477" s="1" t="s">
        <v>6710</v>
      </c>
      <c r="X477" s="29" t="s">
        <v>6711</v>
      </c>
      <c r="Y477" s="1" t="s">
        <v>2780</v>
      </c>
      <c r="Z477" s="1" t="s">
        <v>2035</v>
      </c>
      <c r="AA477" s="1" t="s">
        <v>1631</v>
      </c>
      <c r="AB477" s="1" t="s">
        <v>5461</v>
      </c>
      <c r="AC477" s="1" t="s">
        <v>183</v>
      </c>
      <c r="AD477" s="1" t="s">
        <v>183</v>
      </c>
      <c r="AE477" s="1">
        <v>1</v>
      </c>
      <c r="AF477" s="1" t="s">
        <v>331</v>
      </c>
      <c r="AG477" s="1"/>
    </row>
    <row r="478" spans="1:33">
      <c r="A478" t="s">
        <v>331</v>
      </c>
      <c r="B478" s="1" t="s">
        <v>6712</v>
      </c>
      <c r="C478" s="1"/>
      <c r="D478" s="2" t="s">
        <v>305</v>
      </c>
      <c r="E478" s="1"/>
      <c r="F478" s="2" t="s">
        <v>128</v>
      </c>
      <c r="G478" s="1" t="s">
        <v>5478</v>
      </c>
      <c r="H478" s="20">
        <v>-1</v>
      </c>
      <c r="I478" s="22"/>
      <c r="J478" s="19"/>
      <c r="K478" s="22"/>
      <c r="L478" s="20"/>
      <c r="M478" s="22">
        <v>11</v>
      </c>
      <c r="N478" s="20">
        <v>12</v>
      </c>
      <c r="O478" s="22"/>
      <c r="P478" s="20"/>
      <c r="Q478" s="22">
        <v>4</v>
      </c>
      <c r="R478" s="20">
        <v>5</v>
      </c>
      <c r="S478" s="22"/>
      <c r="T478" s="20"/>
      <c r="U478" s="22"/>
      <c r="V478" s="27">
        <v>7500</v>
      </c>
      <c r="W478" s="1" t="s">
        <v>6713</v>
      </c>
      <c r="X478" s="29" t="s">
        <v>6714</v>
      </c>
      <c r="Y478" s="1" t="s">
        <v>2780</v>
      </c>
      <c r="Z478" s="1" t="s">
        <v>2035</v>
      </c>
      <c r="AA478" s="1" t="s">
        <v>1631</v>
      </c>
      <c r="AB478" s="1" t="s">
        <v>5461</v>
      </c>
      <c r="AC478" s="1" t="s">
        <v>183</v>
      </c>
      <c r="AD478" s="1" t="s">
        <v>183</v>
      </c>
      <c r="AE478" s="1">
        <v>1</v>
      </c>
      <c r="AF478" s="1" t="s">
        <v>331</v>
      </c>
      <c r="AG478" s="1"/>
    </row>
    <row r="479" spans="1:33">
      <c r="A479" t="s">
        <v>331</v>
      </c>
      <c r="B479" s="1" t="s">
        <v>6715</v>
      </c>
      <c r="C479" s="1"/>
      <c r="D479" s="2" t="s">
        <v>305</v>
      </c>
      <c r="E479" s="1" t="s">
        <v>316</v>
      </c>
      <c r="F479" s="1"/>
      <c r="G479" s="1" t="s">
        <v>5478</v>
      </c>
      <c r="H479" s="20">
        <v>-1</v>
      </c>
      <c r="I479" s="22"/>
      <c r="J479" s="19"/>
      <c r="K479" s="22"/>
      <c r="L479" s="20"/>
      <c r="M479" s="22"/>
      <c r="N479" s="20">
        <v>13</v>
      </c>
      <c r="O479" s="22"/>
      <c r="P479" s="20"/>
      <c r="Q479" s="22"/>
      <c r="R479" s="20">
        <v>2</v>
      </c>
      <c r="S479" s="22"/>
      <c r="T479" s="20"/>
      <c r="U479" s="22"/>
      <c r="V479" s="27">
        <v>7500</v>
      </c>
      <c r="W479" s="1" t="s">
        <v>6716</v>
      </c>
      <c r="X479" s="29" t="s">
        <v>6717</v>
      </c>
      <c r="Y479" s="1" t="s">
        <v>2780</v>
      </c>
      <c r="Z479" s="1" t="s">
        <v>2035</v>
      </c>
      <c r="AA479" s="1" t="s">
        <v>1638</v>
      </c>
      <c r="AB479" s="1" t="s">
        <v>5461</v>
      </c>
      <c r="AC479" s="1" t="s">
        <v>183</v>
      </c>
      <c r="AD479" s="1" t="s">
        <v>183</v>
      </c>
      <c r="AE479" s="1">
        <v>1</v>
      </c>
      <c r="AF479" s="1" t="s">
        <v>331</v>
      </c>
      <c r="AG479" s="1"/>
    </row>
    <row r="480" spans="1:33">
      <c r="A480" t="s">
        <v>331</v>
      </c>
      <c r="B480" s="1" t="s">
        <v>6718</v>
      </c>
      <c r="C480" s="1"/>
      <c r="D480" s="2" t="s">
        <v>305</v>
      </c>
      <c r="E480" s="1"/>
      <c r="F480" s="1"/>
      <c r="G480" s="1" t="s">
        <v>5478</v>
      </c>
      <c r="H480" s="20"/>
      <c r="I480" s="22"/>
      <c r="J480" s="19"/>
      <c r="K480" s="22"/>
      <c r="L480" s="20"/>
      <c r="M480" s="22"/>
      <c r="N480" s="20">
        <v>14</v>
      </c>
      <c r="O480" s="22"/>
      <c r="P480" s="20"/>
      <c r="Q480" s="22"/>
      <c r="R480" s="20">
        <v>-1</v>
      </c>
      <c r="S480" s="22"/>
      <c r="T480" s="20"/>
      <c r="U480" s="22"/>
      <c r="V480" s="27">
        <v>7500</v>
      </c>
      <c r="W480" s="1" t="s">
        <v>6719</v>
      </c>
      <c r="X480" s="29" t="s">
        <v>6720</v>
      </c>
      <c r="Y480" s="1" t="s">
        <v>2313</v>
      </c>
      <c r="Z480" s="1" t="s">
        <v>2035</v>
      </c>
      <c r="AA480" s="1" t="s">
        <v>1638</v>
      </c>
      <c r="AB480" s="1" t="s">
        <v>5461</v>
      </c>
      <c r="AC480" s="1" t="s">
        <v>183</v>
      </c>
      <c r="AD480" s="1" t="s">
        <v>183</v>
      </c>
      <c r="AE480" s="1">
        <v>1</v>
      </c>
      <c r="AF480" s="1" t="s">
        <v>331</v>
      </c>
      <c r="AG480" s="1"/>
    </row>
    <row r="481" spans="1:33">
      <c r="A481" t="s">
        <v>331</v>
      </c>
      <c r="B481" s="1" t="s">
        <v>6721</v>
      </c>
      <c r="C481" s="1"/>
      <c r="D481" s="1" t="s">
        <v>370</v>
      </c>
      <c r="E481" s="1"/>
      <c r="F481" s="1"/>
      <c r="G481" s="1" t="s">
        <v>5478</v>
      </c>
      <c r="H481" s="20">
        <v>-1</v>
      </c>
      <c r="I481" s="22"/>
      <c r="J481" s="19"/>
      <c r="K481" s="22"/>
      <c r="L481" s="20"/>
      <c r="M481" s="22"/>
      <c r="N481" s="20">
        <v>5</v>
      </c>
      <c r="O481" s="22"/>
      <c r="P481" s="20"/>
      <c r="Q481" s="22"/>
      <c r="R481" s="20"/>
      <c r="S481" s="22"/>
      <c r="T481" s="20"/>
      <c r="U481" s="22"/>
      <c r="V481" s="27">
        <v>7500</v>
      </c>
      <c r="W481" s="43" t="s">
        <v>6722</v>
      </c>
      <c r="X481" s="29" t="s">
        <v>6602</v>
      </c>
      <c r="Y481" s="1" t="s">
        <v>2780</v>
      </c>
      <c r="Z481" s="1" t="s">
        <v>2035</v>
      </c>
      <c r="AA481" s="1" t="s">
        <v>1643</v>
      </c>
      <c r="AB481" s="1" t="s">
        <v>5461</v>
      </c>
      <c r="AC481" s="1" t="s">
        <v>183</v>
      </c>
      <c r="AD481" s="1" t="s">
        <v>183</v>
      </c>
      <c r="AE481" s="1">
        <v>1</v>
      </c>
      <c r="AF481" s="1" t="s">
        <v>331</v>
      </c>
      <c r="AG481" s="1"/>
    </row>
    <row r="482" spans="1:33">
      <c r="A482" t="s">
        <v>331</v>
      </c>
      <c r="B482" s="1" t="s">
        <v>6723</v>
      </c>
      <c r="C482" s="1"/>
      <c r="D482" s="2" t="s">
        <v>327</v>
      </c>
      <c r="E482" s="1"/>
      <c r="F482" s="1"/>
      <c r="G482" s="1" t="s">
        <v>5478</v>
      </c>
      <c r="H482" s="20">
        <v>1</v>
      </c>
      <c r="I482" s="22"/>
      <c r="J482" s="19"/>
      <c r="K482" s="22"/>
      <c r="L482" s="20"/>
      <c r="M482" s="22"/>
      <c r="N482" s="20">
        <v>8</v>
      </c>
      <c r="O482" s="22"/>
      <c r="P482" s="20"/>
      <c r="Q482" s="22"/>
      <c r="R482" s="20">
        <v>3</v>
      </c>
      <c r="S482" s="22"/>
      <c r="T482" s="20"/>
      <c r="U482" s="22"/>
      <c r="V482" s="27">
        <v>7500</v>
      </c>
      <c r="W482" s="43" t="s">
        <v>6724</v>
      </c>
      <c r="X482" s="29" t="s">
        <v>6725</v>
      </c>
      <c r="Y482" s="1" t="s">
        <v>2780</v>
      </c>
      <c r="Z482" s="1" t="s">
        <v>2035</v>
      </c>
      <c r="AA482" s="1" t="s">
        <v>1643</v>
      </c>
      <c r="AB482" s="1" t="s">
        <v>5461</v>
      </c>
      <c r="AC482" s="1" t="s">
        <v>183</v>
      </c>
      <c r="AD482" s="1" t="s">
        <v>183</v>
      </c>
      <c r="AE482" s="1">
        <v>1</v>
      </c>
      <c r="AF482" s="1" t="s">
        <v>331</v>
      </c>
      <c r="AG482" s="1"/>
    </row>
    <row r="483" spans="1:33">
      <c r="A483" t="s">
        <v>331</v>
      </c>
      <c r="B483" s="1" t="s">
        <v>6726</v>
      </c>
      <c r="C483" s="1"/>
      <c r="D483" s="2" t="s">
        <v>325</v>
      </c>
      <c r="E483" s="1"/>
      <c r="F483" s="1" t="s">
        <v>128</v>
      </c>
      <c r="G483" s="1" t="s">
        <v>5478</v>
      </c>
      <c r="H483" s="20"/>
      <c r="I483" s="22"/>
      <c r="J483" s="19"/>
      <c r="K483" s="22"/>
      <c r="L483" s="20"/>
      <c r="M483" s="22">
        <v>8</v>
      </c>
      <c r="N483" s="20">
        <v>9</v>
      </c>
      <c r="O483" s="22"/>
      <c r="P483" s="20"/>
      <c r="Q483" s="22">
        <v>3</v>
      </c>
      <c r="R483" s="20">
        <v>4</v>
      </c>
      <c r="S483" s="22"/>
      <c r="T483" s="20"/>
      <c r="U483" s="22"/>
      <c r="V483" s="27">
        <v>7500</v>
      </c>
      <c r="W483" s="43" t="s">
        <v>6727</v>
      </c>
      <c r="X483" s="29" t="s">
        <v>6728</v>
      </c>
      <c r="Y483" s="1" t="s">
        <v>2780</v>
      </c>
      <c r="Z483" s="1" t="s">
        <v>2035</v>
      </c>
      <c r="AA483" s="1" t="s">
        <v>1643</v>
      </c>
      <c r="AB483" s="1" t="s">
        <v>5461</v>
      </c>
      <c r="AC483" s="1" t="s">
        <v>183</v>
      </c>
      <c r="AD483" s="1" t="s">
        <v>183</v>
      </c>
      <c r="AE483" s="1">
        <v>1</v>
      </c>
      <c r="AF483" s="1" t="s">
        <v>331</v>
      </c>
      <c r="AG483" s="1"/>
    </row>
    <row r="484" spans="1:33">
      <c r="A484" t="s">
        <v>331</v>
      </c>
      <c r="B484" s="1" t="s">
        <v>6729</v>
      </c>
      <c r="C484" s="1"/>
      <c r="D484" s="2" t="s">
        <v>351</v>
      </c>
      <c r="E484" s="1"/>
      <c r="F484" s="1" t="s">
        <v>128</v>
      </c>
      <c r="G484" s="1"/>
      <c r="H484" s="20"/>
      <c r="I484" s="22"/>
      <c r="J484" s="19"/>
      <c r="K484" s="22"/>
      <c r="L484" s="20"/>
      <c r="M484" s="22">
        <v>9</v>
      </c>
      <c r="N484" s="20"/>
      <c r="O484" s="22"/>
      <c r="P484" s="20"/>
      <c r="Q484" s="22">
        <v>3</v>
      </c>
      <c r="R484" s="20"/>
      <c r="S484" s="22"/>
      <c r="T484" s="20"/>
      <c r="U484" s="22"/>
      <c r="V484" s="27">
        <v>7500</v>
      </c>
      <c r="W484" s="43" t="s">
        <v>6730</v>
      </c>
      <c r="X484" s="29" t="s">
        <v>6731</v>
      </c>
      <c r="Y484" s="1" t="s">
        <v>2780</v>
      </c>
      <c r="Z484" s="1" t="s">
        <v>2035</v>
      </c>
      <c r="AA484" s="1" t="s">
        <v>1643</v>
      </c>
      <c r="AB484" s="1" t="s">
        <v>5461</v>
      </c>
      <c r="AC484" s="1" t="s">
        <v>183</v>
      </c>
      <c r="AD484" s="1" t="s">
        <v>183</v>
      </c>
      <c r="AE484" s="1">
        <v>1</v>
      </c>
      <c r="AF484" s="1" t="s">
        <v>331</v>
      </c>
      <c r="AG484" s="1"/>
    </row>
    <row r="485" spans="1:33">
      <c r="A485" t="s">
        <v>331</v>
      </c>
      <c r="B485" s="1" t="s">
        <v>6732</v>
      </c>
      <c r="C485" s="1"/>
      <c r="D485" s="2" t="s">
        <v>36</v>
      </c>
      <c r="E485" s="1"/>
      <c r="F485" s="1"/>
      <c r="G485" s="1" t="s">
        <v>5478</v>
      </c>
      <c r="H485" s="20">
        <v>1</v>
      </c>
      <c r="I485" s="22"/>
      <c r="J485" s="19"/>
      <c r="K485" s="22"/>
      <c r="L485" s="20"/>
      <c r="M485" s="22"/>
      <c r="N485" s="20">
        <v>10</v>
      </c>
      <c r="O485" s="22"/>
      <c r="P485" s="20"/>
      <c r="Q485" s="22"/>
      <c r="R485" s="20"/>
      <c r="S485" s="22"/>
      <c r="T485" s="20"/>
      <c r="U485" s="22"/>
      <c r="V485" s="27">
        <v>7500</v>
      </c>
      <c r="W485" s="43" t="s">
        <v>6733</v>
      </c>
      <c r="X485" s="29" t="s">
        <v>5476</v>
      </c>
      <c r="Y485" s="1" t="s">
        <v>2780</v>
      </c>
      <c r="Z485" s="1" t="s">
        <v>2035</v>
      </c>
      <c r="AA485" s="1" t="s">
        <v>1643</v>
      </c>
      <c r="AB485" s="1" t="s">
        <v>5461</v>
      </c>
      <c r="AC485" s="1" t="s">
        <v>183</v>
      </c>
      <c r="AD485" s="1" t="s">
        <v>183</v>
      </c>
      <c r="AE485" s="1">
        <v>1</v>
      </c>
      <c r="AF485" s="1" t="s">
        <v>331</v>
      </c>
      <c r="AG485" s="1"/>
    </row>
    <row r="486" spans="1:33">
      <c r="A486" t="s">
        <v>331</v>
      </c>
      <c r="B486" s="2" t="s">
        <v>6734</v>
      </c>
      <c r="C486" s="1"/>
      <c r="D486" s="2" t="s">
        <v>347</v>
      </c>
      <c r="E486" s="1"/>
      <c r="F486" s="1"/>
      <c r="G486" s="2" t="s">
        <v>5478</v>
      </c>
      <c r="H486" s="19">
        <v>1</v>
      </c>
      <c r="I486" s="24"/>
      <c r="J486" s="19"/>
      <c r="K486" s="24"/>
      <c r="L486" s="19"/>
      <c r="M486" s="24"/>
      <c r="N486" s="19">
        <v>11</v>
      </c>
      <c r="O486" s="24"/>
      <c r="P486" s="19"/>
      <c r="Q486" s="24"/>
      <c r="R486" s="19"/>
      <c r="S486" s="24"/>
      <c r="T486" s="19"/>
      <c r="U486" s="24"/>
      <c r="V486" s="47">
        <v>7500</v>
      </c>
      <c r="W486" s="43" t="s">
        <v>6735</v>
      </c>
      <c r="X486" s="26" t="s">
        <v>6088</v>
      </c>
      <c r="Y486" s="1" t="s">
        <v>2780</v>
      </c>
      <c r="Z486" s="1" t="s">
        <v>2035</v>
      </c>
      <c r="AA486" s="21" t="s">
        <v>1643</v>
      </c>
      <c r="AB486" s="1" t="s">
        <v>5461</v>
      </c>
      <c r="AC486" s="1" t="s">
        <v>183</v>
      </c>
      <c r="AD486" s="1" t="s">
        <v>183</v>
      </c>
      <c r="AE486" s="1">
        <v>1</v>
      </c>
      <c r="AF486" s="1" t="s">
        <v>331</v>
      </c>
      <c r="AG486" s="1"/>
    </row>
    <row r="487" spans="1:33">
      <c r="A487" t="s">
        <v>331</v>
      </c>
      <c r="B487" s="2" t="s">
        <v>6736</v>
      </c>
      <c r="C487" s="1"/>
      <c r="D487" s="2" t="s">
        <v>367</v>
      </c>
      <c r="E487" s="1"/>
      <c r="F487" s="2"/>
      <c r="G487" s="1" t="s">
        <v>5478</v>
      </c>
      <c r="H487" s="19">
        <v>1</v>
      </c>
      <c r="I487" s="24"/>
      <c r="J487" s="19"/>
      <c r="K487" s="24"/>
      <c r="L487" s="19"/>
      <c r="M487" s="24"/>
      <c r="N487" s="19">
        <v>11</v>
      </c>
      <c r="O487" s="24"/>
      <c r="P487" s="19"/>
      <c r="Q487" s="24"/>
      <c r="R487" s="19"/>
      <c r="S487" s="24"/>
      <c r="T487" s="19"/>
      <c r="U487" s="24"/>
      <c r="V487" s="47">
        <v>7500</v>
      </c>
      <c r="W487" s="43" t="s">
        <v>6737</v>
      </c>
      <c r="X487" s="26" t="s">
        <v>6738</v>
      </c>
      <c r="Y487" s="1" t="s">
        <v>2780</v>
      </c>
      <c r="Z487" s="1" t="s">
        <v>2035</v>
      </c>
      <c r="AA487" s="21" t="s">
        <v>1643</v>
      </c>
      <c r="AB487" s="1" t="s">
        <v>5461</v>
      </c>
      <c r="AC487" s="1" t="s">
        <v>183</v>
      </c>
      <c r="AD487" s="1" t="s">
        <v>183</v>
      </c>
      <c r="AE487" s="1">
        <v>1</v>
      </c>
      <c r="AF487" s="1" t="s">
        <v>331</v>
      </c>
      <c r="AG487" s="1"/>
    </row>
    <row r="488" spans="1:33">
      <c r="A488" t="s">
        <v>331</v>
      </c>
      <c r="B488" s="1" t="s">
        <v>6739</v>
      </c>
      <c r="C488" s="19"/>
      <c r="D488" s="2" t="s">
        <v>183</v>
      </c>
      <c r="E488" s="2"/>
      <c r="F488" s="2"/>
      <c r="G488" s="2" t="s">
        <v>5478</v>
      </c>
      <c r="H488" s="19">
        <v>-1</v>
      </c>
      <c r="I488" s="24"/>
      <c r="J488" s="19"/>
      <c r="K488" s="24"/>
      <c r="L488" s="19"/>
      <c r="M488" s="23"/>
      <c r="N488" s="19">
        <v>16</v>
      </c>
      <c r="O488" s="24"/>
      <c r="P488" s="19"/>
      <c r="Q488" s="24"/>
      <c r="R488" s="19">
        <v>-1</v>
      </c>
      <c r="S488" s="24"/>
      <c r="T488" s="19"/>
      <c r="U488" s="24"/>
      <c r="V488" s="28">
        <v>7500</v>
      </c>
      <c r="W488" s="2" t="s">
        <v>6740</v>
      </c>
      <c r="X488" s="26" t="s">
        <v>6741</v>
      </c>
      <c r="Y488" s="2" t="s">
        <v>2780</v>
      </c>
      <c r="Z488" s="2" t="s">
        <v>2035</v>
      </c>
      <c r="AA488" s="2" t="s">
        <v>1653</v>
      </c>
      <c r="AB488" s="1" t="s">
        <v>5461</v>
      </c>
      <c r="AC488" s="1" t="s">
        <v>183</v>
      </c>
      <c r="AD488" s="1" t="s">
        <v>183</v>
      </c>
      <c r="AE488" s="1">
        <v>1</v>
      </c>
      <c r="AF488" s="1" t="s">
        <v>331</v>
      </c>
      <c r="AG488" s="1"/>
    </row>
    <row r="489" spans="1:33">
      <c r="A489" t="s">
        <v>331</v>
      </c>
      <c r="B489" s="1" t="s">
        <v>6742</v>
      </c>
      <c r="C489" s="19"/>
      <c r="D489" s="2" t="s">
        <v>183</v>
      </c>
      <c r="E489" s="2"/>
      <c r="F489" s="2"/>
      <c r="G489" s="2" t="s">
        <v>5478</v>
      </c>
      <c r="H489" s="19"/>
      <c r="I489" s="24"/>
      <c r="J489" s="20"/>
      <c r="K489" s="24"/>
      <c r="L489" s="19"/>
      <c r="M489" s="23"/>
      <c r="N489" s="19">
        <v>13</v>
      </c>
      <c r="O489" s="24"/>
      <c r="P489" s="19"/>
      <c r="Q489" s="24"/>
      <c r="R489" s="19">
        <v>-1</v>
      </c>
      <c r="S489" s="24"/>
      <c r="T489" s="19"/>
      <c r="U489" s="24"/>
      <c r="V489" s="28">
        <v>7500</v>
      </c>
      <c r="W489" s="2" t="s">
        <v>6743</v>
      </c>
      <c r="X489" s="26" t="s">
        <v>5874</v>
      </c>
      <c r="Y489" s="2" t="s">
        <v>2780</v>
      </c>
      <c r="Z489" s="2" t="s">
        <v>2035</v>
      </c>
      <c r="AA489" s="2" t="s">
        <v>1657</v>
      </c>
      <c r="AB489" s="1" t="s">
        <v>5461</v>
      </c>
      <c r="AC489" s="1" t="s">
        <v>183</v>
      </c>
      <c r="AD489" s="1" t="s">
        <v>183</v>
      </c>
      <c r="AE489" s="1">
        <v>1</v>
      </c>
      <c r="AF489" s="1" t="s">
        <v>331</v>
      </c>
      <c r="AG489" s="1"/>
    </row>
    <row r="490" spans="1:33">
      <c r="A490" t="s">
        <v>331</v>
      </c>
      <c r="B490" s="2" t="s">
        <v>6744</v>
      </c>
      <c r="C490" s="44"/>
      <c r="D490" s="2" t="s">
        <v>305</v>
      </c>
      <c r="E490" s="2"/>
      <c r="F490" s="2" t="s">
        <v>128</v>
      </c>
      <c r="G490" s="2" t="s">
        <v>5478</v>
      </c>
      <c r="H490" s="19">
        <v>1</v>
      </c>
      <c r="I490" s="24"/>
      <c r="J490" s="20"/>
      <c r="K490" s="24"/>
      <c r="L490" s="19"/>
      <c r="M490" s="24">
        <v>9</v>
      </c>
      <c r="N490" s="19">
        <v>10</v>
      </c>
      <c r="O490" s="24"/>
      <c r="P490" s="19"/>
      <c r="Q490" s="24">
        <v>1</v>
      </c>
      <c r="R490" s="19">
        <v>2</v>
      </c>
      <c r="S490" s="24"/>
      <c r="T490" s="19"/>
      <c r="U490" s="24"/>
      <c r="V490" s="28">
        <v>7500</v>
      </c>
      <c r="W490" s="2" t="s">
        <v>6745</v>
      </c>
      <c r="X490" s="26" t="s">
        <v>6565</v>
      </c>
      <c r="Y490" s="2" t="s">
        <v>2780</v>
      </c>
      <c r="Z490" s="2" t="s">
        <v>2035</v>
      </c>
      <c r="AA490" s="2" t="s">
        <v>1662</v>
      </c>
      <c r="AB490" s="1" t="s">
        <v>5461</v>
      </c>
      <c r="AC490" s="1" t="s">
        <v>183</v>
      </c>
      <c r="AD490" s="1" t="s">
        <v>183</v>
      </c>
      <c r="AE490" s="1">
        <v>1</v>
      </c>
      <c r="AF490" s="1" t="s">
        <v>331</v>
      </c>
      <c r="AG490" s="1"/>
    </row>
    <row r="491" spans="1:33">
      <c r="A491" t="s">
        <v>331</v>
      </c>
      <c r="B491" s="2" t="s">
        <v>6746</v>
      </c>
      <c r="C491" s="44"/>
      <c r="D491" s="2" t="s">
        <v>316</v>
      </c>
      <c r="E491" s="2"/>
      <c r="F491" s="2"/>
      <c r="G491" s="2" t="s">
        <v>5478</v>
      </c>
      <c r="H491" s="19"/>
      <c r="I491" s="24"/>
      <c r="J491" s="20"/>
      <c r="K491" s="24"/>
      <c r="L491" s="19"/>
      <c r="M491" s="24"/>
      <c r="N491" s="19">
        <v>10</v>
      </c>
      <c r="O491" s="24"/>
      <c r="P491" s="19"/>
      <c r="Q491" s="24"/>
      <c r="R491" s="19">
        <v>3</v>
      </c>
      <c r="S491" s="24"/>
      <c r="T491" s="19"/>
      <c r="U491" s="24"/>
      <c r="V491" s="28">
        <v>7500</v>
      </c>
      <c r="W491" s="2" t="s">
        <v>6747</v>
      </c>
      <c r="X491" s="26" t="s">
        <v>6748</v>
      </c>
      <c r="Y491" s="2" t="s">
        <v>2780</v>
      </c>
      <c r="Z491" s="2" t="s">
        <v>2035</v>
      </c>
      <c r="AA491" s="2" t="s">
        <v>1662</v>
      </c>
      <c r="AB491" s="1" t="s">
        <v>5461</v>
      </c>
      <c r="AC491" s="1" t="s">
        <v>183</v>
      </c>
      <c r="AD491" s="1" t="s">
        <v>183</v>
      </c>
      <c r="AE491" s="1">
        <v>1</v>
      </c>
      <c r="AF491" s="1" t="s">
        <v>331</v>
      </c>
      <c r="AG491" s="1"/>
    </row>
    <row r="492" spans="1:33">
      <c r="A492" t="s">
        <v>331</v>
      </c>
      <c r="B492" s="2" t="s">
        <v>6749</v>
      </c>
      <c r="C492" s="2"/>
      <c r="D492" s="2" t="s">
        <v>1645</v>
      </c>
      <c r="E492" s="2"/>
      <c r="F492" s="2" t="s">
        <v>128</v>
      </c>
      <c r="G492" s="2"/>
      <c r="H492" s="19">
        <v>1</v>
      </c>
      <c r="I492" s="24"/>
      <c r="J492" s="20"/>
      <c r="K492" s="24"/>
      <c r="L492" s="19"/>
      <c r="M492" s="24">
        <v>10</v>
      </c>
      <c r="N492" s="19"/>
      <c r="O492" s="24"/>
      <c r="P492" s="19"/>
      <c r="Q492" s="24">
        <v>3</v>
      </c>
      <c r="R492" s="19"/>
      <c r="S492" s="24"/>
      <c r="T492" s="19"/>
      <c r="U492" s="24"/>
      <c r="V492" s="47">
        <v>7500</v>
      </c>
      <c r="W492" s="2" t="s">
        <v>6750</v>
      </c>
      <c r="X492" s="26" t="s">
        <v>6751</v>
      </c>
      <c r="Y492" s="2" t="s">
        <v>2780</v>
      </c>
      <c r="Z492" s="2" t="s">
        <v>2035</v>
      </c>
      <c r="AA492" s="1" t="s">
        <v>1662</v>
      </c>
      <c r="AB492" s="1" t="s">
        <v>5461</v>
      </c>
      <c r="AC492" s="1" t="s">
        <v>183</v>
      </c>
      <c r="AD492" s="1" t="s">
        <v>183</v>
      </c>
      <c r="AE492" s="1">
        <v>1</v>
      </c>
      <c r="AF492" s="1" t="s">
        <v>331</v>
      </c>
      <c r="AG492" s="1"/>
    </row>
    <row r="493" spans="1:33">
      <c r="A493" t="s">
        <v>331</v>
      </c>
      <c r="B493" s="2" t="s">
        <v>6752</v>
      </c>
      <c r="C493" s="2"/>
      <c r="D493" s="2" t="s">
        <v>305</v>
      </c>
      <c r="E493" s="2"/>
      <c r="F493" s="2"/>
      <c r="G493" s="2" t="s">
        <v>5478</v>
      </c>
      <c r="H493" s="19">
        <v>1</v>
      </c>
      <c r="I493" s="24"/>
      <c r="J493" s="20"/>
      <c r="K493" s="24"/>
      <c r="L493" s="19"/>
      <c r="M493" s="24"/>
      <c r="N493" s="19">
        <v>11</v>
      </c>
      <c r="O493" s="24"/>
      <c r="P493" s="19"/>
      <c r="Q493" s="24"/>
      <c r="R493" s="19"/>
      <c r="S493" s="24"/>
      <c r="T493" s="19"/>
      <c r="U493" s="24"/>
      <c r="V493" s="47">
        <v>7500</v>
      </c>
      <c r="W493" s="2" t="s">
        <v>6753</v>
      </c>
      <c r="X493" s="26" t="s">
        <v>6522</v>
      </c>
      <c r="Y493" s="2" t="s">
        <v>2780</v>
      </c>
      <c r="Z493" s="2" t="s">
        <v>2035</v>
      </c>
      <c r="AA493" s="1" t="s">
        <v>1662</v>
      </c>
      <c r="AB493" s="1" t="s">
        <v>5461</v>
      </c>
      <c r="AC493" s="1" t="s">
        <v>183</v>
      </c>
      <c r="AD493" s="1" t="s">
        <v>183</v>
      </c>
      <c r="AE493" s="1">
        <v>1</v>
      </c>
      <c r="AF493" s="1" t="s">
        <v>331</v>
      </c>
      <c r="AG493" s="1"/>
    </row>
    <row r="494" spans="1:33">
      <c r="A494" t="s">
        <v>331</v>
      </c>
      <c r="B494" s="2" t="s">
        <v>6754</v>
      </c>
      <c r="C494" s="2"/>
      <c r="D494" s="2" t="s">
        <v>305</v>
      </c>
      <c r="E494" s="2" t="s">
        <v>316</v>
      </c>
      <c r="F494" s="2"/>
      <c r="G494" s="2" t="s">
        <v>5478</v>
      </c>
      <c r="H494" s="19">
        <v>1</v>
      </c>
      <c r="I494" s="24"/>
      <c r="J494" s="20"/>
      <c r="K494" s="24"/>
      <c r="L494" s="19"/>
      <c r="M494" s="24"/>
      <c r="N494" s="19">
        <v>12</v>
      </c>
      <c r="O494" s="24"/>
      <c r="P494" s="19"/>
      <c r="Q494" s="24"/>
      <c r="R494" s="19">
        <v>-1</v>
      </c>
      <c r="S494" s="24"/>
      <c r="T494" s="19"/>
      <c r="U494" s="24"/>
      <c r="V494" s="47">
        <v>7500</v>
      </c>
      <c r="W494" s="2" t="s">
        <v>6755</v>
      </c>
      <c r="X494" s="26" t="s">
        <v>6756</v>
      </c>
      <c r="Y494" s="2" t="s">
        <v>2780</v>
      </c>
      <c r="Z494" s="2" t="s">
        <v>2035</v>
      </c>
      <c r="AA494" s="1" t="s">
        <v>1662</v>
      </c>
      <c r="AB494" s="1" t="s">
        <v>5461</v>
      </c>
      <c r="AC494" s="1" t="s">
        <v>183</v>
      </c>
      <c r="AD494" s="1" t="s">
        <v>183</v>
      </c>
      <c r="AE494" s="1">
        <v>1</v>
      </c>
      <c r="AF494" s="1" t="s">
        <v>331</v>
      </c>
      <c r="AG494" s="1"/>
    </row>
    <row r="495" spans="1:33">
      <c r="A495" t="s">
        <v>331</v>
      </c>
      <c r="B495" s="2" t="s">
        <v>6757</v>
      </c>
      <c r="C495" s="1"/>
      <c r="D495" s="2" t="s">
        <v>305</v>
      </c>
      <c r="E495" s="1"/>
      <c r="F495" s="2"/>
      <c r="G495" s="2" t="s">
        <v>5478</v>
      </c>
      <c r="H495" s="19"/>
      <c r="I495" s="22"/>
      <c r="J495" s="20"/>
      <c r="K495" s="22"/>
      <c r="L495" s="20"/>
      <c r="M495" s="22"/>
      <c r="N495" s="19">
        <v>13</v>
      </c>
      <c r="O495" s="22"/>
      <c r="P495" s="20"/>
      <c r="Q495" s="22"/>
      <c r="R495" s="19"/>
      <c r="S495" s="22"/>
      <c r="T495" s="20"/>
      <c r="U495" s="22"/>
      <c r="V495" s="47">
        <v>7500</v>
      </c>
      <c r="W495" s="2" t="s">
        <v>6758</v>
      </c>
      <c r="X495" s="26" t="s">
        <v>6759</v>
      </c>
      <c r="Y495" s="2" t="s">
        <v>2780</v>
      </c>
      <c r="Z495" s="2" t="s">
        <v>2035</v>
      </c>
      <c r="AA495" s="1" t="s">
        <v>1662</v>
      </c>
      <c r="AB495" s="1" t="s">
        <v>5461</v>
      </c>
      <c r="AC495" s="1" t="s">
        <v>183</v>
      </c>
      <c r="AD495" s="1" t="s">
        <v>183</v>
      </c>
      <c r="AE495" s="1">
        <v>1</v>
      </c>
      <c r="AF495" s="1" t="s">
        <v>331</v>
      </c>
      <c r="AG495" s="1"/>
    </row>
    <row r="496" spans="1:33">
      <c r="A496" t="s">
        <v>331</v>
      </c>
      <c r="B496" s="2" t="s">
        <v>6760</v>
      </c>
      <c r="C496" s="1"/>
      <c r="D496" s="2" t="s">
        <v>305</v>
      </c>
      <c r="E496" s="1"/>
      <c r="F496" s="2"/>
      <c r="G496" s="2" t="s">
        <v>5478</v>
      </c>
      <c r="H496" s="19">
        <v>1</v>
      </c>
      <c r="I496" s="22"/>
      <c r="J496" s="20"/>
      <c r="K496" s="22"/>
      <c r="L496" s="20"/>
      <c r="M496" s="22"/>
      <c r="N496" s="19">
        <v>13</v>
      </c>
      <c r="O496" s="22"/>
      <c r="P496" s="20"/>
      <c r="Q496" s="22"/>
      <c r="R496" s="19">
        <v>-2</v>
      </c>
      <c r="S496" s="22"/>
      <c r="T496" s="20"/>
      <c r="U496" s="22"/>
      <c r="V496" s="47">
        <v>7500</v>
      </c>
      <c r="W496" s="2" t="s">
        <v>6761</v>
      </c>
      <c r="X496" s="26" t="s">
        <v>6762</v>
      </c>
      <c r="Y496" s="2" t="s">
        <v>5740</v>
      </c>
      <c r="Z496" s="2" t="s">
        <v>2035</v>
      </c>
      <c r="AA496" s="2" t="s">
        <v>1662</v>
      </c>
      <c r="AB496" s="1" t="s">
        <v>5461</v>
      </c>
      <c r="AC496" s="1" t="s">
        <v>183</v>
      </c>
      <c r="AD496" s="1" t="s">
        <v>183</v>
      </c>
      <c r="AE496" s="1">
        <v>1</v>
      </c>
      <c r="AF496" s="1" t="s">
        <v>331</v>
      </c>
      <c r="AG496" s="1"/>
    </row>
    <row r="497" spans="1:33">
      <c r="A497" s="15" t="s">
        <v>331</v>
      </c>
      <c r="B497" s="2" t="s">
        <v>6763</v>
      </c>
      <c r="C497" s="1"/>
      <c r="D497" s="2" t="s">
        <v>305</v>
      </c>
      <c r="E497" s="2" t="s">
        <v>316</v>
      </c>
      <c r="F497" s="2"/>
      <c r="G497" s="31" t="s">
        <v>5478</v>
      </c>
      <c r="H497" s="19">
        <v>1</v>
      </c>
      <c r="I497" s="22"/>
      <c r="J497" s="20"/>
      <c r="K497" s="22"/>
      <c r="L497" s="20"/>
      <c r="M497" s="22"/>
      <c r="N497" s="19">
        <v>9</v>
      </c>
      <c r="O497" s="22"/>
      <c r="P497" s="20"/>
      <c r="Q497" s="24"/>
      <c r="R497" s="19">
        <v>2</v>
      </c>
      <c r="S497" s="22"/>
      <c r="T497" s="20"/>
      <c r="U497" s="22"/>
      <c r="V497" s="47">
        <v>7500</v>
      </c>
      <c r="W497" s="2" t="s">
        <v>6764</v>
      </c>
      <c r="X497" s="26" t="s">
        <v>6088</v>
      </c>
      <c r="Y497" s="2" t="s">
        <v>2780</v>
      </c>
      <c r="Z497" s="2" t="s">
        <v>2035</v>
      </c>
      <c r="AA497" s="2" t="s">
        <v>1667</v>
      </c>
      <c r="AB497" s="1" t="s">
        <v>5461</v>
      </c>
      <c r="AC497" s="1" t="s">
        <v>183</v>
      </c>
      <c r="AD497" s="1" t="s">
        <v>183</v>
      </c>
      <c r="AE497" s="1">
        <v>1</v>
      </c>
      <c r="AF497" s="1" t="s">
        <v>331</v>
      </c>
      <c r="AG497" s="1"/>
    </row>
    <row r="498" spans="1:33">
      <c r="A498" s="15" t="s">
        <v>331</v>
      </c>
      <c r="B498" s="2" t="s">
        <v>6765</v>
      </c>
      <c r="C498" s="1"/>
      <c r="D498" s="2" t="s">
        <v>317</v>
      </c>
      <c r="E498" s="2"/>
      <c r="F498" s="2" t="s">
        <v>128</v>
      </c>
      <c r="G498" s="31" t="s">
        <v>5478</v>
      </c>
      <c r="H498" s="19">
        <v>0</v>
      </c>
      <c r="I498" s="22"/>
      <c r="J498" s="20"/>
      <c r="K498" s="22"/>
      <c r="L498" s="20"/>
      <c r="M498" s="22">
        <v>12</v>
      </c>
      <c r="N498" s="19">
        <v>13</v>
      </c>
      <c r="O498" s="22"/>
      <c r="P498" s="20"/>
      <c r="Q498" s="24">
        <v>0</v>
      </c>
      <c r="R498" s="19">
        <v>1</v>
      </c>
      <c r="S498" s="22"/>
      <c r="T498" s="20"/>
      <c r="U498" s="22"/>
      <c r="V498" s="47">
        <v>7500</v>
      </c>
      <c r="W498" s="2" t="s">
        <v>6766</v>
      </c>
      <c r="X498" s="26" t="s">
        <v>6767</v>
      </c>
      <c r="Y498" s="2" t="s">
        <v>2780</v>
      </c>
      <c r="Z498" s="2" t="s">
        <v>2035</v>
      </c>
      <c r="AA498" s="2" t="s">
        <v>1667</v>
      </c>
      <c r="AB498" s="1" t="s">
        <v>5461</v>
      </c>
      <c r="AC498" s="1" t="s">
        <v>183</v>
      </c>
      <c r="AD498" s="1" t="s">
        <v>183</v>
      </c>
      <c r="AE498" s="1">
        <v>1</v>
      </c>
      <c r="AF498" s="1" t="s">
        <v>331</v>
      </c>
      <c r="AG498" s="1"/>
    </row>
    <row r="499" spans="1:33">
      <c r="A499" s="15" t="s">
        <v>331</v>
      </c>
      <c r="B499" s="2" t="s">
        <v>6768</v>
      </c>
      <c r="C499" s="1"/>
      <c r="D499" s="2" t="s">
        <v>347</v>
      </c>
      <c r="E499" s="2"/>
      <c r="F499" s="2" t="s">
        <v>128</v>
      </c>
      <c r="G499" s="31" t="s">
        <v>5478</v>
      </c>
      <c r="H499" s="19">
        <v>0</v>
      </c>
      <c r="I499" s="22"/>
      <c r="J499" s="20"/>
      <c r="K499" s="22"/>
      <c r="L499" s="20"/>
      <c r="M499" s="22">
        <v>13</v>
      </c>
      <c r="N499" s="19">
        <v>14</v>
      </c>
      <c r="O499" s="22"/>
      <c r="P499" s="20"/>
      <c r="Q499" s="24">
        <v>-1</v>
      </c>
      <c r="R499" s="19">
        <v>0</v>
      </c>
      <c r="S499" s="22"/>
      <c r="T499" s="20"/>
      <c r="U499" s="22"/>
      <c r="V499" s="47">
        <v>7500</v>
      </c>
      <c r="W499" s="2" t="s">
        <v>6769</v>
      </c>
      <c r="X499" s="26" t="s">
        <v>5483</v>
      </c>
      <c r="Y499" s="2" t="s">
        <v>2780</v>
      </c>
      <c r="Z499" s="2" t="s">
        <v>2035</v>
      </c>
      <c r="AA499" s="2" t="s">
        <v>1667</v>
      </c>
      <c r="AB499" s="1" t="s">
        <v>5461</v>
      </c>
      <c r="AC499" s="1" t="s">
        <v>183</v>
      </c>
      <c r="AD499" s="1" t="s">
        <v>183</v>
      </c>
      <c r="AE499" s="1">
        <v>1</v>
      </c>
      <c r="AF499" s="1" t="s">
        <v>331</v>
      </c>
      <c r="AG499" s="1"/>
    </row>
    <row r="500" spans="1:33">
      <c r="A500" s="15" t="s">
        <v>331</v>
      </c>
      <c r="B500" s="2" t="s">
        <v>6770</v>
      </c>
      <c r="C500" s="1"/>
      <c r="D500" s="2" t="s">
        <v>36</v>
      </c>
      <c r="E500" s="2"/>
      <c r="F500" s="2"/>
      <c r="G500" s="31" t="s">
        <v>5478</v>
      </c>
      <c r="H500" s="19">
        <v>0</v>
      </c>
      <c r="I500" s="22"/>
      <c r="J500" s="20"/>
      <c r="K500" s="22"/>
      <c r="L500" s="20"/>
      <c r="M500" s="22"/>
      <c r="N500" s="19">
        <v>14</v>
      </c>
      <c r="O500" s="22"/>
      <c r="P500" s="20"/>
      <c r="Q500" s="24"/>
      <c r="R500" s="19">
        <v>0</v>
      </c>
      <c r="S500" s="22"/>
      <c r="T500" s="20"/>
      <c r="U500" s="22"/>
      <c r="V500" s="47">
        <v>7500</v>
      </c>
      <c r="W500" s="2" t="s">
        <v>6771</v>
      </c>
      <c r="X500" s="26" t="s">
        <v>6772</v>
      </c>
      <c r="Y500" s="2" t="s">
        <v>2780</v>
      </c>
      <c r="Z500" s="2" t="s">
        <v>2035</v>
      </c>
      <c r="AA500" s="2" t="s">
        <v>1667</v>
      </c>
      <c r="AB500" s="1" t="s">
        <v>5461</v>
      </c>
      <c r="AC500" s="1" t="s">
        <v>183</v>
      </c>
      <c r="AD500" s="1" t="s">
        <v>183</v>
      </c>
      <c r="AE500" s="1">
        <v>1</v>
      </c>
      <c r="AF500" s="1" t="s">
        <v>331</v>
      </c>
      <c r="AG500" s="1"/>
    </row>
    <row r="501" spans="1:33">
      <c r="A501" s="15" t="s">
        <v>331</v>
      </c>
      <c r="B501" s="2" t="s">
        <v>6773</v>
      </c>
      <c r="C501" s="1"/>
      <c r="D501" s="2" t="s">
        <v>327</v>
      </c>
      <c r="E501" s="2"/>
      <c r="F501" s="2" t="s">
        <v>128</v>
      </c>
      <c r="G501" s="31" t="s">
        <v>5478</v>
      </c>
      <c r="H501" s="19">
        <v>0</v>
      </c>
      <c r="I501" s="22"/>
      <c r="J501" s="20"/>
      <c r="K501" s="22"/>
      <c r="L501" s="20"/>
      <c r="M501" s="22">
        <v>14</v>
      </c>
      <c r="N501" s="19">
        <v>15</v>
      </c>
      <c r="O501" s="22"/>
      <c r="P501" s="20"/>
      <c r="Q501" s="24">
        <v>-2</v>
      </c>
      <c r="R501" s="19">
        <v>-1</v>
      </c>
      <c r="S501" s="22"/>
      <c r="T501" s="20"/>
      <c r="U501" s="22"/>
      <c r="V501" s="47">
        <v>7500</v>
      </c>
      <c r="W501" s="2" t="s">
        <v>6774</v>
      </c>
      <c r="X501" s="26" t="s">
        <v>6775</v>
      </c>
      <c r="Y501" s="2" t="s">
        <v>4248</v>
      </c>
      <c r="Z501" s="2" t="s">
        <v>2035</v>
      </c>
      <c r="AA501" s="2" t="s">
        <v>1667</v>
      </c>
      <c r="AB501" s="1" t="s">
        <v>5461</v>
      </c>
      <c r="AC501" s="1" t="s">
        <v>183</v>
      </c>
      <c r="AD501" s="1" t="s">
        <v>183</v>
      </c>
      <c r="AE501" s="1">
        <v>1</v>
      </c>
      <c r="AF501" s="1" t="s">
        <v>331</v>
      </c>
      <c r="AG501" s="1"/>
    </row>
    <row r="502" spans="1:33">
      <c r="A502" t="s">
        <v>331</v>
      </c>
      <c r="B502" s="1" t="s">
        <v>6776</v>
      </c>
      <c r="C502" s="1"/>
      <c r="D502" s="2" t="s">
        <v>305</v>
      </c>
      <c r="E502" s="1"/>
      <c r="F502" s="1"/>
      <c r="G502" s="1" t="s">
        <v>5478</v>
      </c>
      <c r="H502" s="20">
        <v>0</v>
      </c>
      <c r="I502" s="22"/>
      <c r="J502" s="20"/>
      <c r="K502" s="22"/>
      <c r="L502" s="20"/>
      <c r="M502" s="22"/>
      <c r="N502" s="20">
        <v>13</v>
      </c>
      <c r="O502" s="22"/>
      <c r="P502" s="20"/>
      <c r="Q502" s="24"/>
      <c r="R502" s="19">
        <v>3</v>
      </c>
      <c r="S502" s="22"/>
      <c r="T502" s="20"/>
      <c r="U502" s="22"/>
      <c r="V502" s="27">
        <v>10000</v>
      </c>
      <c r="W502" s="1" t="s">
        <v>6777</v>
      </c>
      <c r="X502" s="29" t="s">
        <v>6778</v>
      </c>
      <c r="Y502" s="1" t="s">
        <v>2780</v>
      </c>
      <c r="Z502" s="1" t="s">
        <v>2035</v>
      </c>
      <c r="AA502" s="1" t="s">
        <v>1623</v>
      </c>
      <c r="AB502" s="1" t="s">
        <v>5461</v>
      </c>
      <c r="AC502" s="1" t="s">
        <v>183</v>
      </c>
      <c r="AD502" s="1" t="s">
        <v>183</v>
      </c>
      <c r="AE502" s="1">
        <v>1</v>
      </c>
      <c r="AF502" s="1" t="s">
        <v>331</v>
      </c>
      <c r="AG502" s="1"/>
    </row>
    <row r="503" spans="1:33">
      <c r="A503" t="s">
        <v>331</v>
      </c>
      <c r="B503" s="1" t="s">
        <v>6779</v>
      </c>
      <c r="C503" s="1"/>
      <c r="D503" s="2" t="s">
        <v>305</v>
      </c>
      <c r="E503" s="1"/>
      <c r="F503" s="1"/>
      <c r="G503" s="1" t="s">
        <v>5478</v>
      </c>
      <c r="H503" s="20">
        <v>1</v>
      </c>
      <c r="I503" s="22"/>
      <c r="J503" s="20"/>
      <c r="K503" s="22"/>
      <c r="L503" s="20"/>
      <c r="M503" s="22"/>
      <c r="N503" s="20">
        <v>10</v>
      </c>
      <c r="O503" s="22"/>
      <c r="P503" s="20"/>
      <c r="Q503" s="24"/>
      <c r="R503" s="19">
        <v>4</v>
      </c>
      <c r="S503" s="22"/>
      <c r="T503" s="20"/>
      <c r="U503" s="22"/>
      <c r="V503" s="27">
        <v>10000</v>
      </c>
      <c r="W503" s="1" t="s">
        <v>6780</v>
      </c>
      <c r="X503" s="29" t="s">
        <v>6088</v>
      </c>
      <c r="Y503" s="1" t="s">
        <v>6089</v>
      </c>
      <c r="Z503" s="1" t="s">
        <v>2035</v>
      </c>
      <c r="AA503" s="1" t="s">
        <v>1623</v>
      </c>
      <c r="AB503" s="1" t="s">
        <v>5461</v>
      </c>
      <c r="AC503" s="1" t="s">
        <v>183</v>
      </c>
      <c r="AD503" s="1" t="s">
        <v>183</v>
      </c>
      <c r="AE503" s="1">
        <v>1</v>
      </c>
      <c r="AF503" s="1" t="s">
        <v>331</v>
      </c>
      <c r="AG503" s="1"/>
    </row>
    <row r="504" spans="1:33">
      <c r="A504" t="s">
        <v>331</v>
      </c>
      <c r="B504" s="1" t="s">
        <v>6781</v>
      </c>
      <c r="C504" s="1"/>
      <c r="D504" s="2" t="s">
        <v>305</v>
      </c>
      <c r="E504" s="1"/>
      <c r="F504" s="2"/>
      <c r="G504" s="1" t="s">
        <v>5478</v>
      </c>
      <c r="H504" s="20">
        <v>0</v>
      </c>
      <c r="I504" s="22"/>
      <c r="J504" s="20"/>
      <c r="K504" s="22"/>
      <c r="L504" s="20"/>
      <c r="M504" s="22"/>
      <c r="N504" s="20">
        <v>14</v>
      </c>
      <c r="O504" s="22"/>
      <c r="P504" s="20"/>
      <c r="Q504" s="22"/>
      <c r="R504" s="19">
        <v>2</v>
      </c>
      <c r="S504" s="22"/>
      <c r="T504" s="20"/>
      <c r="U504" s="22"/>
      <c r="V504" s="27">
        <v>10000</v>
      </c>
      <c r="W504" s="1" t="s">
        <v>6782</v>
      </c>
      <c r="X504" s="29" t="s">
        <v>6783</v>
      </c>
      <c r="Y504" s="1" t="s">
        <v>2780</v>
      </c>
      <c r="Z504" s="1" t="s">
        <v>2035</v>
      </c>
      <c r="AA504" s="1" t="s">
        <v>1623</v>
      </c>
      <c r="AB504" s="1" t="s">
        <v>5461</v>
      </c>
      <c r="AC504" s="1" t="s">
        <v>183</v>
      </c>
      <c r="AD504" s="1" t="s">
        <v>183</v>
      </c>
      <c r="AE504" s="1">
        <v>1</v>
      </c>
      <c r="AF504" s="1" t="s">
        <v>331</v>
      </c>
      <c r="AG504" s="1"/>
    </row>
    <row r="505" spans="1:33">
      <c r="A505" t="s">
        <v>331</v>
      </c>
      <c r="B505" s="1" t="s">
        <v>6784</v>
      </c>
      <c r="C505" s="1"/>
      <c r="D505" s="1" t="s">
        <v>305</v>
      </c>
      <c r="E505" s="1"/>
      <c r="F505" s="2"/>
      <c r="G505" s="1" t="s">
        <v>5478</v>
      </c>
      <c r="H505" s="20">
        <v>-1</v>
      </c>
      <c r="I505" s="22"/>
      <c r="J505" s="19"/>
      <c r="K505" s="22"/>
      <c r="L505" s="20"/>
      <c r="M505" s="22"/>
      <c r="N505" s="20">
        <v>15</v>
      </c>
      <c r="O505" s="22"/>
      <c r="P505" s="20"/>
      <c r="Q505" s="22"/>
      <c r="R505" s="19">
        <v>3</v>
      </c>
      <c r="S505" s="22"/>
      <c r="T505" s="20"/>
      <c r="U505" s="22"/>
      <c r="V505" s="27">
        <v>10000</v>
      </c>
      <c r="W505" s="1" t="s">
        <v>6785</v>
      </c>
      <c r="X505" s="29" t="s">
        <v>6565</v>
      </c>
      <c r="Y505" s="1" t="s">
        <v>2780</v>
      </c>
      <c r="Z505" s="1" t="s">
        <v>2035</v>
      </c>
      <c r="AA505" s="1" t="s">
        <v>1631</v>
      </c>
      <c r="AB505" s="1" t="s">
        <v>5461</v>
      </c>
      <c r="AC505" s="1" t="s">
        <v>183</v>
      </c>
      <c r="AD505" s="1" t="s">
        <v>183</v>
      </c>
      <c r="AE505" s="1">
        <v>1</v>
      </c>
      <c r="AF505" s="1" t="s">
        <v>331</v>
      </c>
      <c r="AG505" s="1"/>
    </row>
    <row r="506" spans="1:33">
      <c r="A506" t="s">
        <v>331</v>
      </c>
      <c r="B506" s="1" t="s">
        <v>6786</v>
      </c>
      <c r="C506" s="1"/>
      <c r="D506" s="1" t="s">
        <v>305</v>
      </c>
      <c r="E506" s="1"/>
      <c r="F506" s="2"/>
      <c r="G506" s="1" t="s">
        <v>5478</v>
      </c>
      <c r="H506" s="20">
        <v>-1</v>
      </c>
      <c r="I506" s="22"/>
      <c r="J506" s="19"/>
      <c r="K506" s="22"/>
      <c r="L506" s="20"/>
      <c r="M506" s="22"/>
      <c r="N506" s="20">
        <v>17</v>
      </c>
      <c r="O506" s="22"/>
      <c r="P506" s="20"/>
      <c r="Q506" s="22"/>
      <c r="R506" s="20">
        <v>1</v>
      </c>
      <c r="S506" s="22"/>
      <c r="T506" s="20"/>
      <c r="U506" s="22"/>
      <c r="V506" s="27">
        <v>10000</v>
      </c>
      <c r="W506" s="1" t="s">
        <v>6787</v>
      </c>
      <c r="X506" s="29" t="s">
        <v>6788</v>
      </c>
      <c r="Y506" s="1" t="s">
        <v>2780</v>
      </c>
      <c r="Z506" s="1" t="s">
        <v>2035</v>
      </c>
      <c r="AA506" s="1" t="s">
        <v>1631</v>
      </c>
      <c r="AB506" s="1" t="s">
        <v>5461</v>
      </c>
      <c r="AC506" s="1" t="s">
        <v>183</v>
      </c>
      <c r="AD506" s="1" t="s">
        <v>183</v>
      </c>
      <c r="AE506" s="1">
        <v>1</v>
      </c>
      <c r="AF506" s="1" t="s">
        <v>331</v>
      </c>
      <c r="AG506" s="1"/>
    </row>
    <row r="507" spans="1:33">
      <c r="A507" t="s">
        <v>331</v>
      </c>
      <c r="B507" s="1" t="s">
        <v>6789</v>
      </c>
      <c r="C507" s="1"/>
      <c r="D507" s="2" t="s">
        <v>325</v>
      </c>
      <c r="E507" s="1"/>
      <c r="F507" s="1" t="s">
        <v>128</v>
      </c>
      <c r="G507" s="1" t="s">
        <v>5478</v>
      </c>
      <c r="H507" s="20">
        <v>1</v>
      </c>
      <c r="I507" s="22"/>
      <c r="J507" s="19"/>
      <c r="K507" s="22"/>
      <c r="L507" s="20"/>
      <c r="M507" s="22">
        <v>14</v>
      </c>
      <c r="N507" s="20">
        <v>15</v>
      </c>
      <c r="O507" s="22"/>
      <c r="P507" s="20"/>
      <c r="Q507" s="22">
        <v>1</v>
      </c>
      <c r="R507" s="20">
        <v>2</v>
      </c>
      <c r="S507" s="22"/>
      <c r="T507" s="20"/>
      <c r="U507" s="22"/>
      <c r="V507" s="27">
        <v>10000</v>
      </c>
      <c r="W507" s="1" t="s">
        <v>6790</v>
      </c>
      <c r="X507" s="29" t="s">
        <v>6791</v>
      </c>
      <c r="Y507" s="1" t="s">
        <v>2780</v>
      </c>
      <c r="Z507" s="1" t="s">
        <v>2035</v>
      </c>
      <c r="AA507" s="1" t="s">
        <v>1638</v>
      </c>
      <c r="AB507" s="1" t="s">
        <v>5461</v>
      </c>
      <c r="AC507" s="1" t="s">
        <v>183</v>
      </c>
      <c r="AD507" s="1" t="s">
        <v>183</v>
      </c>
      <c r="AE507" s="1">
        <v>1</v>
      </c>
      <c r="AF507" s="1" t="s">
        <v>331</v>
      </c>
      <c r="AG507" s="1"/>
    </row>
    <row r="508" spans="1:33">
      <c r="A508" t="s">
        <v>331</v>
      </c>
      <c r="B508" s="1" t="s">
        <v>6792</v>
      </c>
      <c r="C508" s="1"/>
      <c r="D508" s="1" t="s">
        <v>305</v>
      </c>
      <c r="E508" s="1"/>
      <c r="F508" s="1"/>
      <c r="G508" s="1" t="s">
        <v>5478</v>
      </c>
      <c r="H508" s="20">
        <v>-1</v>
      </c>
      <c r="I508" s="22"/>
      <c r="J508" s="19"/>
      <c r="K508" s="22"/>
      <c r="L508" s="20"/>
      <c r="M508" s="22"/>
      <c r="N508" s="20">
        <v>15</v>
      </c>
      <c r="O508" s="22"/>
      <c r="P508" s="20"/>
      <c r="Q508" s="22"/>
      <c r="R508" s="20">
        <v>3</v>
      </c>
      <c r="S508" s="22"/>
      <c r="T508" s="20"/>
      <c r="U508" s="22"/>
      <c r="V508" s="27">
        <v>10000</v>
      </c>
      <c r="W508" s="1" t="s">
        <v>6793</v>
      </c>
      <c r="X508" s="29" t="s">
        <v>6794</v>
      </c>
      <c r="Y508" s="1" t="s">
        <v>2780</v>
      </c>
      <c r="Z508" s="1" t="s">
        <v>2035</v>
      </c>
      <c r="AA508" s="1" t="s">
        <v>1638</v>
      </c>
      <c r="AB508" s="1" t="s">
        <v>5461</v>
      </c>
      <c r="AC508" s="1" t="s">
        <v>183</v>
      </c>
      <c r="AD508" s="1" t="s">
        <v>183</v>
      </c>
      <c r="AE508" s="1">
        <v>1</v>
      </c>
      <c r="AF508" s="1" t="s">
        <v>331</v>
      </c>
      <c r="AG508" s="1"/>
    </row>
    <row r="509" spans="1:33">
      <c r="A509" t="s">
        <v>331</v>
      </c>
      <c r="B509" s="2" t="s">
        <v>6795</v>
      </c>
      <c r="C509" s="1"/>
      <c r="D509" s="2" t="s">
        <v>364</v>
      </c>
      <c r="E509" s="1"/>
      <c r="F509" s="2"/>
      <c r="G509" s="1" t="s">
        <v>5478</v>
      </c>
      <c r="H509" s="19">
        <v>1</v>
      </c>
      <c r="I509" s="24"/>
      <c r="J509" s="19"/>
      <c r="K509" s="24"/>
      <c r="L509" s="19"/>
      <c r="M509" s="24"/>
      <c r="N509" s="19">
        <v>11</v>
      </c>
      <c r="O509" s="24"/>
      <c r="P509" s="19"/>
      <c r="Q509" s="24"/>
      <c r="R509" s="19">
        <v>1</v>
      </c>
      <c r="S509" s="24"/>
      <c r="T509" s="19"/>
      <c r="U509" s="24"/>
      <c r="V509" s="47">
        <v>10000</v>
      </c>
      <c r="W509" s="43" t="s">
        <v>6796</v>
      </c>
      <c r="X509" s="26" t="s">
        <v>6797</v>
      </c>
      <c r="Y509" s="1" t="s">
        <v>2780</v>
      </c>
      <c r="Z509" s="1" t="s">
        <v>2035</v>
      </c>
      <c r="AA509" s="21" t="s">
        <v>1643</v>
      </c>
      <c r="AB509" s="1" t="s">
        <v>5461</v>
      </c>
      <c r="AC509" s="1" t="s">
        <v>183</v>
      </c>
      <c r="AD509" s="1" t="s">
        <v>183</v>
      </c>
      <c r="AE509" s="1">
        <v>1</v>
      </c>
      <c r="AF509" s="1" t="s">
        <v>331</v>
      </c>
      <c r="AG509" s="1"/>
    </row>
    <row r="510" spans="1:33">
      <c r="A510" t="s">
        <v>331</v>
      </c>
      <c r="B510" s="2" t="s">
        <v>6798</v>
      </c>
      <c r="C510" s="1"/>
      <c r="D510" s="2" t="s">
        <v>305</v>
      </c>
      <c r="E510" s="1"/>
      <c r="F510" s="1"/>
      <c r="G510" s="2" t="s">
        <v>5478</v>
      </c>
      <c r="H510" s="19"/>
      <c r="I510" s="24"/>
      <c r="J510" s="19"/>
      <c r="K510" s="24"/>
      <c r="L510" s="19"/>
      <c r="M510" s="24"/>
      <c r="N510" s="19">
        <v>11</v>
      </c>
      <c r="O510" s="24"/>
      <c r="P510" s="19"/>
      <c r="Q510" s="24"/>
      <c r="R510" s="19">
        <v>3</v>
      </c>
      <c r="S510" s="24"/>
      <c r="T510" s="19"/>
      <c r="U510" s="24"/>
      <c r="V510" s="47">
        <v>10000</v>
      </c>
      <c r="W510" s="43" t="s">
        <v>6799</v>
      </c>
      <c r="X510" s="26" t="s">
        <v>6698</v>
      </c>
      <c r="Y510" s="1" t="s">
        <v>4248</v>
      </c>
      <c r="Z510" s="1" t="s">
        <v>2035</v>
      </c>
      <c r="AA510" s="21" t="s">
        <v>1643</v>
      </c>
      <c r="AB510" s="1" t="s">
        <v>5461</v>
      </c>
      <c r="AC510" s="1" t="s">
        <v>183</v>
      </c>
      <c r="AD510" s="1" t="s">
        <v>183</v>
      </c>
      <c r="AE510" s="1">
        <v>1</v>
      </c>
      <c r="AF510" s="1" t="s">
        <v>331</v>
      </c>
      <c r="AG510" s="1"/>
    </row>
    <row r="511" spans="1:33">
      <c r="A511" t="s">
        <v>331</v>
      </c>
      <c r="B511" s="2" t="s">
        <v>6800</v>
      </c>
      <c r="C511" s="1"/>
      <c r="D511" s="2" t="s">
        <v>305</v>
      </c>
      <c r="E511" s="1"/>
      <c r="F511" s="2" t="s">
        <v>128</v>
      </c>
      <c r="G511" s="1" t="s">
        <v>5478</v>
      </c>
      <c r="H511" s="19"/>
      <c r="I511" s="24"/>
      <c r="J511" s="19"/>
      <c r="K511" s="24"/>
      <c r="L511" s="19"/>
      <c r="M511" s="24">
        <v>11</v>
      </c>
      <c r="N511" s="19">
        <v>12</v>
      </c>
      <c r="O511" s="24"/>
      <c r="P511" s="19"/>
      <c r="Q511" s="24">
        <v>0</v>
      </c>
      <c r="R511" s="19">
        <v>1</v>
      </c>
      <c r="S511" s="24"/>
      <c r="T511" s="19">
        <v>4</v>
      </c>
      <c r="U511" s="24">
        <v>4</v>
      </c>
      <c r="V511" s="47">
        <v>10000</v>
      </c>
      <c r="W511" s="43" t="s">
        <v>6801</v>
      </c>
      <c r="X511" s="26" t="s">
        <v>5834</v>
      </c>
      <c r="Y511" s="1" t="s">
        <v>2780</v>
      </c>
      <c r="Z511" s="1" t="s">
        <v>2035</v>
      </c>
      <c r="AA511" s="2" t="s">
        <v>1643</v>
      </c>
      <c r="AB511" s="1" t="s">
        <v>5461</v>
      </c>
      <c r="AC511" s="1" t="s">
        <v>183</v>
      </c>
      <c r="AD511" s="1" t="s">
        <v>183</v>
      </c>
      <c r="AE511" s="1">
        <v>1</v>
      </c>
      <c r="AF511" s="1" t="s">
        <v>331</v>
      </c>
      <c r="AG511" s="1"/>
    </row>
    <row r="512" spans="1:33">
      <c r="A512" t="s">
        <v>331</v>
      </c>
      <c r="B512" s="1" t="s">
        <v>6802</v>
      </c>
      <c r="C512" s="19"/>
      <c r="D512" s="2" t="s">
        <v>305</v>
      </c>
      <c r="E512" s="2"/>
      <c r="F512" s="2"/>
      <c r="G512" s="2" t="s">
        <v>5478</v>
      </c>
      <c r="H512" s="19"/>
      <c r="I512" s="24"/>
      <c r="J512" s="19"/>
      <c r="K512" s="24"/>
      <c r="L512" s="19"/>
      <c r="M512" s="23"/>
      <c r="N512" s="19">
        <v>17</v>
      </c>
      <c r="O512" s="24"/>
      <c r="P512" s="19"/>
      <c r="Q512" s="24"/>
      <c r="R512" s="19">
        <v>-3</v>
      </c>
      <c r="S512" s="24"/>
      <c r="T512" s="19"/>
      <c r="U512" s="24"/>
      <c r="V512" s="28">
        <v>10000</v>
      </c>
      <c r="W512" s="2" t="s">
        <v>6803</v>
      </c>
      <c r="X512" s="26" t="s">
        <v>6804</v>
      </c>
      <c r="Y512" s="2" t="s">
        <v>2780</v>
      </c>
      <c r="Z512" s="2" t="s">
        <v>2035</v>
      </c>
      <c r="AA512" s="2" t="s">
        <v>1653</v>
      </c>
      <c r="AB512" s="1" t="s">
        <v>5461</v>
      </c>
      <c r="AC512" s="1" t="s">
        <v>183</v>
      </c>
      <c r="AD512" s="1" t="s">
        <v>183</v>
      </c>
      <c r="AE512" s="1">
        <v>1</v>
      </c>
      <c r="AF512" s="1" t="s">
        <v>331</v>
      </c>
      <c r="AG512" s="1"/>
    </row>
    <row r="513" spans="1:33">
      <c r="A513" t="s">
        <v>331</v>
      </c>
      <c r="B513" s="2" t="s">
        <v>6805</v>
      </c>
      <c r="C513" s="19"/>
      <c r="D513" s="2" t="s">
        <v>183</v>
      </c>
      <c r="E513" s="2"/>
      <c r="F513" s="2" t="s">
        <v>128</v>
      </c>
      <c r="G513" s="2" t="s">
        <v>5478</v>
      </c>
      <c r="H513" s="19"/>
      <c r="I513" s="24"/>
      <c r="J513" s="20"/>
      <c r="K513" s="24"/>
      <c r="L513" s="19"/>
      <c r="M513" s="24">
        <v>13</v>
      </c>
      <c r="N513" s="19">
        <v>14</v>
      </c>
      <c r="O513" s="24"/>
      <c r="P513" s="19"/>
      <c r="Q513" s="24">
        <v>0</v>
      </c>
      <c r="R513" s="19">
        <v>1</v>
      </c>
      <c r="S513" s="24"/>
      <c r="T513" s="19"/>
      <c r="U513" s="24"/>
      <c r="V513" s="28">
        <v>10000</v>
      </c>
      <c r="W513" s="2" t="s">
        <v>6806</v>
      </c>
      <c r="X513" s="26" t="s">
        <v>6807</v>
      </c>
      <c r="Y513" s="2" t="s">
        <v>2780</v>
      </c>
      <c r="Z513" s="2" t="s">
        <v>2035</v>
      </c>
      <c r="AA513" s="2" t="s">
        <v>1657</v>
      </c>
      <c r="AB513" s="1" t="s">
        <v>5461</v>
      </c>
      <c r="AC513" s="1" t="s">
        <v>183</v>
      </c>
      <c r="AD513" s="1" t="s">
        <v>183</v>
      </c>
      <c r="AE513" s="1">
        <v>1</v>
      </c>
      <c r="AF513" s="1" t="s">
        <v>331</v>
      </c>
      <c r="AG513" s="1"/>
    </row>
    <row r="514" spans="1:33">
      <c r="A514" t="s">
        <v>331</v>
      </c>
      <c r="B514" s="2" t="s">
        <v>6808</v>
      </c>
      <c r="C514" s="19"/>
      <c r="D514" s="2" t="s">
        <v>305</v>
      </c>
      <c r="E514" s="2"/>
      <c r="F514" s="2"/>
      <c r="G514" s="2" t="s">
        <v>5478</v>
      </c>
      <c r="H514" s="19"/>
      <c r="I514" s="24"/>
      <c r="J514" s="20"/>
      <c r="K514" s="24"/>
      <c r="L514" s="19"/>
      <c r="M514" s="23"/>
      <c r="N514" s="19">
        <v>15</v>
      </c>
      <c r="O514" s="24"/>
      <c r="P514" s="19"/>
      <c r="Q514" s="24"/>
      <c r="R514" s="19"/>
      <c r="S514" s="24"/>
      <c r="T514" s="19"/>
      <c r="U514" s="24"/>
      <c r="V514" s="28">
        <v>10000</v>
      </c>
      <c r="W514" s="2" t="s">
        <v>6809</v>
      </c>
      <c r="X514" s="26" t="s">
        <v>6810</v>
      </c>
      <c r="Y514" s="2" t="s">
        <v>2780</v>
      </c>
      <c r="Z514" s="2" t="s">
        <v>2035</v>
      </c>
      <c r="AA514" s="2" t="s">
        <v>1657</v>
      </c>
      <c r="AB514" s="1" t="s">
        <v>5461</v>
      </c>
      <c r="AC514" s="1" t="s">
        <v>183</v>
      </c>
      <c r="AD514" s="1" t="s">
        <v>183</v>
      </c>
      <c r="AE514" s="1">
        <v>1</v>
      </c>
      <c r="AF514" s="1" t="s">
        <v>331</v>
      </c>
      <c r="AG514" s="1"/>
    </row>
    <row r="515" spans="1:33">
      <c r="A515" t="s">
        <v>331</v>
      </c>
      <c r="B515" s="2" t="s">
        <v>6811</v>
      </c>
      <c r="C515" s="1"/>
      <c r="D515" s="2" t="s">
        <v>183</v>
      </c>
      <c r="E515" s="1"/>
      <c r="F515" s="2"/>
      <c r="G515" s="2" t="s">
        <v>5478</v>
      </c>
      <c r="H515" s="19">
        <v>1</v>
      </c>
      <c r="I515" s="22"/>
      <c r="J515" s="20"/>
      <c r="K515" s="22"/>
      <c r="L515" s="20"/>
      <c r="M515" s="22"/>
      <c r="N515" s="19">
        <v>12</v>
      </c>
      <c r="O515" s="22"/>
      <c r="P515" s="20"/>
      <c r="Q515" s="22"/>
      <c r="R515" s="19"/>
      <c r="S515" s="22"/>
      <c r="T515" s="20"/>
      <c r="U515" s="22"/>
      <c r="V515" s="47">
        <v>10000</v>
      </c>
      <c r="W515" s="2" t="s">
        <v>6812</v>
      </c>
      <c r="X515" s="26" t="s">
        <v>6009</v>
      </c>
      <c r="Y515" s="2" t="s">
        <v>2780</v>
      </c>
      <c r="Z515" s="2" t="s">
        <v>2035</v>
      </c>
      <c r="AA515" s="2" t="s">
        <v>1662</v>
      </c>
      <c r="AB515" s="1" t="s">
        <v>5461</v>
      </c>
      <c r="AC515" s="1" t="s">
        <v>183</v>
      </c>
      <c r="AD515" s="1" t="s">
        <v>183</v>
      </c>
      <c r="AE515" s="1">
        <v>1</v>
      </c>
      <c r="AF515" s="1" t="s">
        <v>331</v>
      </c>
      <c r="AG515" s="1"/>
    </row>
    <row r="516" s="15" customFormat="1" spans="1:33">
      <c r="A516" t="s">
        <v>331</v>
      </c>
      <c r="B516" s="2" t="s">
        <v>6813</v>
      </c>
      <c r="C516" s="1"/>
      <c r="D516" s="2" t="s">
        <v>1676</v>
      </c>
      <c r="E516" s="2"/>
      <c r="F516" s="2"/>
      <c r="G516" s="2" t="s">
        <v>5478</v>
      </c>
      <c r="H516" s="19"/>
      <c r="I516" s="22"/>
      <c r="J516" s="20"/>
      <c r="K516" s="22"/>
      <c r="L516" s="20"/>
      <c r="M516" s="22"/>
      <c r="N516" s="20">
        <v>12</v>
      </c>
      <c r="O516" s="22"/>
      <c r="P516" s="20"/>
      <c r="Q516" s="22"/>
      <c r="R516" s="20">
        <v>2</v>
      </c>
      <c r="S516" s="22"/>
      <c r="T516" s="20"/>
      <c r="U516" s="22"/>
      <c r="V516" s="47">
        <v>10000</v>
      </c>
      <c r="W516" s="2" t="s">
        <v>6814</v>
      </c>
      <c r="X516" s="26" t="s">
        <v>6815</v>
      </c>
      <c r="Y516" s="2" t="s">
        <v>2780</v>
      </c>
      <c r="Z516" s="2" t="s">
        <v>2035</v>
      </c>
      <c r="AA516" s="2" t="s">
        <v>1662</v>
      </c>
      <c r="AB516" s="1" t="s">
        <v>5461</v>
      </c>
      <c r="AC516" s="1" t="s">
        <v>183</v>
      </c>
      <c r="AD516" s="1" t="s">
        <v>183</v>
      </c>
      <c r="AE516" s="1">
        <v>1</v>
      </c>
      <c r="AF516" s="1" t="s">
        <v>331</v>
      </c>
      <c r="AG516" s="30"/>
    </row>
    <row r="517" customFormat="1" spans="1:33">
      <c r="A517" t="s">
        <v>331</v>
      </c>
      <c r="B517" s="2" t="s">
        <v>6816</v>
      </c>
      <c r="C517" s="1"/>
      <c r="D517" s="2" t="s">
        <v>305</v>
      </c>
      <c r="E517" s="1"/>
      <c r="F517" s="1"/>
      <c r="G517" s="2" t="s">
        <v>5478</v>
      </c>
      <c r="H517" s="19"/>
      <c r="I517" s="22"/>
      <c r="J517" s="20"/>
      <c r="K517" s="22"/>
      <c r="L517" s="20"/>
      <c r="M517" s="22"/>
      <c r="N517" s="19">
        <v>13</v>
      </c>
      <c r="O517" s="22"/>
      <c r="P517" s="20"/>
      <c r="Q517" s="22"/>
      <c r="R517" s="19">
        <v>1</v>
      </c>
      <c r="S517" s="22"/>
      <c r="T517" s="20"/>
      <c r="U517" s="22"/>
      <c r="V517" s="47">
        <v>10000</v>
      </c>
      <c r="W517" s="2" t="s">
        <v>6817</v>
      </c>
      <c r="X517" s="26" t="s">
        <v>6818</v>
      </c>
      <c r="Y517" s="2" t="s">
        <v>2780</v>
      </c>
      <c r="Z517" s="2" t="s">
        <v>2035</v>
      </c>
      <c r="AA517" s="2" t="s">
        <v>1662</v>
      </c>
      <c r="AB517" s="1" t="s">
        <v>5461</v>
      </c>
      <c r="AC517" s="1" t="s">
        <v>183</v>
      </c>
      <c r="AD517" s="1" t="s">
        <v>183</v>
      </c>
      <c r="AE517" s="1">
        <v>1</v>
      </c>
      <c r="AF517" s="1" t="s">
        <v>331</v>
      </c>
      <c r="AG517" s="1"/>
    </row>
    <row r="518" customFormat="1" spans="1:33">
      <c r="A518" t="s">
        <v>331</v>
      </c>
      <c r="B518" s="2" t="s">
        <v>6819</v>
      </c>
      <c r="C518" s="1"/>
      <c r="D518" s="2" t="s">
        <v>305</v>
      </c>
      <c r="E518" s="1" t="s">
        <v>316</v>
      </c>
      <c r="F518" s="1"/>
      <c r="G518" s="2" t="s">
        <v>5478</v>
      </c>
      <c r="H518" s="19">
        <v>1</v>
      </c>
      <c r="I518" s="22"/>
      <c r="J518" s="20"/>
      <c r="K518" s="22"/>
      <c r="L518" s="20"/>
      <c r="M518" s="22"/>
      <c r="N518" s="19">
        <v>13</v>
      </c>
      <c r="O518" s="22"/>
      <c r="P518" s="20"/>
      <c r="Q518" s="22"/>
      <c r="R518" s="19">
        <v>-1</v>
      </c>
      <c r="S518" s="22"/>
      <c r="T518" s="20"/>
      <c r="U518" s="22"/>
      <c r="V518" s="47">
        <v>10000</v>
      </c>
      <c r="W518" s="2" t="s">
        <v>6820</v>
      </c>
      <c r="X518" s="26" t="s">
        <v>6821</v>
      </c>
      <c r="Y518" s="2" t="s">
        <v>2780</v>
      </c>
      <c r="Z518" s="2" t="s">
        <v>2035</v>
      </c>
      <c r="AA518" s="2" t="s">
        <v>1662</v>
      </c>
      <c r="AB518" s="1" t="s">
        <v>5461</v>
      </c>
      <c r="AC518" s="1" t="s">
        <v>183</v>
      </c>
      <c r="AD518" s="1" t="s">
        <v>183</v>
      </c>
      <c r="AE518" s="1">
        <v>1</v>
      </c>
      <c r="AF518" s="1" t="s">
        <v>331</v>
      </c>
      <c r="AG518" s="1"/>
    </row>
    <row r="519" customFormat="1" spans="1:33">
      <c r="A519" t="s">
        <v>331</v>
      </c>
      <c r="B519" s="2" t="s">
        <v>6822</v>
      </c>
      <c r="C519" s="1"/>
      <c r="D519" s="2" t="s">
        <v>1664</v>
      </c>
      <c r="E519" s="1"/>
      <c r="F519" s="2"/>
      <c r="G519" s="2" t="s">
        <v>5478</v>
      </c>
      <c r="H519" s="19"/>
      <c r="I519" s="22"/>
      <c r="J519" s="20"/>
      <c r="K519" s="22"/>
      <c r="L519" s="20"/>
      <c r="M519" s="22"/>
      <c r="N519" s="19">
        <v>13</v>
      </c>
      <c r="O519" s="22"/>
      <c r="P519" s="20"/>
      <c r="Q519" s="22"/>
      <c r="R519" s="19">
        <v>3</v>
      </c>
      <c r="S519" s="22"/>
      <c r="T519" s="20"/>
      <c r="U519" s="22"/>
      <c r="V519" s="47">
        <v>10000</v>
      </c>
      <c r="W519" s="2" t="s">
        <v>6823</v>
      </c>
      <c r="X519" s="26" t="s">
        <v>6824</v>
      </c>
      <c r="Y519" s="2" t="s">
        <v>5740</v>
      </c>
      <c r="Z519" s="2" t="s">
        <v>2035</v>
      </c>
      <c r="AA519" s="2" t="s">
        <v>1662</v>
      </c>
      <c r="AB519" s="1" t="s">
        <v>5461</v>
      </c>
      <c r="AC519" s="1" t="s">
        <v>183</v>
      </c>
      <c r="AD519" s="1" t="s">
        <v>183</v>
      </c>
      <c r="AE519" s="1">
        <v>1</v>
      </c>
      <c r="AF519" s="1" t="s">
        <v>331</v>
      </c>
      <c r="AG519" s="1"/>
    </row>
    <row r="520" customFormat="1" spans="1:33">
      <c r="A520" t="s">
        <v>331</v>
      </c>
      <c r="B520" s="2" t="s">
        <v>6825</v>
      </c>
      <c r="C520" s="1"/>
      <c r="D520" s="2" t="s">
        <v>317</v>
      </c>
      <c r="E520" s="2"/>
      <c r="F520" s="2"/>
      <c r="G520" s="2" t="s">
        <v>5478</v>
      </c>
      <c r="H520" s="19"/>
      <c r="I520" s="22"/>
      <c r="J520" s="20"/>
      <c r="K520" s="22"/>
      <c r="L520" s="20"/>
      <c r="M520" s="22"/>
      <c r="N520" s="19">
        <v>14</v>
      </c>
      <c r="O520" s="22"/>
      <c r="P520" s="20"/>
      <c r="Q520" s="22"/>
      <c r="R520" s="19"/>
      <c r="S520" s="22"/>
      <c r="T520" s="20"/>
      <c r="U520" s="22"/>
      <c r="V520" s="47">
        <v>10000</v>
      </c>
      <c r="W520" s="2" t="s">
        <v>6826</v>
      </c>
      <c r="X520" s="26" t="s">
        <v>6827</v>
      </c>
      <c r="Y520" s="2" t="s">
        <v>2780</v>
      </c>
      <c r="Z520" s="2" t="s">
        <v>2035</v>
      </c>
      <c r="AA520" s="2" t="s">
        <v>1662</v>
      </c>
      <c r="AB520" s="1" t="s">
        <v>5461</v>
      </c>
      <c r="AC520" s="1" t="s">
        <v>183</v>
      </c>
      <c r="AD520" s="1" t="s">
        <v>183</v>
      </c>
      <c r="AE520" s="1">
        <v>1</v>
      </c>
      <c r="AF520" s="1" t="s">
        <v>331</v>
      </c>
      <c r="AG520" s="1"/>
    </row>
    <row r="521" customFormat="1" spans="1:33">
      <c r="A521" t="s">
        <v>331</v>
      </c>
      <c r="B521" s="2" t="s">
        <v>6828</v>
      </c>
      <c r="C521" s="1"/>
      <c r="D521" s="2" t="s">
        <v>305</v>
      </c>
      <c r="E521" s="2"/>
      <c r="F521" s="2"/>
      <c r="G521" s="2" t="s">
        <v>5478</v>
      </c>
      <c r="H521" s="19"/>
      <c r="I521" s="22"/>
      <c r="J521" s="20"/>
      <c r="K521" s="22"/>
      <c r="L521" s="20"/>
      <c r="M521" s="22"/>
      <c r="N521" s="19">
        <v>15</v>
      </c>
      <c r="O521" s="22"/>
      <c r="P521" s="20"/>
      <c r="Q521" s="22"/>
      <c r="R521" s="19">
        <v>-1</v>
      </c>
      <c r="S521" s="22"/>
      <c r="T521" s="20"/>
      <c r="U521" s="22"/>
      <c r="V521" s="47">
        <v>10000</v>
      </c>
      <c r="W521" s="2" t="s">
        <v>6829</v>
      </c>
      <c r="X521" s="26" t="s">
        <v>6830</v>
      </c>
      <c r="Y521" s="2" t="s">
        <v>2780</v>
      </c>
      <c r="Z521" s="2" t="s">
        <v>2035</v>
      </c>
      <c r="AA521" s="2" t="s">
        <v>1662</v>
      </c>
      <c r="AB521" s="1" t="s">
        <v>5461</v>
      </c>
      <c r="AC521" s="1" t="s">
        <v>183</v>
      </c>
      <c r="AD521" s="1" t="s">
        <v>183</v>
      </c>
      <c r="AE521" s="1">
        <v>1</v>
      </c>
      <c r="AF521" s="1" t="s">
        <v>331</v>
      </c>
      <c r="AG521" s="1"/>
    </row>
    <row r="522" customFormat="1" spans="1:33">
      <c r="A522" t="s">
        <v>331</v>
      </c>
      <c r="B522" s="2" t="s">
        <v>6831</v>
      </c>
      <c r="C522" s="1"/>
      <c r="D522" s="2" t="s">
        <v>1659</v>
      </c>
      <c r="E522" s="1"/>
      <c r="F522" s="2"/>
      <c r="G522" s="2" t="s">
        <v>5478</v>
      </c>
      <c r="H522" s="19"/>
      <c r="I522" s="22"/>
      <c r="J522" s="20"/>
      <c r="K522" s="22"/>
      <c r="L522" s="20"/>
      <c r="M522" s="22"/>
      <c r="N522" s="20">
        <v>15</v>
      </c>
      <c r="O522" s="22"/>
      <c r="P522" s="20"/>
      <c r="Q522" s="22"/>
      <c r="R522" s="20">
        <v>1</v>
      </c>
      <c r="S522" s="22"/>
      <c r="T522" s="20"/>
      <c r="U522" s="22"/>
      <c r="V522" s="47">
        <v>10000</v>
      </c>
      <c r="W522" s="2" t="s">
        <v>6832</v>
      </c>
      <c r="X522" s="26" t="s">
        <v>6833</v>
      </c>
      <c r="Y522" s="2" t="s">
        <v>5740</v>
      </c>
      <c r="Z522" s="2" t="s">
        <v>2035</v>
      </c>
      <c r="AA522" s="2" t="s">
        <v>1662</v>
      </c>
      <c r="AB522" s="1" t="s">
        <v>5461</v>
      </c>
      <c r="AC522" s="1" t="s">
        <v>183</v>
      </c>
      <c r="AD522" s="1" t="s">
        <v>183</v>
      </c>
      <c r="AE522" s="1">
        <v>1</v>
      </c>
      <c r="AF522" s="1" t="s">
        <v>331</v>
      </c>
      <c r="AG522" s="1"/>
    </row>
    <row r="523" customFormat="1" spans="1:33">
      <c r="A523" s="15" t="s">
        <v>331</v>
      </c>
      <c r="B523" s="2" t="s">
        <v>6834</v>
      </c>
      <c r="C523" s="1"/>
      <c r="D523" s="2" t="s">
        <v>324</v>
      </c>
      <c r="E523" s="2"/>
      <c r="F523" s="2"/>
      <c r="G523" s="31" t="s">
        <v>5478</v>
      </c>
      <c r="H523" s="19">
        <v>1</v>
      </c>
      <c r="I523" s="22"/>
      <c r="J523" s="20"/>
      <c r="K523" s="22"/>
      <c r="L523" s="20"/>
      <c r="M523" s="22"/>
      <c r="N523" s="19">
        <v>10</v>
      </c>
      <c r="O523" s="22"/>
      <c r="P523" s="20"/>
      <c r="Q523" s="22"/>
      <c r="R523" s="19">
        <v>4</v>
      </c>
      <c r="S523" s="22"/>
      <c r="T523" s="20"/>
      <c r="U523" s="22"/>
      <c r="V523" s="47">
        <v>10000</v>
      </c>
      <c r="W523" s="2" t="s">
        <v>6835</v>
      </c>
      <c r="X523" s="26" t="s">
        <v>6134</v>
      </c>
      <c r="Y523" s="2" t="s">
        <v>2780</v>
      </c>
      <c r="Z523" s="2" t="s">
        <v>2035</v>
      </c>
      <c r="AA523" s="2" t="s">
        <v>1667</v>
      </c>
      <c r="AB523" s="1" t="s">
        <v>5461</v>
      </c>
      <c r="AC523" s="1" t="s">
        <v>183</v>
      </c>
      <c r="AD523" s="1" t="s">
        <v>183</v>
      </c>
      <c r="AE523" s="1">
        <v>1</v>
      </c>
      <c r="AF523" s="1" t="s">
        <v>331</v>
      </c>
      <c r="AG523" s="1"/>
    </row>
    <row r="524" customFormat="1" spans="1:33">
      <c r="A524" s="15" t="s">
        <v>331</v>
      </c>
      <c r="B524" s="2" t="s">
        <v>6836</v>
      </c>
      <c r="C524" s="1"/>
      <c r="D524" s="2" t="s">
        <v>317</v>
      </c>
      <c r="E524" s="2"/>
      <c r="F524" s="2" t="s">
        <v>128</v>
      </c>
      <c r="G524" s="31" t="s">
        <v>5478</v>
      </c>
      <c r="H524" s="19">
        <v>0</v>
      </c>
      <c r="I524" s="22"/>
      <c r="J524" s="20"/>
      <c r="K524" s="22"/>
      <c r="L524" s="20"/>
      <c r="M524" s="22">
        <v>14</v>
      </c>
      <c r="N524" s="19">
        <v>15</v>
      </c>
      <c r="O524" s="22"/>
      <c r="P524" s="20"/>
      <c r="Q524" s="22">
        <v>0</v>
      </c>
      <c r="R524" s="19">
        <v>1</v>
      </c>
      <c r="S524" s="22"/>
      <c r="T524" s="20"/>
      <c r="U524" s="22"/>
      <c r="V524" s="47">
        <v>10000</v>
      </c>
      <c r="W524" s="2" t="s">
        <v>6837</v>
      </c>
      <c r="X524" s="26" t="s">
        <v>6767</v>
      </c>
      <c r="Y524" s="2" t="s">
        <v>2780</v>
      </c>
      <c r="Z524" s="2" t="s">
        <v>2035</v>
      </c>
      <c r="AA524" s="2" t="s">
        <v>1667</v>
      </c>
      <c r="AB524" s="1" t="s">
        <v>5461</v>
      </c>
      <c r="AC524" s="1" t="s">
        <v>183</v>
      </c>
      <c r="AD524" s="1" t="s">
        <v>183</v>
      </c>
      <c r="AE524" s="1">
        <v>1</v>
      </c>
      <c r="AF524" s="1" t="s">
        <v>331</v>
      </c>
      <c r="AG524" s="1"/>
    </row>
    <row r="525" customFormat="1" spans="1:33">
      <c r="A525" s="15" t="s">
        <v>331</v>
      </c>
      <c r="B525" s="2" t="s">
        <v>6838</v>
      </c>
      <c r="C525" s="1"/>
      <c r="D525" s="2" t="s">
        <v>328</v>
      </c>
      <c r="E525" s="2"/>
      <c r="F525" s="2" t="s">
        <v>128</v>
      </c>
      <c r="G525" s="31" t="s">
        <v>5478</v>
      </c>
      <c r="H525" s="19">
        <v>0</v>
      </c>
      <c r="I525" s="22"/>
      <c r="J525" s="20"/>
      <c r="K525" s="22"/>
      <c r="L525" s="20"/>
      <c r="M525" s="22">
        <v>16</v>
      </c>
      <c r="N525" s="19">
        <v>17</v>
      </c>
      <c r="O525" s="22"/>
      <c r="P525" s="20"/>
      <c r="Q525" s="22">
        <v>-2</v>
      </c>
      <c r="R525" s="19">
        <v>-1</v>
      </c>
      <c r="S525" s="22"/>
      <c r="T525" s="20"/>
      <c r="U525" s="22"/>
      <c r="V525" s="47">
        <v>10000</v>
      </c>
      <c r="W525" s="2" t="s">
        <v>6839</v>
      </c>
      <c r="X525" s="26" t="s">
        <v>6840</v>
      </c>
      <c r="Y525" s="2" t="s">
        <v>2780</v>
      </c>
      <c r="Z525" s="2" t="s">
        <v>2035</v>
      </c>
      <c r="AA525" s="2" t="s">
        <v>1667</v>
      </c>
      <c r="AB525" s="1" t="s">
        <v>5461</v>
      </c>
      <c r="AC525" s="1" t="s">
        <v>183</v>
      </c>
      <c r="AD525" s="1" t="s">
        <v>183</v>
      </c>
      <c r="AE525" s="1">
        <v>1</v>
      </c>
      <c r="AF525" s="1" t="s">
        <v>331</v>
      </c>
      <c r="AG525" s="1"/>
    </row>
    <row r="526" customFormat="1" spans="1:33">
      <c r="A526" s="15" t="s">
        <v>331</v>
      </c>
      <c r="B526" s="2" t="s">
        <v>6841</v>
      </c>
      <c r="C526" s="1"/>
      <c r="D526" s="2" t="s">
        <v>305</v>
      </c>
      <c r="E526" s="2"/>
      <c r="F526" s="2" t="s">
        <v>128</v>
      </c>
      <c r="G526" s="2"/>
      <c r="H526" s="19">
        <v>0</v>
      </c>
      <c r="I526" s="22"/>
      <c r="J526" s="20"/>
      <c r="K526" s="22"/>
      <c r="L526" s="20"/>
      <c r="M526" s="22">
        <v>13</v>
      </c>
      <c r="N526" s="19"/>
      <c r="O526" s="22"/>
      <c r="P526" s="20"/>
      <c r="Q526" s="22">
        <v>1</v>
      </c>
      <c r="R526" s="19"/>
      <c r="S526" s="22"/>
      <c r="T526" s="20"/>
      <c r="U526" s="22"/>
      <c r="V526" s="47">
        <v>10000</v>
      </c>
      <c r="W526" s="2" t="s">
        <v>6842</v>
      </c>
      <c r="X526" s="26" t="s">
        <v>6695</v>
      </c>
      <c r="Y526" s="2" t="s">
        <v>2780</v>
      </c>
      <c r="Z526" s="2" t="s">
        <v>2035</v>
      </c>
      <c r="AA526" s="2" t="s">
        <v>1667</v>
      </c>
      <c r="AB526" s="1" t="s">
        <v>5461</v>
      </c>
      <c r="AC526" s="1" t="s">
        <v>183</v>
      </c>
      <c r="AD526" s="1" t="s">
        <v>183</v>
      </c>
      <c r="AE526" s="1">
        <v>1</v>
      </c>
      <c r="AF526" s="1" t="s">
        <v>331</v>
      </c>
      <c r="AG526" s="1"/>
    </row>
    <row r="527" customFormat="1" spans="1:33">
      <c r="A527" t="s">
        <v>331</v>
      </c>
      <c r="B527" s="1" t="s">
        <v>6843</v>
      </c>
      <c r="C527" s="1"/>
      <c r="D527" s="1" t="s">
        <v>305</v>
      </c>
      <c r="E527" s="1"/>
      <c r="F527" s="1"/>
      <c r="G527" s="1" t="s">
        <v>5478</v>
      </c>
      <c r="H527" s="20">
        <v>-1</v>
      </c>
      <c r="I527" s="22"/>
      <c r="J527" s="19"/>
      <c r="K527" s="22"/>
      <c r="L527" s="20"/>
      <c r="M527" s="22"/>
      <c r="N527" s="20">
        <v>20</v>
      </c>
      <c r="O527" s="22"/>
      <c r="P527" s="20"/>
      <c r="Q527" s="22"/>
      <c r="R527" s="20"/>
      <c r="S527" s="22"/>
      <c r="T527" s="20"/>
      <c r="U527" s="22"/>
      <c r="V527" s="27">
        <v>12000</v>
      </c>
      <c r="W527" s="1" t="s">
        <v>6844</v>
      </c>
      <c r="X527" s="29" t="s">
        <v>6845</v>
      </c>
      <c r="Y527" s="1" t="s">
        <v>2780</v>
      </c>
      <c r="Z527" s="1" t="s">
        <v>2035</v>
      </c>
      <c r="AA527" s="1" t="s">
        <v>1631</v>
      </c>
      <c r="AB527" s="1" t="s">
        <v>5461</v>
      </c>
      <c r="AC527" s="1" t="s">
        <v>183</v>
      </c>
      <c r="AD527" s="1" t="s">
        <v>183</v>
      </c>
      <c r="AE527" s="1">
        <v>1</v>
      </c>
      <c r="AF527" s="1" t="s">
        <v>331</v>
      </c>
      <c r="AG527" s="1"/>
    </row>
    <row r="528" customFormat="1" spans="1:33">
      <c r="A528" t="s">
        <v>331</v>
      </c>
      <c r="B528" s="2" t="s">
        <v>6846</v>
      </c>
      <c r="C528" s="1"/>
      <c r="D528" s="2" t="s">
        <v>325</v>
      </c>
      <c r="E528" s="1"/>
      <c r="F528" s="2" t="s">
        <v>128</v>
      </c>
      <c r="G528" s="1" t="s">
        <v>5478</v>
      </c>
      <c r="H528" s="19">
        <v>1</v>
      </c>
      <c r="I528" s="24"/>
      <c r="J528" s="19"/>
      <c r="K528" s="24"/>
      <c r="L528" s="19"/>
      <c r="M528" s="24">
        <v>14</v>
      </c>
      <c r="N528" s="19">
        <v>15</v>
      </c>
      <c r="O528" s="24"/>
      <c r="P528" s="19"/>
      <c r="Q528" s="24">
        <v>1</v>
      </c>
      <c r="R528" s="19">
        <v>2</v>
      </c>
      <c r="S528" s="24"/>
      <c r="T528" s="19"/>
      <c r="U528" s="24"/>
      <c r="V528" s="47">
        <v>12000</v>
      </c>
      <c r="W528" s="43" t="s">
        <v>6847</v>
      </c>
      <c r="X528" s="26" t="s">
        <v>6728</v>
      </c>
      <c r="Y528" s="1" t="s">
        <v>2780</v>
      </c>
      <c r="Z528" s="1" t="s">
        <v>2035</v>
      </c>
      <c r="AA528" s="2" t="s">
        <v>1643</v>
      </c>
      <c r="AB528" s="1" t="s">
        <v>5461</v>
      </c>
      <c r="AC528" s="1" t="s">
        <v>183</v>
      </c>
      <c r="AD528" s="1" t="s">
        <v>183</v>
      </c>
      <c r="AE528" s="1">
        <v>1</v>
      </c>
      <c r="AF528" s="1" t="s">
        <v>331</v>
      </c>
      <c r="AG528" s="1"/>
    </row>
    <row r="529" customFormat="1" spans="1:33">
      <c r="A529" t="s">
        <v>331</v>
      </c>
      <c r="B529" s="2" t="s">
        <v>6848</v>
      </c>
      <c r="C529" s="1"/>
      <c r="D529" s="2" t="s">
        <v>1640</v>
      </c>
      <c r="E529" s="2"/>
      <c r="F529" s="2"/>
      <c r="G529" s="2" t="s">
        <v>5478</v>
      </c>
      <c r="H529" s="19">
        <v>1</v>
      </c>
      <c r="I529" s="22"/>
      <c r="J529" s="20"/>
      <c r="K529" s="22"/>
      <c r="L529" s="20"/>
      <c r="M529" s="22"/>
      <c r="N529" s="19">
        <v>17</v>
      </c>
      <c r="O529" s="22"/>
      <c r="P529" s="20"/>
      <c r="Q529" s="22"/>
      <c r="R529" s="19">
        <v>-2</v>
      </c>
      <c r="S529" s="22"/>
      <c r="T529" s="20"/>
      <c r="U529" s="22"/>
      <c r="V529" s="47">
        <v>12000</v>
      </c>
      <c r="W529" s="2" t="s">
        <v>6849</v>
      </c>
      <c r="X529" s="26" t="s">
        <v>6850</v>
      </c>
      <c r="Y529" s="2" t="s">
        <v>2780</v>
      </c>
      <c r="Z529" s="2" t="s">
        <v>2035</v>
      </c>
      <c r="AA529" s="2" t="s">
        <v>1662</v>
      </c>
      <c r="AB529" s="1" t="s">
        <v>5461</v>
      </c>
      <c r="AC529" s="1" t="s">
        <v>183</v>
      </c>
      <c r="AD529" s="1" t="s">
        <v>183</v>
      </c>
      <c r="AE529" s="1">
        <v>1</v>
      </c>
      <c r="AF529" s="1" t="s">
        <v>331</v>
      </c>
      <c r="AG529" s="1"/>
    </row>
    <row r="530" customFormat="1" spans="1:33">
      <c r="A530" s="15" t="s">
        <v>331</v>
      </c>
      <c r="B530" s="2" t="s">
        <v>6851</v>
      </c>
      <c r="C530" s="1"/>
      <c r="D530" s="2" t="s">
        <v>305</v>
      </c>
      <c r="E530" s="2"/>
      <c r="F530" s="2"/>
      <c r="G530" s="31" t="s">
        <v>5478</v>
      </c>
      <c r="H530" s="19">
        <v>0</v>
      </c>
      <c r="I530" s="22"/>
      <c r="J530" s="20"/>
      <c r="K530" s="22"/>
      <c r="L530" s="20"/>
      <c r="M530" s="22"/>
      <c r="N530" s="19">
        <v>14</v>
      </c>
      <c r="O530" s="22"/>
      <c r="P530" s="20"/>
      <c r="Q530" s="22"/>
      <c r="R530" s="19">
        <v>1</v>
      </c>
      <c r="S530" s="22"/>
      <c r="T530" s="20"/>
      <c r="U530" s="22"/>
      <c r="V530" s="47">
        <v>12000</v>
      </c>
      <c r="W530" s="2" t="s">
        <v>6852</v>
      </c>
      <c r="X530" s="26" t="s">
        <v>6853</v>
      </c>
      <c r="Y530" s="2" t="s">
        <v>2780</v>
      </c>
      <c r="Z530" s="2" t="s">
        <v>2035</v>
      </c>
      <c r="AA530" s="2" t="s">
        <v>1667</v>
      </c>
      <c r="AB530" s="1" t="s">
        <v>5461</v>
      </c>
      <c r="AC530" s="1" t="s">
        <v>183</v>
      </c>
      <c r="AD530" s="1" t="s">
        <v>183</v>
      </c>
      <c r="AE530" s="1">
        <v>1</v>
      </c>
      <c r="AF530" s="1" t="s">
        <v>331</v>
      </c>
      <c r="AG530" s="1"/>
    </row>
    <row r="531" customFormat="1" spans="1:33">
      <c r="A531" t="s">
        <v>331</v>
      </c>
      <c r="B531" s="2" t="s">
        <v>6854</v>
      </c>
      <c r="C531" s="44"/>
      <c r="D531" s="2" t="s">
        <v>305</v>
      </c>
      <c r="E531" s="2"/>
      <c r="F531" s="2"/>
      <c r="G531" s="2" t="s">
        <v>5478</v>
      </c>
      <c r="H531" s="19">
        <v>-1</v>
      </c>
      <c r="I531" s="24"/>
      <c r="J531" s="19"/>
      <c r="K531" s="24"/>
      <c r="L531" s="19"/>
      <c r="M531" s="23"/>
      <c r="N531" s="19">
        <v>19</v>
      </c>
      <c r="O531" s="24"/>
      <c r="P531" s="19"/>
      <c r="Q531" s="24"/>
      <c r="R531" s="19">
        <v>-2</v>
      </c>
      <c r="S531" s="24"/>
      <c r="T531" s="19"/>
      <c r="U531" s="24"/>
      <c r="V531" s="28">
        <v>13000</v>
      </c>
      <c r="W531" s="2" t="s">
        <v>6855</v>
      </c>
      <c r="X531" s="26" t="s">
        <v>6856</v>
      </c>
      <c r="Y531" s="2" t="s">
        <v>2780</v>
      </c>
      <c r="Z531" s="2" t="s">
        <v>2035</v>
      </c>
      <c r="AA531" s="2" t="s">
        <v>1653</v>
      </c>
      <c r="AB531" s="1" t="s">
        <v>5461</v>
      </c>
      <c r="AC531" s="1" t="s">
        <v>183</v>
      </c>
      <c r="AD531" s="1" t="s">
        <v>183</v>
      </c>
      <c r="AE531" s="1">
        <v>1</v>
      </c>
      <c r="AF531" s="1" t="s">
        <v>331</v>
      </c>
      <c r="AG531" s="1"/>
    </row>
    <row r="532" customFormat="1" spans="1:33">
      <c r="A532" t="s">
        <v>331</v>
      </c>
      <c r="B532" s="2" t="s">
        <v>6857</v>
      </c>
      <c r="C532" s="19"/>
      <c r="D532" s="2" t="s">
        <v>305</v>
      </c>
      <c r="E532" s="2"/>
      <c r="F532" s="2"/>
      <c r="G532" s="2" t="s">
        <v>5478</v>
      </c>
      <c r="H532" s="19"/>
      <c r="I532" s="24"/>
      <c r="J532" s="20"/>
      <c r="K532" s="24"/>
      <c r="L532" s="19"/>
      <c r="M532" s="23"/>
      <c r="N532" s="19">
        <v>16</v>
      </c>
      <c r="O532" s="24"/>
      <c r="P532" s="19"/>
      <c r="Q532" s="24"/>
      <c r="R532" s="19">
        <v>-1</v>
      </c>
      <c r="S532" s="24"/>
      <c r="T532" s="19"/>
      <c r="U532" s="24"/>
      <c r="V532" s="28">
        <v>13000</v>
      </c>
      <c r="W532" s="2" t="s">
        <v>6858</v>
      </c>
      <c r="X532" s="26" t="s">
        <v>6788</v>
      </c>
      <c r="Y532" s="2" t="s">
        <v>2780</v>
      </c>
      <c r="Z532" s="2" t="s">
        <v>2035</v>
      </c>
      <c r="AA532" s="2" t="s">
        <v>1657</v>
      </c>
      <c r="AB532" s="1" t="s">
        <v>5461</v>
      </c>
      <c r="AC532" s="1" t="s">
        <v>183</v>
      </c>
      <c r="AD532" s="1" t="s">
        <v>183</v>
      </c>
      <c r="AE532" s="1">
        <v>1</v>
      </c>
      <c r="AF532" s="1" t="s">
        <v>331</v>
      </c>
      <c r="AG532" s="1"/>
    </row>
    <row r="533" customFormat="1" spans="1:33">
      <c r="A533" t="s">
        <v>331</v>
      </c>
      <c r="B533" s="2" t="s">
        <v>6859</v>
      </c>
      <c r="C533" s="44"/>
      <c r="D533" s="2" t="s">
        <v>305</v>
      </c>
      <c r="E533" s="2"/>
      <c r="F533" s="2" t="s">
        <v>128</v>
      </c>
      <c r="G533" s="2" t="s">
        <v>5478</v>
      </c>
      <c r="H533" s="19"/>
      <c r="I533" s="24"/>
      <c r="J533" s="20"/>
      <c r="K533" s="24"/>
      <c r="L533" s="19"/>
      <c r="M533" s="23">
        <v>16</v>
      </c>
      <c r="N533" s="19">
        <v>17</v>
      </c>
      <c r="O533" s="24"/>
      <c r="P533" s="19"/>
      <c r="Q533" s="24">
        <v>-2</v>
      </c>
      <c r="R533" s="19">
        <v>-1</v>
      </c>
      <c r="S533" s="24"/>
      <c r="T533" s="19"/>
      <c r="U533" s="24"/>
      <c r="V533" s="28">
        <v>13000</v>
      </c>
      <c r="W533" s="2" t="s">
        <v>6860</v>
      </c>
      <c r="X533" s="26" t="s">
        <v>6708</v>
      </c>
      <c r="Y533" s="2" t="s">
        <v>2780</v>
      </c>
      <c r="Z533" s="2" t="s">
        <v>2035</v>
      </c>
      <c r="AA533" s="2" t="s">
        <v>1657</v>
      </c>
      <c r="AB533" s="1" t="s">
        <v>5461</v>
      </c>
      <c r="AC533" s="1" t="s">
        <v>183</v>
      </c>
      <c r="AD533" s="1" t="s">
        <v>183</v>
      </c>
      <c r="AE533" s="1">
        <v>1</v>
      </c>
      <c r="AF533" s="1" t="s">
        <v>331</v>
      </c>
      <c r="AG533" s="1"/>
    </row>
    <row r="534" customFormat="1" spans="1:33">
      <c r="A534" t="s">
        <v>331</v>
      </c>
      <c r="B534" s="2" t="s">
        <v>6861</v>
      </c>
      <c r="C534" s="1"/>
      <c r="D534" s="2" t="s">
        <v>305</v>
      </c>
      <c r="E534" s="2"/>
      <c r="F534" s="2"/>
      <c r="G534" s="2" t="s">
        <v>5478</v>
      </c>
      <c r="H534" s="19"/>
      <c r="I534" s="22"/>
      <c r="J534" s="20"/>
      <c r="K534" s="22"/>
      <c r="L534" s="20"/>
      <c r="M534" s="22"/>
      <c r="N534" s="19">
        <v>14</v>
      </c>
      <c r="O534" s="22"/>
      <c r="P534" s="20"/>
      <c r="Q534" s="22"/>
      <c r="R534" s="19">
        <v>1</v>
      </c>
      <c r="S534" s="22"/>
      <c r="T534" s="20"/>
      <c r="U534" s="22"/>
      <c r="V534" s="47">
        <v>13000</v>
      </c>
      <c r="W534" s="2" t="s">
        <v>6862</v>
      </c>
      <c r="X534" s="26" t="s">
        <v>6863</v>
      </c>
      <c r="Y534" s="2" t="s">
        <v>2780</v>
      </c>
      <c r="Z534" s="2" t="s">
        <v>2035</v>
      </c>
      <c r="AA534" s="2" t="s">
        <v>1662</v>
      </c>
      <c r="AB534" s="1" t="s">
        <v>5461</v>
      </c>
      <c r="AC534" s="1" t="s">
        <v>183</v>
      </c>
      <c r="AD534" s="1" t="s">
        <v>183</v>
      </c>
      <c r="AE534" s="1">
        <v>1</v>
      </c>
      <c r="AF534" s="1" t="s">
        <v>331</v>
      </c>
      <c r="AG534" s="1"/>
    </row>
    <row r="535" customFormat="1" spans="1:33">
      <c r="A535" t="s">
        <v>331</v>
      </c>
      <c r="B535" s="2" t="s">
        <v>6864</v>
      </c>
      <c r="C535" s="1"/>
      <c r="D535" s="2" t="s">
        <v>317</v>
      </c>
      <c r="E535" s="1"/>
      <c r="F535" s="2"/>
      <c r="G535" s="2" t="s">
        <v>5478</v>
      </c>
      <c r="H535" s="19"/>
      <c r="I535" s="22"/>
      <c r="J535" s="20"/>
      <c r="K535" s="22"/>
      <c r="L535" s="20"/>
      <c r="M535" s="22"/>
      <c r="N535" s="19">
        <v>15</v>
      </c>
      <c r="O535" s="22"/>
      <c r="P535" s="20"/>
      <c r="Q535" s="22"/>
      <c r="R535" s="19"/>
      <c r="S535" s="22"/>
      <c r="T535" s="20"/>
      <c r="U535" s="22"/>
      <c r="V535" s="47">
        <v>13000</v>
      </c>
      <c r="W535" s="2" t="s">
        <v>6865</v>
      </c>
      <c r="X535" s="26" t="s">
        <v>6866</v>
      </c>
      <c r="Y535" s="2" t="s">
        <v>2780</v>
      </c>
      <c r="Z535" s="2" t="s">
        <v>2035</v>
      </c>
      <c r="AA535" s="2" t="s">
        <v>1662</v>
      </c>
      <c r="AB535" s="1" t="s">
        <v>5461</v>
      </c>
      <c r="AC535" s="1" t="s">
        <v>183</v>
      </c>
      <c r="AD535" s="1" t="s">
        <v>183</v>
      </c>
      <c r="AE535" s="1">
        <v>1</v>
      </c>
      <c r="AF535" s="1" t="s">
        <v>331</v>
      </c>
      <c r="AG535" s="1"/>
    </row>
    <row r="536" customFormat="1" spans="1:33">
      <c r="A536" t="s">
        <v>331</v>
      </c>
      <c r="B536" s="2" t="s">
        <v>6867</v>
      </c>
      <c r="C536" s="1"/>
      <c r="D536" s="2" t="s">
        <v>305</v>
      </c>
      <c r="E536" s="2"/>
      <c r="F536" s="2"/>
      <c r="G536" s="2" t="s">
        <v>5478</v>
      </c>
      <c r="H536" s="19"/>
      <c r="I536" s="22"/>
      <c r="J536" s="20"/>
      <c r="K536" s="22"/>
      <c r="L536" s="20"/>
      <c r="M536" s="22"/>
      <c r="N536" s="19">
        <v>16</v>
      </c>
      <c r="O536" s="22"/>
      <c r="P536" s="20"/>
      <c r="Q536" s="22"/>
      <c r="R536" s="19">
        <v>-1</v>
      </c>
      <c r="S536" s="22"/>
      <c r="T536" s="20"/>
      <c r="U536" s="22"/>
      <c r="V536" s="47">
        <v>13000</v>
      </c>
      <c r="W536" s="2" t="s">
        <v>6868</v>
      </c>
      <c r="X536" s="26" t="s">
        <v>5898</v>
      </c>
      <c r="Y536" s="2" t="s">
        <v>2780</v>
      </c>
      <c r="Z536" s="2" t="s">
        <v>2035</v>
      </c>
      <c r="AA536" s="2" t="s">
        <v>1662</v>
      </c>
      <c r="AB536" s="1" t="s">
        <v>5461</v>
      </c>
      <c r="AC536" s="1" t="s">
        <v>183</v>
      </c>
      <c r="AD536" s="1" t="s">
        <v>183</v>
      </c>
      <c r="AE536" s="1">
        <v>1</v>
      </c>
      <c r="AF536" s="1" t="s">
        <v>331</v>
      </c>
      <c r="AG536" s="1"/>
    </row>
    <row r="537" customFormat="1" spans="1:33">
      <c r="A537" t="s">
        <v>331</v>
      </c>
      <c r="B537" s="2" t="s">
        <v>6869</v>
      </c>
      <c r="C537" s="1"/>
      <c r="D537" s="2" t="s">
        <v>305</v>
      </c>
      <c r="E537" s="2"/>
      <c r="F537" s="2"/>
      <c r="G537" s="2" t="s">
        <v>5478</v>
      </c>
      <c r="H537" s="19">
        <v>-1</v>
      </c>
      <c r="I537" s="22"/>
      <c r="J537" s="20"/>
      <c r="K537" s="22"/>
      <c r="L537" s="20"/>
      <c r="M537" s="22"/>
      <c r="N537" s="19">
        <v>17</v>
      </c>
      <c r="O537" s="22"/>
      <c r="P537" s="20"/>
      <c r="Q537" s="22"/>
      <c r="R537" s="19"/>
      <c r="S537" s="22"/>
      <c r="T537" s="20"/>
      <c r="U537" s="22"/>
      <c r="V537" s="47">
        <v>13000</v>
      </c>
      <c r="W537" s="2" t="s">
        <v>6870</v>
      </c>
      <c r="X537" s="26" t="s">
        <v>6871</v>
      </c>
      <c r="Y537" s="2" t="s">
        <v>2780</v>
      </c>
      <c r="Z537" s="2" t="s">
        <v>2035</v>
      </c>
      <c r="AA537" s="2" t="s">
        <v>1662</v>
      </c>
      <c r="AB537" s="1" t="s">
        <v>5461</v>
      </c>
      <c r="AC537" s="1" t="s">
        <v>183</v>
      </c>
      <c r="AD537" s="1" t="s">
        <v>183</v>
      </c>
      <c r="AE537" s="1">
        <v>1</v>
      </c>
      <c r="AF537" s="1" t="s">
        <v>331</v>
      </c>
      <c r="AG537" s="1"/>
    </row>
    <row r="538" customFormat="1" spans="1:33">
      <c r="A538" s="15" t="s">
        <v>331</v>
      </c>
      <c r="B538" s="2" t="s">
        <v>6872</v>
      </c>
      <c r="C538" s="1"/>
      <c r="D538" s="2" t="s">
        <v>305</v>
      </c>
      <c r="E538" s="2"/>
      <c r="F538" s="2"/>
      <c r="G538" s="31" t="s">
        <v>5478</v>
      </c>
      <c r="H538" s="19">
        <v>0</v>
      </c>
      <c r="I538" s="22"/>
      <c r="J538" s="20"/>
      <c r="K538" s="22"/>
      <c r="L538" s="20"/>
      <c r="M538" s="22"/>
      <c r="N538" s="19">
        <v>16</v>
      </c>
      <c r="O538" s="22"/>
      <c r="P538" s="20"/>
      <c r="Q538" s="22"/>
      <c r="R538" s="19">
        <v>-1</v>
      </c>
      <c r="S538" s="22"/>
      <c r="T538" s="20"/>
      <c r="U538" s="22"/>
      <c r="V538" s="47">
        <v>13000</v>
      </c>
      <c r="W538" s="2" t="s">
        <v>6873</v>
      </c>
      <c r="X538" s="26" t="s">
        <v>6874</v>
      </c>
      <c r="Y538" s="2" t="s">
        <v>2780</v>
      </c>
      <c r="Z538" s="2" t="s">
        <v>2035</v>
      </c>
      <c r="AA538" s="2" t="s">
        <v>1667</v>
      </c>
      <c r="AB538" s="1" t="s">
        <v>5461</v>
      </c>
      <c r="AC538" s="1" t="s">
        <v>183</v>
      </c>
      <c r="AD538" s="1" t="s">
        <v>183</v>
      </c>
      <c r="AE538" s="1">
        <v>1</v>
      </c>
      <c r="AF538" s="1" t="s">
        <v>331</v>
      </c>
      <c r="AG538" s="1"/>
    </row>
    <row r="539" customFormat="1" spans="1:33">
      <c r="A539" s="15" t="s">
        <v>331</v>
      </c>
      <c r="B539" s="2" t="s">
        <v>6875</v>
      </c>
      <c r="C539" s="1"/>
      <c r="D539" s="2" t="s">
        <v>19</v>
      </c>
      <c r="E539" s="2"/>
      <c r="F539" s="2" t="s">
        <v>128</v>
      </c>
      <c r="G539" s="2"/>
      <c r="H539" s="19">
        <v>1</v>
      </c>
      <c r="I539" s="22"/>
      <c r="J539" s="20"/>
      <c r="K539" s="22"/>
      <c r="L539" s="20"/>
      <c r="M539" s="22">
        <v>14</v>
      </c>
      <c r="N539" s="19"/>
      <c r="O539" s="22"/>
      <c r="P539" s="20"/>
      <c r="Q539" s="22">
        <v>0</v>
      </c>
      <c r="R539" s="19"/>
      <c r="S539" s="22"/>
      <c r="T539" s="20"/>
      <c r="U539" s="22"/>
      <c r="V539" s="47">
        <v>13000</v>
      </c>
      <c r="W539" s="2" t="s">
        <v>6876</v>
      </c>
      <c r="X539" s="26" t="s">
        <v>6695</v>
      </c>
      <c r="Y539" s="2" t="s">
        <v>2780</v>
      </c>
      <c r="Z539" s="2" t="s">
        <v>2035</v>
      </c>
      <c r="AA539" s="2" t="s">
        <v>1667</v>
      </c>
      <c r="AB539" s="1" t="s">
        <v>5461</v>
      </c>
      <c r="AC539" s="1" t="s">
        <v>183</v>
      </c>
      <c r="AD539" s="1" t="s">
        <v>183</v>
      </c>
      <c r="AE539" s="1">
        <v>1</v>
      </c>
      <c r="AF539" s="1" t="s">
        <v>331</v>
      </c>
      <c r="AG539" s="1"/>
    </row>
    <row r="540" customFormat="1" spans="1:33">
      <c r="A540" s="15" t="s">
        <v>331</v>
      </c>
      <c r="B540" s="2" t="s">
        <v>6877</v>
      </c>
      <c r="C540" s="1"/>
      <c r="D540" s="2" t="s">
        <v>371</v>
      </c>
      <c r="E540" s="2"/>
      <c r="F540" s="2"/>
      <c r="G540" s="31" t="s">
        <v>5478</v>
      </c>
      <c r="H540" s="19">
        <v>1</v>
      </c>
      <c r="I540" s="22"/>
      <c r="J540" s="20"/>
      <c r="K540" s="22"/>
      <c r="L540" s="20"/>
      <c r="M540" s="22"/>
      <c r="N540" s="19">
        <v>14</v>
      </c>
      <c r="O540" s="22"/>
      <c r="P540" s="20"/>
      <c r="Q540" s="22"/>
      <c r="R540" s="19">
        <v>0</v>
      </c>
      <c r="S540" s="22"/>
      <c r="T540" s="20">
        <v>5</v>
      </c>
      <c r="U540" s="22"/>
      <c r="V540" s="47">
        <v>13000</v>
      </c>
      <c r="W540" s="2" t="s">
        <v>6878</v>
      </c>
      <c r="X540" s="26" t="s">
        <v>6879</v>
      </c>
      <c r="Y540" s="2" t="s">
        <v>2780</v>
      </c>
      <c r="Z540" s="2" t="s">
        <v>2035</v>
      </c>
      <c r="AA540" s="2" t="s">
        <v>1667</v>
      </c>
      <c r="AB540" s="1" t="s">
        <v>5461</v>
      </c>
      <c r="AC540" s="1" t="s">
        <v>183</v>
      </c>
      <c r="AD540" s="1" t="s">
        <v>183</v>
      </c>
      <c r="AE540" s="1">
        <v>1</v>
      </c>
      <c r="AF540" s="1" t="s">
        <v>331</v>
      </c>
      <c r="AG540" s="1"/>
    </row>
    <row r="541" customFormat="1" spans="1:33">
      <c r="A541" s="15" t="s">
        <v>331</v>
      </c>
      <c r="B541" s="2" t="s">
        <v>6880</v>
      </c>
      <c r="C541" s="1"/>
      <c r="D541" s="2" t="s">
        <v>369</v>
      </c>
      <c r="E541" s="2"/>
      <c r="F541" s="2"/>
      <c r="G541" s="31" t="s">
        <v>5478</v>
      </c>
      <c r="H541" s="19">
        <v>1</v>
      </c>
      <c r="I541" s="22"/>
      <c r="J541" s="20"/>
      <c r="K541" s="22"/>
      <c r="L541" s="20"/>
      <c r="M541" s="22"/>
      <c r="N541" s="19">
        <v>15</v>
      </c>
      <c r="O541" s="22"/>
      <c r="P541" s="20"/>
      <c r="Q541" s="22"/>
      <c r="R541" s="19">
        <v>-1</v>
      </c>
      <c r="S541" s="22"/>
      <c r="T541" s="20"/>
      <c r="U541" s="22"/>
      <c r="V541" s="47">
        <v>13000</v>
      </c>
      <c r="W541" s="2" t="s">
        <v>6881</v>
      </c>
      <c r="X541" s="26" t="s">
        <v>5483</v>
      </c>
      <c r="Y541" s="2" t="s">
        <v>5740</v>
      </c>
      <c r="Z541" s="2" t="s">
        <v>2035</v>
      </c>
      <c r="AA541" s="2" t="s">
        <v>1667</v>
      </c>
      <c r="AB541" s="1" t="s">
        <v>5461</v>
      </c>
      <c r="AC541" s="1" t="s">
        <v>183</v>
      </c>
      <c r="AD541" s="1" t="s">
        <v>183</v>
      </c>
      <c r="AE541" s="1">
        <v>1</v>
      </c>
      <c r="AF541" s="1" t="s">
        <v>331</v>
      </c>
      <c r="AG541" s="1"/>
    </row>
    <row r="542" customFormat="1" spans="1:33">
      <c r="A542" s="15" t="s">
        <v>331</v>
      </c>
      <c r="B542" s="31" t="s">
        <v>6882</v>
      </c>
      <c r="C542" s="30"/>
      <c r="D542" s="31" t="s">
        <v>372</v>
      </c>
      <c r="E542" s="31"/>
      <c r="F542" s="31"/>
      <c r="G542" s="31" t="s">
        <v>5478</v>
      </c>
      <c r="H542" s="48">
        <v>0</v>
      </c>
      <c r="I542" s="37"/>
      <c r="J542" s="20"/>
      <c r="K542" s="37"/>
      <c r="L542" s="32"/>
      <c r="M542" s="37"/>
      <c r="N542" s="48">
        <v>16</v>
      </c>
      <c r="O542" s="37"/>
      <c r="P542" s="32"/>
      <c r="Q542" s="37"/>
      <c r="R542" s="48">
        <v>0</v>
      </c>
      <c r="S542" s="37"/>
      <c r="T542" s="32"/>
      <c r="U542" s="37"/>
      <c r="V542" s="50">
        <v>13000</v>
      </c>
      <c r="W542" s="31" t="s">
        <v>6883</v>
      </c>
      <c r="X542" s="51" t="s">
        <v>5895</v>
      </c>
      <c r="Y542" s="31" t="s">
        <v>2780</v>
      </c>
      <c r="Z542" s="31" t="s">
        <v>2035</v>
      </c>
      <c r="AA542" s="31" t="s">
        <v>1667</v>
      </c>
      <c r="AB542" s="30" t="s">
        <v>5461</v>
      </c>
      <c r="AC542" s="30" t="s">
        <v>183</v>
      </c>
      <c r="AD542" s="30" t="s">
        <v>183</v>
      </c>
      <c r="AE542" s="30">
        <v>1</v>
      </c>
      <c r="AF542" s="30" t="s">
        <v>331</v>
      </c>
      <c r="AG542" s="1"/>
    </row>
    <row r="543" customFormat="1" spans="1:33">
      <c r="A543" t="s">
        <v>331</v>
      </c>
      <c r="B543" s="2" t="s">
        <v>6884</v>
      </c>
      <c r="C543" s="19"/>
      <c r="D543" s="2" t="s">
        <v>305</v>
      </c>
      <c r="E543" s="2"/>
      <c r="F543" s="2"/>
      <c r="G543" s="2" t="s">
        <v>5478</v>
      </c>
      <c r="H543" s="19">
        <v>-1</v>
      </c>
      <c r="I543" s="24"/>
      <c r="J543" s="19"/>
      <c r="K543" s="24"/>
      <c r="L543" s="19"/>
      <c r="M543" s="24"/>
      <c r="N543" s="19">
        <v>21</v>
      </c>
      <c r="O543" s="24"/>
      <c r="P543" s="19"/>
      <c r="Q543" s="24"/>
      <c r="R543" s="19">
        <v>-2</v>
      </c>
      <c r="S543" s="24"/>
      <c r="T543" s="19"/>
      <c r="U543" s="24"/>
      <c r="V543" s="28">
        <v>16000</v>
      </c>
      <c r="W543" s="2" t="s">
        <v>6885</v>
      </c>
      <c r="X543" s="26" t="s">
        <v>6444</v>
      </c>
      <c r="Y543" s="2" t="s">
        <v>2780</v>
      </c>
      <c r="Z543" s="2" t="s">
        <v>2035</v>
      </c>
      <c r="AA543" s="2" t="s">
        <v>1653</v>
      </c>
      <c r="AB543" s="1" t="s">
        <v>5461</v>
      </c>
      <c r="AC543" s="1" t="s">
        <v>183</v>
      </c>
      <c r="AD543" s="1" t="s">
        <v>183</v>
      </c>
      <c r="AE543" s="1">
        <v>1</v>
      </c>
      <c r="AF543" s="1" t="s">
        <v>331</v>
      </c>
      <c r="AG543" s="1"/>
    </row>
    <row r="544" customFormat="1" spans="1:33">
      <c r="A544" t="s">
        <v>331</v>
      </c>
      <c r="B544" s="2" t="s">
        <v>6886</v>
      </c>
      <c r="C544" s="1"/>
      <c r="D544" s="2" t="s">
        <v>305</v>
      </c>
      <c r="E544" s="2"/>
      <c r="F544" s="2"/>
      <c r="G544" s="2" t="s">
        <v>5478</v>
      </c>
      <c r="H544" s="19"/>
      <c r="I544" s="22"/>
      <c r="J544" s="20"/>
      <c r="K544" s="22"/>
      <c r="L544" s="20"/>
      <c r="M544" s="22"/>
      <c r="N544" s="19">
        <v>17</v>
      </c>
      <c r="O544" s="22"/>
      <c r="P544" s="20"/>
      <c r="Q544" s="22"/>
      <c r="R544" s="19"/>
      <c r="S544" s="22"/>
      <c r="T544" s="20"/>
      <c r="U544" s="22"/>
      <c r="V544" s="47">
        <v>16000</v>
      </c>
      <c r="W544" s="2" t="s">
        <v>6887</v>
      </c>
      <c r="X544" s="26" t="s">
        <v>6888</v>
      </c>
      <c r="Y544" s="2" t="s">
        <v>2780</v>
      </c>
      <c r="Z544" s="2" t="s">
        <v>2035</v>
      </c>
      <c r="AA544" s="2" t="s">
        <v>1662</v>
      </c>
      <c r="AB544" s="1" t="s">
        <v>5461</v>
      </c>
      <c r="AC544" s="1" t="s">
        <v>183</v>
      </c>
      <c r="AD544" s="1" t="s">
        <v>183</v>
      </c>
      <c r="AE544" s="1">
        <v>1</v>
      </c>
      <c r="AF544" s="1" t="s">
        <v>331</v>
      </c>
      <c r="AG544" s="1"/>
    </row>
    <row r="545" s="15" customFormat="1" spans="1:33">
      <c r="A545" s="15" t="s">
        <v>331</v>
      </c>
      <c r="B545" s="31" t="s">
        <v>6889</v>
      </c>
      <c r="C545" s="30"/>
      <c r="D545" s="31" t="s">
        <v>305</v>
      </c>
      <c r="E545" s="31"/>
      <c r="F545" s="31"/>
      <c r="G545" s="31" t="s">
        <v>5478</v>
      </c>
      <c r="H545" s="48"/>
      <c r="I545" s="37"/>
      <c r="J545" s="32"/>
      <c r="K545" s="37"/>
      <c r="L545" s="32"/>
      <c r="M545" s="37"/>
      <c r="N545" s="48">
        <v>18</v>
      </c>
      <c r="O545" s="37"/>
      <c r="P545" s="32"/>
      <c r="Q545" s="37"/>
      <c r="R545" s="48">
        <v>-1</v>
      </c>
      <c r="S545" s="37"/>
      <c r="T545" s="32"/>
      <c r="U545" s="37"/>
      <c r="V545" s="50">
        <v>16000</v>
      </c>
      <c r="W545" s="31" t="s">
        <v>6890</v>
      </c>
      <c r="X545" s="51" t="s">
        <v>6891</v>
      </c>
      <c r="Y545" s="31" t="s">
        <v>2780</v>
      </c>
      <c r="Z545" s="31" t="s">
        <v>2035</v>
      </c>
      <c r="AA545" s="31" t="s">
        <v>1662</v>
      </c>
      <c r="AB545" s="30" t="s">
        <v>5461</v>
      </c>
      <c r="AC545" s="30" t="s">
        <v>183</v>
      </c>
      <c r="AD545" s="30" t="s">
        <v>183</v>
      </c>
      <c r="AE545" s="30">
        <v>1</v>
      </c>
      <c r="AF545" s="30" t="s">
        <v>331</v>
      </c>
      <c r="AG545" s="30"/>
    </row>
    <row r="546" customFormat="1" spans="1:33">
      <c r="A546" t="s">
        <v>331</v>
      </c>
      <c r="B546" s="2" t="s">
        <v>6892</v>
      </c>
      <c r="C546" s="1"/>
      <c r="D546" s="2" t="s">
        <v>183</v>
      </c>
      <c r="E546" s="2"/>
      <c r="F546" s="2" t="s">
        <v>128</v>
      </c>
      <c r="G546" s="2"/>
      <c r="H546" s="19"/>
      <c r="I546" s="22"/>
      <c r="J546" s="19"/>
      <c r="K546" s="22"/>
      <c r="L546" s="20"/>
      <c r="M546" s="22">
        <v>5</v>
      </c>
      <c r="N546" s="19"/>
      <c r="O546" s="22"/>
      <c r="P546" s="20"/>
      <c r="Q546" s="22">
        <v>-4</v>
      </c>
      <c r="R546" s="19"/>
      <c r="S546" s="22"/>
      <c r="T546" s="20"/>
      <c r="U546" s="22"/>
      <c r="V546" s="47">
        <v>600</v>
      </c>
      <c r="W546" s="2"/>
      <c r="X546" s="26" t="s">
        <v>6893</v>
      </c>
      <c r="Y546" s="2" t="s">
        <v>2780</v>
      </c>
      <c r="Z546" s="2" t="s">
        <v>2035</v>
      </c>
      <c r="AA546" s="2" t="s">
        <v>5375</v>
      </c>
      <c r="AB546" s="30" t="s">
        <v>5461</v>
      </c>
      <c r="AC546" s="30" t="s">
        <v>183</v>
      </c>
      <c r="AD546" s="30" t="s">
        <v>183</v>
      </c>
      <c r="AE546" s="30">
        <v>1</v>
      </c>
      <c r="AF546" s="30" t="s">
        <v>331</v>
      </c>
      <c r="AG546" s="1"/>
    </row>
    <row r="547" customFormat="1" spans="1:33">
      <c r="A547" t="s">
        <v>331</v>
      </c>
      <c r="B547" s="2" t="s">
        <v>6894</v>
      </c>
      <c r="C547" s="1"/>
      <c r="D547" s="2" t="s">
        <v>183</v>
      </c>
      <c r="E547" s="2"/>
      <c r="F547" s="2" t="s">
        <v>128</v>
      </c>
      <c r="G547" s="2"/>
      <c r="H547" s="19">
        <v>-1</v>
      </c>
      <c r="I547" s="22"/>
      <c r="J547" s="19"/>
      <c r="K547" s="22"/>
      <c r="L547" s="20"/>
      <c r="M547" s="22">
        <v>4</v>
      </c>
      <c r="N547" s="19"/>
      <c r="O547" s="22"/>
      <c r="P547" s="20"/>
      <c r="Q547" s="22">
        <v>-1</v>
      </c>
      <c r="R547" s="19"/>
      <c r="S547" s="22"/>
      <c r="T547" s="20"/>
      <c r="U547" s="22"/>
      <c r="V547" s="47">
        <v>600</v>
      </c>
      <c r="W547" s="2"/>
      <c r="X547" s="26" t="s">
        <v>6088</v>
      </c>
      <c r="Y547" s="2" t="s">
        <v>2780</v>
      </c>
      <c r="Z547" s="2" t="s">
        <v>2035</v>
      </c>
      <c r="AA547" s="2" t="s">
        <v>5375</v>
      </c>
      <c r="AB547" s="30" t="s">
        <v>5461</v>
      </c>
      <c r="AC547" s="30" t="s">
        <v>183</v>
      </c>
      <c r="AD547" s="30" t="s">
        <v>183</v>
      </c>
      <c r="AE547" s="30">
        <v>1</v>
      </c>
      <c r="AF547" s="30" t="s">
        <v>331</v>
      </c>
      <c r="AG547" s="1"/>
    </row>
    <row r="548" customFormat="1" spans="1:33">
      <c r="A548" t="s">
        <v>331</v>
      </c>
      <c r="B548" s="2" t="s">
        <v>6895</v>
      </c>
      <c r="C548" s="1"/>
      <c r="D548" s="2" t="s">
        <v>183</v>
      </c>
      <c r="E548" s="2"/>
      <c r="F548" s="2" t="s">
        <v>128</v>
      </c>
      <c r="G548" s="31" t="s">
        <v>5478</v>
      </c>
      <c r="H548" s="19"/>
      <c r="I548" s="22"/>
      <c r="J548" s="19"/>
      <c r="K548" s="22"/>
      <c r="L548" s="20"/>
      <c r="M548" s="22">
        <v>4</v>
      </c>
      <c r="N548" s="19">
        <v>5</v>
      </c>
      <c r="O548" s="22"/>
      <c r="P548" s="20"/>
      <c r="Q548" s="22">
        <v>1</v>
      </c>
      <c r="R548" s="19">
        <v>2</v>
      </c>
      <c r="S548" s="22"/>
      <c r="T548" s="20"/>
      <c r="U548" s="22"/>
      <c r="V548" s="47">
        <v>1200</v>
      </c>
      <c r="W548" s="2"/>
      <c r="X548" s="26" t="s">
        <v>6896</v>
      </c>
      <c r="Y548" s="2" t="s">
        <v>2780</v>
      </c>
      <c r="Z548" s="2" t="s">
        <v>2035</v>
      </c>
      <c r="AA548" s="2" t="s">
        <v>5366</v>
      </c>
      <c r="AB548" s="30" t="s">
        <v>5461</v>
      </c>
      <c r="AC548" s="30" t="s">
        <v>183</v>
      </c>
      <c r="AD548" s="30" t="s">
        <v>183</v>
      </c>
      <c r="AE548" s="30">
        <v>1</v>
      </c>
      <c r="AF548" s="30" t="s">
        <v>331</v>
      </c>
      <c r="AG548" s="1"/>
    </row>
    <row r="549" customFormat="1" spans="1:33">
      <c r="A549" t="s">
        <v>331</v>
      </c>
      <c r="B549" s="2" t="s">
        <v>6897</v>
      </c>
      <c r="C549" s="1"/>
      <c r="D549" s="2" t="s">
        <v>305</v>
      </c>
      <c r="E549" s="2"/>
      <c r="F549" s="2" t="s">
        <v>128</v>
      </c>
      <c r="G549" s="31" t="s">
        <v>5478</v>
      </c>
      <c r="H549" s="19"/>
      <c r="I549" s="22"/>
      <c r="J549" s="19"/>
      <c r="K549" s="22"/>
      <c r="L549" s="20"/>
      <c r="M549" s="22">
        <v>5</v>
      </c>
      <c r="N549" s="19">
        <v>6</v>
      </c>
      <c r="O549" s="22"/>
      <c r="P549" s="20"/>
      <c r="Q549" s="22">
        <v>0</v>
      </c>
      <c r="R549" s="19">
        <v>1</v>
      </c>
      <c r="S549" s="22"/>
      <c r="T549" s="20"/>
      <c r="U549" s="22"/>
      <c r="V549" s="47">
        <v>1200</v>
      </c>
      <c r="W549" s="2"/>
      <c r="X549" s="26" t="s">
        <v>6044</v>
      </c>
      <c r="Y549" s="2" t="s">
        <v>2780</v>
      </c>
      <c r="Z549" s="2" t="s">
        <v>2035</v>
      </c>
      <c r="AA549" s="2" t="s">
        <v>5366</v>
      </c>
      <c r="AB549" s="30" t="s">
        <v>5461</v>
      </c>
      <c r="AC549" s="30" t="s">
        <v>183</v>
      </c>
      <c r="AD549" s="30" t="s">
        <v>183</v>
      </c>
      <c r="AE549" s="30">
        <v>1</v>
      </c>
      <c r="AF549" s="30" t="s">
        <v>331</v>
      </c>
      <c r="AG549" s="1"/>
    </row>
    <row r="550" customFormat="1" spans="1:33">
      <c r="A550" t="s">
        <v>331</v>
      </c>
      <c r="B550" s="2" t="s">
        <v>6898</v>
      </c>
      <c r="C550" s="1"/>
      <c r="D550" s="2" t="s">
        <v>305</v>
      </c>
      <c r="E550" s="1" t="s">
        <v>316</v>
      </c>
      <c r="F550" s="2"/>
      <c r="G550" s="31" t="s">
        <v>5478</v>
      </c>
      <c r="H550" s="19"/>
      <c r="I550" s="22"/>
      <c r="J550" s="19"/>
      <c r="K550" s="22"/>
      <c r="L550" s="20"/>
      <c r="M550" s="22"/>
      <c r="N550" s="19">
        <v>5</v>
      </c>
      <c r="O550" s="22"/>
      <c r="P550" s="20"/>
      <c r="Q550" s="22"/>
      <c r="R550" s="19">
        <v>-4</v>
      </c>
      <c r="S550" s="22"/>
      <c r="T550" s="20"/>
      <c r="U550" s="22"/>
      <c r="V550" s="47">
        <v>1800</v>
      </c>
      <c r="W550" s="2"/>
      <c r="X550" s="26" t="s">
        <v>6899</v>
      </c>
      <c r="Y550" s="2" t="s">
        <v>2780</v>
      </c>
      <c r="Z550" s="2" t="s">
        <v>2035</v>
      </c>
      <c r="AA550" s="2" t="s">
        <v>5366</v>
      </c>
      <c r="AB550" s="30" t="s">
        <v>5461</v>
      </c>
      <c r="AC550" s="30" t="s">
        <v>183</v>
      </c>
      <c r="AD550" s="30" t="s">
        <v>183</v>
      </c>
      <c r="AE550" s="30">
        <v>1</v>
      </c>
      <c r="AF550" s="30" t="s">
        <v>331</v>
      </c>
      <c r="AG550" s="1"/>
    </row>
    <row r="551" customFormat="1" spans="1:33">
      <c r="A551" t="s">
        <v>331</v>
      </c>
      <c r="B551" s="2" t="s">
        <v>6900</v>
      </c>
      <c r="C551" s="1"/>
      <c r="D551" s="2" t="s">
        <v>305</v>
      </c>
      <c r="E551" s="1" t="s">
        <v>316</v>
      </c>
      <c r="F551" s="2"/>
      <c r="G551" s="31" t="s">
        <v>5478</v>
      </c>
      <c r="H551" s="19">
        <v>-1</v>
      </c>
      <c r="I551" s="22"/>
      <c r="J551" s="19"/>
      <c r="K551" s="22"/>
      <c r="L551" s="20"/>
      <c r="M551" s="22"/>
      <c r="N551" s="19">
        <v>7</v>
      </c>
      <c r="O551" s="22"/>
      <c r="P551" s="20"/>
      <c r="Q551" s="22"/>
      <c r="R551" s="19">
        <v>-4</v>
      </c>
      <c r="S551" s="22"/>
      <c r="T551" s="20"/>
      <c r="U551" s="22"/>
      <c r="V551" s="47">
        <v>1800</v>
      </c>
      <c r="W551" s="2"/>
      <c r="X551" s="26" t="s">
        <v>6901</v>
      </c>
      <c r="Y551" s="2" t="s">
        <v>2780</v>
      </c>
      <c r="Z551" s="2" t="s">
        <v>2035</v>
      </c>
      <c r="AA551" s="2" t="s">
        <v>5366</v>
      </c>
      <c r="AB551" s="30" t="s">
        <v>5461</v>
      </c>
      <c r="AC551" s="30" t="s">
        <v>183</v>
      </c>
      <c r="AD551" s="30" t="s">
        <v>183</v>
      </c>
      <c r="AE551" s="30">
        <v>1</v>
      </c>
      <c r="AF551" s="30" t="s">
        <v>331</v>
      </c>
      <c r="AG551" s="1"/>
    </row>
    <row r="552" customFormat="1" spans="1:33">
      <c r="A552" t="s">
        <v>331</v>
      </c>
      <c r="B552" s="2" t="s">
        <v>6902</v>
      </c>
      <c r="C552" s="1"/>
      <c r="D552" s="2" t="s">
        <v>183</v>
      </c>
      <c r="E552" s="2"/>
      <c r="F552" s="2"/>
      <c r="G552" s="31" t="s">
        <v>5478</v>
      </c>
      <c r="H552" s="19">
        <v>-1</v>
      </c>
      <c r="I552" s="22"/>
      <c r="J552" s="19"/>
      <c r="K552" s="22"/>
      <c r="L552" s="20"/>
      <c r="M552" s="22"/>
      <c r="N552" s="19">
        <v>8</v>
      </c>
      <c r="O552" s="22"/>
      <c r="P552" s="20"/>
      <c r="Q552" s="22"/>
      <c r="R552" s="19">
        <v>-5</v>
      </c>
      <c r="S552" s="22"/>
      <c r="T552" s="20"/>
      <c r="U552" s="22"/>
      <c r="V552" s="47">
        <v>1800</v>
      </c>
      <c r="W552" s="2"/>
      <c r="X552" s="26" t="s">
        <v>6903</v>
      </c>
      <c r="Y552" s="2" t="s">
        <v>2780</v>
      </c>
      <c r="Z552" s="2" t="s">
        <v>2035</v>
      </c>
      <c r="AA552" s="2" t="s">
        <v>5375</v>
      </c>
      <c r="AB552" s="30" t="s">
        <v>5461</v>
      </c>
      <c r="AC552" s="30" t="s">
        <v>183</v>
      </c>
      <c r="AD552" s="30" t="s">
        <v>183</v>
      </c>
      <c r="AE552" s="30">
        <v>1</v>
      </c>
      <c r="AF552" s="30" t="s">
        <v>331</v>
      </c>
      <c r="AG552" s="1"/>
    </row>
    <row r="553" customFormat="1" spans="1:33">
      <c r="A553" t="s">
        <v>331</v>
      </c>
      <c r="B553" s="2" t="s">
        <v>6904</v>
      </c>
      <c r="C553" s="1"/>
      <c r="D553" s="2" t="s">
        <v>305</v>
      </c>
      <c r="E553" s="2"/>
      <c r="F553" s="2"/>
      <c r="G553" s="31" t="s">
        <v>5478</v>
      </c>
      <c r="H553" s="19">
        <v>-1</v>
      </c>
      <c r="I553" s="22"/>
      <c r="J553" s="19"/>
      <c r="K553" s="22"/>
      <c r="L553" s="20"/>
      <c r="M553" s="22"/>
      <c r="N553" s="19">
        <v>13</v>
      </c>
      <c r="O553" s="22"/>
      <c r="P553" s="20"/>
      <c r="Q553" s="22"/>
      <c r="R553" s="19">
        <v>-2</v>
      </c>
      <c r="S553" s="22"/>
      <c r="T553" s="20"/>
      <c r="U553" s="22"/>
      <c r="V553" s="47">
        <v>3800</v>
      </c>
      <c r="W553" s="2"/>
      <c r="X553" s="26" t="s">
        <v>6905</v>
      </c>
      <c r="Y553" s="2" t="s">
        <v>2780</v>
      </c>
      <c r="Z553" s="2" t="s">
        <v>2035</v>
      </c>
      <c r="AA553" s="2" t="s">
        <v>5366</v>
      </c>
      <c r="AB553" s="30" t="s">
        <v>5461</v>
      </c>
      <c r="AC553" s="30" t="s">
        <v>183</v>
      </c>
      <c r="AD553" s="30" t="s">
        <v>183</v>
      </c>
      <c r="AE553" s="30">
        <v>1</v>
      </c>
      <c r="AF553" s="30" t="s">
        <v>331</v>
      </c>
      <c r="AG553" s="1"/>
    </row>
    <row r="554" customFormat="1" spans="1:33">
      <c r="A554" t="s">
        <v>331</v>
      </c>
      <c r="B554" s="2" t="s">
        <v>6906</v>
      </c>
      <c r="C554" s="1"/>
      <c r="D554" s="2" t="s">
        <v>305</v>
      </c>
      <c r="E554" s="2"/>
      <c r="F554" s="2"/>
      <c r="G554" s="31" t="s">
        <v>5478</v>
      </c>
      <c r="H554" s="19"/>
      <c r="I554" s="22"/>
      <c r="J554" s="19"/>
      <c r="K554" s="22"/>
      <c r="L554" s="20"/>
      <c r="M554" s="22"/>
      <c r="N554" s="19">
        <v>14</v>
      </c>
      <c r="O554" s="22"/>
      <c r="P554" s="20"/>
      <c r="Q554" s="22"/>
      <c r="R554" s="19">
        <v>-5</v>
      </c>
      <c r="S554" s="22"/>
      <c r="T554" s="20"/>
      <c r="U554" s="22"/>
      <c r="V554" s="47">
        <v>3800</v>
      </c>
      <c r="W554" s="2"/>
      <c r="X554" s="26" t="s">
        <v>6907</v>
      </c>
      <c r="Y554" s="2" t="s">
        <v>2780</v>
      </c>
      <c r="Z554" s="2" t="s">
        <v>2035</v>
      </c>
      <c r="AA554" s="2" t="s">
        <v>5366</v>
      </c>
      <c r="AB554" s="30" t="s">
        <v>5461</v>
      </c>
      <c r="AC554" s="30" t="s">
        <v>183</v>
      </c>
      <c r="AD554" s="30" t="s">
        <v>183</v>
      </c>
      <c r="AE554" s="30">
        <v>1</v>
      </c>
      <c r="AF554" s="30" t="s">
        <v>331</v>
      </c>
      <c r="AG554" s="1"/>
    </row>
    <row r="555" customFormat="1" spans="1:33">
      <c r="A555" t="s">
        <v>331</v>
      </c>
      <c r="B555" s="2" t="s">
        <v>6908</v>
      </c>
      <c r="C555" s="1"/>
      <c r="D555" s="2" t="s">
        <v>183</v>
      </c>
      <c r="E555" s="2"/>
      <c r="F555" s="2" t="s">
        <v>128</v>
      </c>
      <c r="G555" s="31" t="s">
        <v>5478</v>
      </c>
      <c r="H555" s="19">
        <v>-1</v>
      </c>
      <c r="I555" s="22"/>
      <c r="J555" s="19"/>
      <c r="K555" s="22"/>
      <c r="L555" s="20"/>
      <c r="M555" s="22">
        <v>5</v>
      </c>
      <c r="N555" s="19">
        <v>6</v>
      </c>
      <c r="O555" s="22"/>
      <c r="P555" s="20"/>
      <c r="Q555" s="22">
        <v>-2</v>
      </c>
      <c r="R555" s="19">
        <v>-1</v>
      </c>
      <c r="S555" s="22"/>
      <c r="T555" s="20"/>
      <c r="U555" s="22"/>
      <c r="V555" s="47">
        <v>1200</v>
      </c>
      <c r="W555" s="2"/>
      <c r="X555" s="26" t="s">
        <v>6698</v>
      </c>
      <c r="Y555" s="2" t="s">
        <v>2780</v>
      </c>
      <c r="Z555" s="2" t="s">
        <v>2035</v>
      </c>
      <c r="AA555" s="2" t="s">
        <v>6042</v>
      </c>
      <c r="AB555" s="30" t="s">
        <v>5461</v>
      </c>
      <c r="AC555" s="30" t="s">
        <v>183</v>
      </c>
      <c r="AD555" s="30" t="s">
        <v>183</v>
      </c>
      <c r="AE555" s="30">
        <v>1</v>
      </c>
      <c r="AF555" s="30" t="s">
        <v>331</v>
      </c>
      <c r="AG555" s="1"/>
    </row>
    <row r="556" customFormat="1" spans="1:33">
      <c r="A556" t="s">
        <v>331</v>
      </c>
      <c r="B556" s="2" t="s">
        <v>6909</v>
      </c>
      <c r="C556" s="1"/>
      <c r="D556" s="2" t="s">
        <v>305</v>
      </c>
      <c r="E556" s="1" t="s">
        <v>316</v>
      </c>
      <c r="F556" s="2"/>
      <c r="G556" s="31" t="s">
        <v>5478</v>
      </c>
      <c r="H556" s="19">
        <v>-1</v>
      </c>
      <c r="I556" s="22"/>
      <c r="J556" s="19"/>
      <c r="K556" s="22"/>
      <c r="L556" s="20"/>
      <c r="M556" s="22"/>
      <c r="N556" s="19">
        <v>8</v>
      </c>
      <c r="O556" s="22"/>
      <c r="P556" s="20"/>
      <c r="Q556" s="22"/>
      <c r="R556" s="19">
        <v>-5</v>
      </c>
      <c r="S556" s="22"/>
      <c r="T556" s="20"/>
      <c r="U556" s="22"/>
      <c r="V556" s="47">
        <v>1800</v>
      </c>
      <c r="W556" s="2"/>
      <c r="X556" s="26" t="s">
        <v>5746</v>
      </c>
      <c r="Y556" s="2" t="s">
        <v>2780</v>
      </c>
      <c r="Z556" s="2" t="s">
        <v>2035</v>
      </c>
      <c r="AA556" s="2" t="s">
        <v>6042</v>
      </c>
      <c r="AB556" s="30" t="s">
        <v>5461</v>
      </c>
      <c r="AC556" s="30" t="s">
        <v>183</v>
      </c>
      <c r="AD556" s="30" t="s">
        <v>183</v>
      </c>
      <c r="AE556" s="30">
        <v>1</v>
      </c>
      <c r="AF556" s="30" t="s">
        <v>331</v>
      </c>
      <c r="AG556" s="1"/>
    </row>
    <row r="557" s="11" customFormat="1" spans="1:33">
      <c r="A557" s="11" t="s">
        <v>331</v>
      </c>
      <c r="B557" s="49" t="s">
        <v>6910</v>
      </c>
      <c r="C557" s="34"/>
      <c r="D557" s="49" t="s">
        <v>305</v>
      </c>
      <c r="E557" s="49"/>
      <c r="F557" s="49"/>
      <c r="G557" s="31" t="s">
        <v>5478</v>
      </c>
      <c r="H557" s="45"/>
      <c r="I557" s="38"/>
      <c r="J557" s="45"/>
      <c r="K557" s="38"/>
      <c r="L557" s="35"/>
      <c r="M557" s="38"/>
      <c r="N557" s="45">
        <v>17</v>
      </c>
      <c r="O557" s="38"/>
      <c r="P557" s="35"/>
      <c r="Q557" s="38"/>
      <c r="R557" s="45">
        <v>-1</v>
      </c>
      <c r="S557" s="38"/>
      <c r="T557" s="35"/>
      <c r="U557" s="38"/>
      <c r="V557" s="52">
        <v>10000</v>
      </c>
      <c r="W557" s="49"/>
      <c r="X557" s="53" t="s">
        <v>6554</v>
      </c>
      <c r="Y557" s="49" t="s">
        <v>2780</v>
      </c>
      <c r="Z557" s="49" t="s">
        <v>2035</v>
      </c>
      <c r="AA557" s="49" t="s">
        <v>6042</v>
      </c>
      <c r="AB557" s="30" t="s">
        <v>5461</v>
      </c>
      <c r="AC557" s="30" t="s">
        <v>183</v>
      </c>
      <c r="AD557" s="30" t="s">
        <v>183</v>
      </c>
      <c r="AE557" s="30">
        <v>1</v>
      </c>
      <c r="AF557" s="30" t="s">
        <v>331</v>
      </c>
      <c r="AG557" s="34"/>
    </row>
    <row r="558" spans="1:33">
      <c r="A558" t="s">
        <v>308</v>
      </c>
      <c r="B558" s="2" t="s">
        <v>308</v>
      </c>
      <c r="C558" s="1"/>
      <c r="D558" s="2" t="s">
        <v>183</v>
      </c>
      <c r="E558" s="2"/>
      <c r="F558" s="2"/>
      <c r="G558" s="2" t="s">
        <v>5478</v>
      </c>
      <c r="H558" s="19">
        <v>1</v>
      </c>
      <c r="I558" s="22"/>
      <c r="J558" s="19"/>
      <c r="K558" s="22"/>
      <c r="L558" s="20"/>
      <c r="M558" s="22"/>
      <c r="N558" s="19">
        <v>0</v>
      </c>
      <c r="O558" s="22"/>
      <c r="P558" s="20"/>
      <c r="Q558" s="22"/>
      <c r="R558" s="19">
        <v>1</v>
      </c>
      <c r="S558" s="22"/>
      <c r="T558" s="20"/>
      <c r="U558" s="22"/>
      <c r="V558" s="47">
        <v>0</v>
      </c>
      <c r="W558" s="2" t="s">
        <v>6911</v>
      </c>
      <c r="X558" s="26" t="s">
        <v>6912</v>
      </c>
      <c r="Y558" s="2" t="s">
        <v>2780</v>
      </c>
      <c r="Z558" s="2" t="s">
        <v>2035</v>
      </c>
      <c r="AA558" s="2" t="s">
        <v>747</v>
      </c>
      <c r="AB558" s="1" t="s">
        <v>5461</v>
      </c>
      <c r="AC558" s="1" t="s">
        <v>183</v>
      </c>
      <c r="AD558" s="1" t="s">
        <v>183</v>
      </c>
      <c r="AE558" s="1">
        <v>1</v>
      </c>
      <c r="AF558" s="1" t="s">
        <v>308</v>
      </c>
      <c r="AG558" s="1"/>
    </row>
    <row r="559" spans="1:33">
      <c r="A559" t="s">
        <v>336</v>
      </c>
      <c r="B559" s="2" t="s">
        <v>6913</v>
      </c>
      <c r="C559" s="1"/>
      <c r="D559" s="2" t="s">
        <v>183</v>
      </c>
      <c r="E559" s="2"/>
      <c r="F559" s="2" t="s">
        <v>128</v>
      </c>
      <c r="G559" s="2"/>
      <c r="H559" s="19">
        <v>1</v>
      </c>
      <c r="I559" s="22"/>
      <c r="J559" s="20"/>
      <c r="K559" s="22"/>
      <c r="L559" s="20"/>
      <c r="M559" s="22">
        <v>1</v>
      </c>
      <c r="N559" s="19"/>
      <c r="O559" s="22"/>
      <c r="P559" s="20"/>
      <c r="Q559" s="22">
        <v>-2</v>
      </c>
      <c r="R559" s="19"/>
      <c r="S559" s="22"/>
      <c r="T559" s="20"/>
      <c r="U559" s="22"/>
      <c r="V559" s="47">
        <v>400</v>
      </c>
      <c r="W559" s="2" t="s">
        <v>6914</v>
      </c>
      <c r="X559" s="26" t="s">
        <v>6915</v>
      </c>
      <c r="Y559" s="2" t="s">
        <v>2780</v>
      </c>
      <c r="Z559" s="2" t="s">
        <v>2035</v>
      </c>
      <c r="AA559" s="2" t="s">
        <v>747</v>
      </c>
      <c r="AB559" s="1" t="s">
        <v>5461</v>
      </c>
      <c r="AC559" s="1" t="s">
        <v>183</v>
      </c>
      <c r="AD559" s="1" t="s">
        <v>183</v>
      </c>
      <c r="AE559" s="1">
        <v>1</v>
      </c>
      <c r="AF559" s="1" t="s">
        <v>336</v>
      </c>
      <c r="AG559" s="1"/>
    </row>
    <row r="560" spans="1:33">
      <c r="A560" t="s">
        <v>336</v>
      </c>
      <c r="B560" s="1" t="s">
        <v>6916</v>
      </c>
      <c r="C560" s="1"/>
      <c r="D560" s="2" t="s">
        <v>183</v>
      </c>
      <c r="E560" s="2"/>
      <c r="F560" s="2" t="s">
        <v>128</v>
      </c>
      <c r="G560" s="2"/>
      <c r="H560" s="20">
        <v>0</v>
      </c>
      <c r="I560" s="22"/>
      <c r="J560" s="20"/>
      <c r="K560" s="22"/>
      <c r="L560" s="20"/>
      <c r="M560" s="22">
        <v>2</v>
      </c>
      <c r="N560" s="20"/>
      <c r="O560" s="22"/>
      <c r="P560" s="20"/>
      <c r="Q560" s="22">
        <v>-1</v>
      </c>
      <c r="R560" s="20"/>
      <c r="S560" s="22"/>
      <c r="T560" s="20"/>
      <c r="U560" s="22"/>
      <c r="V560" s="27">
        <v>400</v>
      </c>
      <c r="W560" s="2" t="s">
        <v>6917</v>
      </c>
      <c r="X560" s="26" t="s">
        <v>6918</v>
      </c>
      <c r="Y560" s="2" t="s">
        <v>2780</v>
      </c>
      <c r="Z560" s="2" t="s">
        <v>2035</v>
      </c>
      <c r="AA560" s="1" t="s">
        <v>1614</v>
      </c>
      <c r="AB560" s="1" t="s">
        <v>5461</v>
      </c>
      <c r="AC560" s="1" t="s">
        <v>183</v>
      </c>
      <c r="AD560" s="1" t="s">
        <v>183</v>
      </c>
      <c r="AE560" s="1">
        <v>1</v>
      </c>
      <c r="AF560" s="1" t="s">
        <v>336</v>
      </c>
      <c r="AG560" s="1"/>
    </row>
    <row r="561" spans="1:33">
      <c r="A561" t="s">
        <v>336</v>
      </c>
      <c r="B561" s="1" t="s">
        <v>6919</v>
      </c>
      <c r="C561" s="1"/>
      <c r="D561" s="2" t="s">
        <v>183</v>
      </c>
      <c r="E561" s="2"/>
      <c r="F561" s="2" t="s">
        <v>128</v>
      </c>
      <c r="G561" s="2"/>
      <c r="H561" s="20">
        <v>0</v>
      </c>
      <c r="I561" s="22"/>
      <c r="J561" s="20"/>
      <c r="K561" s="22"/>
      <c r="L561" s="20"/>
      <c r="M561" s="22">
        <v>3</v>
      </c>
      <c r="N561" s="20"/>
      <c r="O561" s="22"/>
      <c r="P561" s="20"/>
      <c r="Q561" s="22">
        <v>-2</v>
      </c>
      <c r="R561" s="20"/>
      <c r="S561" s="22"/>
      <c r="T561" s="20"/>
      <c r="U561" s="22"/>
      <c r="V561" s="27">
        <v>400</v>
      </c>
      <c r="W561" s="2" t="s">
        <v>6920</v>
      </c>
      <c r="X561" s="26" t="s">
        <v>6921</v>
      </c>
      <c r="Y561" s="2" t="s">
        <v>2780</v>
      </c>
      <c r="Z561" s="2" t="s">
        <v>2035</v>
      </c>
      <c r="AA561" s="1" t="s">
        <v>1614</v>
      </c>
      <c r="AB561" s="1" t="s">
        <v>5461</v>
      </c>
      <c r="AC561" s="1" t="s">
        <v>183</v>
      </c>
      <c r="AD561" s="1" t="s">
        <v>183</v>
      </c>
      <c r="AE561" s="1">
        <v>1</v>
      </c>
      <c r="AF561" s="1" t="s">
        <v>336</v>
      </c>
      <c r="AG561" s="1"/>
    </row>
    <row r="562" spans="1:33">
      <c r="A562" t="s">
        <v>336</v>
      </c>
      <c r="B562" s="2" t="s">
        <v>6922</v>
      </c>
      <c r="C562" s="1"/>
      <c r="D562" s="2" t="s">
        <v>305</v>
      </c>
      <c r="E562" s="1" t="s">
        <v>316</v>
      </c>
      <c r="F562" s="2" t="s">
        <v>128</v>
      </c>
      <c r="G562" s="2" t="s">
        <v>5478</v>
      </c>
      <c r="H562" s="20">
        <v>0</v>
      </c>
      <c r="I562" s="22"/>
      <c r="J562" s="20"/>
      <c r="K562" s="22"/>
      <c r="L562" s="20"/>
      <c r="M562" s="22">
        <v>4</v>
      </c>
      <c r="N562" s="20">
        <v>5</v>
      </c>
      <c r="O562" s="22"/>
      <c r="P562" s="20"/>
      <c r="Q562" s="22">
        <v>-5</v>
      </c>
      <c r="R562" s="20">
        <v>-4</v>
      </c>
      <c r="S562" s="22"/>
      <c r="T562" s="20"/>
      <c r="U562" s="22"/>
      <c r="V562" s="27">
        <v>600</v>
      </c>
      <c r="W562" s="2" t="s">
        <v>6923</v>
      </c>
      <c r="X562" s="26" t="s">
        <v>5483</v>
      </c>
      <c r="Y562" s="2" t="s">
        <v>2780</v>
      </c>
      <c r="Z562" s="2" t="s">
        <v>2035</v>
      </c>
      <c r="AA562" s="1" t="s">
        <v>1623</v>
      </c>
      <c r="AB562" s="1" t="s">
        <v>5461</v>
      </c>
      <c r="AC562" s="1" t="s">
        <v>183</v>
      </c>
      <c r="AD562" s="1" t="s">
        <v>183</v>
      </c>
      <c r="AE562" s="1">
        <v>1</v>
      </c>
      <c r="AF562" s="1" t="s">
        <v>336</v>
      </c>
      <c r="AG562" s="1"/>
    </row>
    <row r="563" spans="1:33">
      <c r="A563" t="s">
        <v>336</v>
      </c>
      <c r="B563" s="1" t="s">
        <v>6924</v>
      </c>
      <c r="C563" s="1"/>
      <c r="D563" s="1" t="s">
        <v>305</v>
      </c>
      <c r="E563" s="1" t="s">
        <v>316</v>
      </c>
      <c r="F563" s="2" t="s">
        <v>128</v>
      </c>
      <c r="G563" s="1"/>
      <c r="H563" s="20">
        <v>0</v>
      </c>
      <c r="I563" s="22"/>
      <c r="J563" s="20"/>
      <c r="K563" s="22"/>
      <c r="L563" s="20"/>
      <c r="M563" s="22">
        <v>4</v>
      </c>
      <c r="N563" s="20"/>
      <c r="O563" s="22"/>
      <c r="P563" s="20"/>
      <c r="Q563" s="22">
        <v>-3</v>
      </c>
      <c r="R563" s="20"/>
      <c r="S563" s="22"/>
      <c r="T563" s="20"/>
      <c r="U563" s="22"/>
      <c r="V563" s="27">
        <v>600</v>
      </c>
      <c r="W563" s="1" t="s">
        <v>6925</v>
      </c>
      <c r="X563" s="29" t="s">
        <v>6926</v>
      </c>
      <c r="Y563" s="1" t="s">
        <v>2780</v>
      </c>
      <c r="Z563" s="1" t="s">
        <v>2035</v>
      </c>
      <c r="AA563" s="1" t="s">
        <v>1667</v>
      </c>
      <c r="AB563" s="1" t="s">
        <v>5461</v>
      </c>
      <c r="AC563" s="1" t="s">
        <v>183</v>
      </c>
      <c r="AD563" s="1" t="s">
        <v>183</v>
      </c>
      <c r="AE563" s="1">
        <v>1</v>
      </c>
      <c r="AF563" s="1" t="s">
        <v>336</v>
      </c>
      <c r="AG563" s="1"/>
    </row>
    <row r="564" spans="1:33">
      <c r="A564" t="s">
        <v>336</v>
      </c>
      <c r="B564" s="2" t="s">
        <v>336</v>
      </c>
      <c r="C564" s="1"/>
      <c r="D564" s="2" t="s">
        <v>305</v>
      </c>
      <c r="E564" s="1" t="s">
        <v>316</v>
      </c>
      <c r="F564" s="2" t="s">
        <v>128</v>
      </c>
      <c r="G564" s="2" t="s">
        <v>5478</v>
      </c>
      <c r="H564" s="19">
        <v>0</v>
      </c>
      <c r="I564" s="22"/>
      <c r="J564" s="20"/>
      <c r="K564" s="22"/>
      <c r="L564" s="20"/>
      <c r="M564" s="22">
        <v>3</v>
      </c>
      <c r="N564" s="19">
        <v>4</v>
      </c>
      <c r="O564" s="22"/>
      <c r="P564" s="20"/>
      <c r="Q564" s="22">
        <v>-1</v>
      </c>
      <c r="R564" s="19">
        <v>0</v>
      </c>
      <c r="S564" s="22"/>
      <c r="T564" s="20"/>
      <c r="U564" s="22"/>
      <c r="V564" s="47">
        <v>700</v>
      </c>
      <c r="W564" s="2" t="s">
        <v>6927</v>
      </c>
      <c r="X564" s="26" t="s">
        <v>6928</v>
      </c>
      <c r="Y564" s="2" t="s">
        <v>2780</v>
      </c>
      <c r="Z564" s="2" t="s">
        <v>2035</v>
      </c>
      <c r="AA564" s="2" t="s">
        <v>747</v>
      </c>
      <c r="AB564" s="1" t="s">
        <v>5461</v>
      </c>
      <c r="AC564" s="1" t="s">
        <v>183</v>
      </c>
      <c r="AD564" s="1" t="s">
        <v>183</v>
      </c>
      <c r="AE564" s="1">
        <v>1</v>
      </c>
      <c r="AF564" s="1" t="s">
        <v>336</v>
      </c>
      <c r="AG564" s="1"/>
    </row>
    <row r="565" spans="1:33">
      <c r="A565" t="s">
        <v>336</v>
      </c>
      <c r="B565" s="2" t="s">
        <v>6929</v>
      </c>
      <c r="C565" s="1"/>
      <c r="D565" s="2" t="s">
        <v>305</v>
      </c>
      <c r="E565" s="2" t="s">
        <v>316</v>
      </c>
      <c r="F565" s="2" t="s">
        <v>128</v>
      </c>
      <c r="G565" s="2" t="s">
        <v>5478</v>
      </c>
      <c r="H565" s="20">
        <v>0</v>
      </c>
      <c r="I565" s="22"/>
      <c r="J565" s="20"/>
      <c r="K565" s="22"/>
      <c r="L565" s="20"/>
      <c r="M565" s="22">
        <v>2</v>
      </c>
      <c r="N565" s="20">
        <v>3</v>
      </c>
      <c r="O565" s="22"/>
      <c r="P565" s="20"/>
      <c r="Q565" s="22">
        <v>0</v>
      </c>
      <c r="R565" s="20">
        <v>1</v>
      </c>
      <c r="S565" s="22"/>
      <c r="T565" s="20"/>
      <c r="U565" s="22"/>
      <c r="V565" s="27">
        <v>700</v>
      </c>
      <c r="W565" s="2" t="s">
        <v>6930</v>
      </c>
      <c r="X565" s="26" t="s">
        <v>6931</v>
      </c>
      <c r="Y565" s="2" t="s">
        <v>2780</v>
      </c>
      <c r="Z565" s="2" t="s">
        <v>2035</v>
      </c>
      <c r="AA565" s="1" t="s">
        <v>1614</v>
      </c>
      <c r="AB565" s="1" t="s">
        <v>5461</v>
      </c>
      <c r="AC565" s="1" t="s">
        <v>183</v>
      </c>
      <c r="AD565" s="1" t="s">
        <v>183</v>
      </c>
      <c r="AE565" s="1">
        <v>1</v>
      </c>
      <c r="AF565" s="1" t="s">
        <v>336</v>
      </c>
      <c r="AG565" s="1"/>
    </row>
    <row r="566" spans="1:33">
      <c r="A566" t="s">
        <v>336</v>
      </c>
      <c r="B566" s="2" t="s">
        <v>6932</v>
      </c>
      <c r="C566" s="1"/>
      <c r="D566" s="2" t="s">
        <v>305</v>
      </c>
      <c r="E566" s="2" t="s">
        <v>316</v>
      </c>
      <c r="F566" s="2" t="s">
        <v>128</v>
      </c>
      <c r="G566" s="2" t="s">
        <v>5478</v>
      </c>
      <c r="H566" s="20">
        <v>0</v>
      </c>
      <c r="I566" s="22"/>
      <c r="J566" s="20"/>
      <c r="K566" s="22"/>
      <c r="L566" s="20"/>
      <c r="M566" s="22">
        <v>5</v>
      </c>
      <c r="N566" s="20">
        <v>6</v>
      </c>
      <c r="O566" s="22"/>
      <c r="P566" s="20"/>
      <c r="Q566" s="22">
        <v>-3</v>
      </c>
      <c r="R566" s="20">
        <v>-2</v>
      </c>
      <c r="S566" s="22"/>
      <c r="T566" s="20"/>
      <c r="U566" s="22"/>
      <c r="V566" s="27">
        <v>700</v>
      </c>
      <c r="W566" s="2" t="s">
        <v>6933</v>
      </c>
      <c r="X566" s="26" t="s">
        <v>6934</v>
      </c>
      <c r="Y566" s="2" t="s">
        <v>2780</v>
      </c>
      <c r="Z566" s="2" t="s">
        <v>2035</v>
      </c>
      <c r="AA566" s="1" t="s">
        <v>1614</v>
      </c>
      <c r="AB566" s="1" t="s">
        <v>5461</v>
      </c>
      <c r="AC566" s="1" t="s">
        <v>183</v>
      </c>
      <c r="AD566" s="1" t="s">
        <v>183</v>
      </c>
      <c r="AE566" s="1">
        <v>1</v>
      </c>
      <c r="AF566" s="1" t="s">
        <v>336</v>
      </c>
      <c r="AG566" s="1"/>
    </row>
    <row r="567" spans="1:33">
      <c r="A567" t="s">
        <v>336</v>
      </c>
      <c r="B567" s="2" t="s">
        <v>6935</v>
      </c>
      <c r="C567" s="1"/>
      <c r="D567" s="2" t="s">
        <v>305</v>
      </c>
      <c r="E567" s="2" t="s">
        <v>316</v>
      </c>
      <c r="F567" s="1"/>
      <c r="G567" s="2" t="s">
        <v>5478</v>
      </c>
      <c r="H567" s="20">
        <v>0</v>
      </c>
      <c r="I567" s="22"/>
      <c r="J567" s="20"/>
      <c r="K567" s="22"/>
      <c r="L567" s="20"/>
      <c r="M567" s="22"/>
      <c r="N567" s="20">
        <v>5</v>
      </c>
      <c r="O567" s="22"/>
      <c r="P567" s="20"/>
      <c r="Q567" s="22"/>
      <c r="R567" s="20">
        <v>-4</v>
      </c>
      <c r="S567" s="22"/>
      <c r="T567" s="20"/>
      <c r="U567" s="22"/>
      <c r="V567" s="27">
        <v>900</v>
      </c>
      <c r="W567" s="2" t="s">
        <v>6936</v>
      </c>
      <c r="X567" s="26" t="s">
        <v>6934</v>
      </c>
      <c r="Y567" s="2" t="s">
        <v>2780</v>
      </c>
      <c r="Z567" s="2" t="s">
        <v>2035</v>
      </c>
      <c r="AA567" s="1" t="s">
        <v>1623</v>
      </c>
      <c r="AB567" s="1" t="s">
        <v>5461</v>
      </c>
      <c r="AC567" s="1" t="s">
        <v>183</v>
      </c>
      <c r="AD567" s="1" t="s">
        <v>183</v>
      </c>
      <c r="AE567" s="1">
        <v>1</v>
      </c>
      <c r="AF567" s="1" t="s">
        <v>336</v>
      </c>
      <c r="AG567" s="1"/>
    </row>
    <row r="568" spans="1:33">
      <c r="A568" t="s">
        <v>336</v>
      </c>
      <c r="B568" s="2" t="s">
        <v>6937</v>
      </c>
      <c r="C568" s="1"/>
      <c r="D568" s="2" t="s">
        <v>305</v>
      </c>
      <c r="E568" s="2" t="s">
        <v>316</v>
      </c>
      <c r="F568" s="2"/>
      <c r="G568" s="2" t="s">
        <v>5478</v>
      </c>
      <c r="H568" s="20">
        <v>-1</v>
      </c>
      <c r="I568" s="22"/>
      <c r="J568" s="20"/>
      <c r="K568" s="22"/>
      <c r="L568" s="20"/>
      <c r="M568" s="22"/>
      <c r="N568" s="20">
        <v>5</v>
      </c>
      <c r="O568" s="22"/>
      <c r="P568" s="20"/>
      <c r="Q568" s="22"/>
      <c r="R568" s="20">
        <v>-2</v>
      </c>
      <c r="S568" s="22"/>
      <c r="T568" s="20"/>
      <c r="U568" s="22"/>
      <c r="V568" s="27">
        <v>900</v>
      </c>
      <c r="W568" s="2" t="s">
        <v>6938</v>
      </c>
      <c r="X568" s="26" t="s">
        <v>6939</v>
      </c>
      <c r="Y568" s="2" t="s">
        <v>2780</v>
      </c>
      <c r="Z568" s="2" t="s">
        <v>2035</v>
      </c>
      <c r="AA568" s="1" t="s">
        <v>1631</v>
      </c>
      <c r="AB568" s="1" t="s">
        <v>5461</v>
      </c>
      <c r="AC568" s="1" t="s">
        <v>183</v>
      </c>
      <c r="AD568" s="1" t="s">
        <v>183</v>
      </c>
      <c r="AE568" s="1">
        <v>1</v>
      </c>
      <c r="AF568" s="1" t="s">
        <v>336</v>
      </c>
      <c r="AG568" s="1"/>
    </row>
    <row r="569" spans="1:33">
      <c r="A569" t="s">
        <v>336</v>
      </c>
      <c r="B569" s="1" t="s">
        <v>6940</v>
      </c>
      <c r="C569" s="1"/>
      <c r="D569" s="2" t="s">
        <v>305</v>
      </c>
      <c r="E569" s="1" t="s">
        <v>316</v>
      </c>
      <c r="F569" s="2"/>
      <c r="G569" s="2" t="s">
        <v>5478</v>
      </c>
      <c r="H569" s="20">
        <v>0</v>
      </c>
      <c r="I569" s="22"/>
      <c r="J569" s="20"/>
      <c r="K569" s="22"/>
      <c r="L569" s="20"/>
      <c r="M569" s="22"/>
      <c r="N569" s="20">
        <v>5</v>
      </c>
      <c r="O569" s="22"/>
      <c r="P569" s="20"/>
      <c r="Q569" s="22"/>
      <c r="R569" s="20">
        <v>-4</v>
      </c>
      <c r="S569" s="22"/>
      <c r="T569" s="20"/>
      <c r="U569" s="22"/>
      <c r="V569" s="27">
        <v>1300</v>
      </c>
      <c r="W569" s="2" t="s">
        <v>6941</v>
      </c>
      <c r="X569" s="26" t="s">
        <v>6942</v>
      </c>
      <c r="Y569" s="2" t="s">
        <v>2780</v>
      </c>
      <c r="Z569" s="2" t="s">
        <v>2035</v>
      </c>
      <c r="AA569" s="1" t="s">
        <v>747</v>
      </c>
      <c r="AB569" s="1" t="s">
        <v>5461</v>
      </c>
      <c r="AC569" s="1" t="s">
        <v>183</v>
      </c>
      <c r="AD569" s="1" t="s">
        <v>183</v>
      </c>
      <c r="AE569" s="1">
        <v>1</v>
      </c>
      <c r="AF569" s="1" t="s">
        <v>336</v>
      </c>
      <c r="AG569" s="1"/>
    </row>
    <row r="570" spans="1:33">
      <c r="A570" t="s">
        <v>336</v>
      </c>
      <c r="B570" s="2" t="s">
        <v>6943</v>
      </c>
      <c r="C570" s="1"/>
      <c r="D570" s="2" t="s">
        <v>305</v>
      </c>
      <c r="E570" s="2" t="s">
        <v>316</v>
      </c>
      <c r="F570" s="2"/>
      <c r="G570" s="2" t="s">
        <v>5478</v>
      </c>
      <c r="H570" s="20">
        <v>0</v>
      </c>
      <c r="I570" s="22"/>
      <c r="J570" s="20"/>
      <c r="K570" s="22"/>
      <c r="L570" s="20"/>
      <c r="M570" s="22"/>
      <c r="N570" s="20">
        <v>6</v>
      </c>
      <c r="O570" s="22"/>
      <c r="P570" s="20"/>
      <c r="Q570" s="22"/>
      <c r="R570" s="20">
        <v>-5</v>
      </c>
      <c r="S570" s="22"/>
      <c r="T570" s="20"/>
      <c r="U570" s="22"/>
      <c r="V570" s="27">
        <v>1300</v>
      </c>
      <c r="W570" s="2" t="s">
        <v>6944</v>
      </c>
      <c r="X570" s="26" t="s">
        <v>5483</v>
      </c>
      <c r="Y570" s="2" t="s">
        <v>2780</v>
      </c>
      <c r="Z570" s="2" t="s">
        <v>2035</v>
      </c>
      <c r="AA570" s="1" t="s">
        <v>1614</v>
      </c>
      <c r="AB570" s="1" t="s">
        <v>5461</v>
      </c>
      <c r="AC570" s="1" t="s">
        <v>183</v>
      </c>
      <c r="AD570" s="1" t="s">
        <v>183</v>
      </c>
      <c r="AE570" s="1">
        <v>1</v>
      </c>
      <c r="AF570" s="1" t="s">
        <v>336</v>
      </c>
      <c r="AG570" s="1"/>
    </row>
    <row r="571" spans="1:33">
      <c r="A571" t="s">
        <v>336</v>
      </c>
      <c r="B571" s="2" t="s">
        <v>6945</v>
      </c>
      <c r="C571" s="1"/>
      <c r="D571" s="2" t="s">
        <v>305</v>
      </c>
      <c r="E571" s="2"/>
      <c r="F571" s="2"/>
      <c r="G571" s="2" t="s">
        <v>5478</v>
      </c>
      <c r="H571" s="20">
        <v>0</v>
      </c>
      <c r="I571" s="22"/>
      <c r="J571" s="20"/>
      <c r="K571" s="22"/>
      <c r="L571" s="20"/>
      <c r="M571" s="22"/>
      <c r="N571" s="20">
        <v>8</v>
      </c>
      <c r="O571" s="22"/>
      <c r="P571" s="20"/>
      <c r="Q571" s="22"/>
      <c r="R571" s="20">
        <v>-7</v>
      </c>
      <c r="S571" s="22"/>
      <c r="T571" s="20"/>
      <c r="U571" s="22"/>
      <c r="V571" s="27">
        <v>1300</v>
      </c>
      <c r="W571" s="2" t="s">
        <v>6946</v>
      </c>
      <c r="X571" s="26" t="s">
        <v>6947</v>
      </c>
      <c r="Y571" s="2" t="s">
        <v>2780</v>
      </c>
      <c r="Z571" s="2" t="s">
        <v>2035</v>
      </c>
      <c r="AA571" s="1" t="s">
        <v>1614</v>
      </c>
      <c r="AB571" s="1" t="s">
        <v>5461</v>
      </c>
      <c r="AC571" s="1" t="s">
        <v>183</v>
      </c>
      <c r="AD571" s="1" t="s">
        <v>183</v>
      </c>
      <c r="AE571" s="1">
        <v>1</v>
      </c>
      <c r="AF571" s="1" t="s">
        <v>336</v>
      </c>
      <c r="AG571" s="1"/>
    </row>
    <row r="572" spans="1:33">
      <c r="A572" t="s">
        <v>336</v>
      </c>
      <c r="B572" s="2" t="s">
        <v>6948</v>
      </c>
      <c r="C572" s="1"/>
      <c r="D572" s="2" t="s">
        <v>66</v>
      </c>
      <c r="E572" s="2"/>
      <c r="F572" s="2"/>
      <c r="G572" s="2" t="s">
        <v>5478</v>
      </c>
      <c r="H572" s="20">
        <v>-1</v>
      </c>
      <c r="I572" s="22"/>
      <c r="J572" s="20"/>
      <c r="K572" s="22"/>
      <c r="L572" s="20"/>
      <c r="M572" s="22"/>
      <c r="N572" s="20">
        <v>4</v>
      </c>
      <c r="O572" s="22"/>
      <c r="P572" s="20"/>
      <c r="Q572" s="22"/>
      <c r="R572" s="20">
        <v>-1</v>
      </c>
      <c r="S572" s="22"/>
      <c r="T572" s="20"/>
      <c r="U572" s="22"/>
      <c r="V572" s="27">
        <v>1300</v>
      </c>
      <c r="W572" s="2" t="s">
        <v>6949</v>
      </c>
      <c r="X572" s="26" t="s">
        <v>6950</v>
      </c>
      <c r="Y572" s="2" t="s">
        <v>2780</v>
      </c>
      <c r="Z572" s="2" t="s">
        <v>2035</v>
      </c>
      <c r="AA572" s="1" t="s">
        <v>1638</v>
      </c>
      <c r="AB572" s="1" t="s">
        <v>5461</v>
      </c>
      <c r="AC572" s="1" t="s">
        <v>183</v>
      </c>
      <c r="AD572" s="1" t="s">
        <v>183</v>
      </c>
      <c r="AE572" s="1">
        <v>1</v>
      </c>
      <c r="AF572" s="1" t="s">
        <v>336</v>
      </c>
      <c r="AG572" s="1"/>
    </row>
    <row r="573" spans="1:33">
      <c r="A573" t="s">
        <v>336</v>
      </c>
      <c r="B573" s="2" t="s">
        <v>6951</v>
      </c>
      <c r="C573" s="1"/>
      <c r="D573" s="2" t="s">
        <v>305</v>
      </c>
      <c r="E573" s="1"/>
      <c r="F573" s="1" t="s">
        <v>128</v>
      </c>
      <c r="G573" s="2"/>
      <c r="H573" s="20">
        <v>0</v>
      </c>
      <c r="I573" s="22"/>
      <c r="J573" s="20"/>
      <c r="K573" s="22"/>
      <c r="L573" s="20"/>
      <c r="M573" s="22">
        <v>4</v>
      </c>
      <c r="N573" s="20"/>
      <c r="O573" s="22"/>
      <c r="P573" s="20"/>
      <c r="Q573" s="22">
        <v>-3</v>
      </c>
      <c r="R573" s="20"/>
      <c r="S573" s="22"/>
      <c r="T573" s="20"/>
      <c r="U573" s="22"/>
      <c r="V573" s="27">
        <v>1300</v>
      </c>
      <c r="W573" s="2" t="s">
        <v>6952</v>
      </c>
      <c r="X573" s="26" t="s">
        <v>6953</v>
      </c>
      <c r="Y573" s="2" t="s">
        <v>2780</v>
      </c>
      <c r="Z573" s="2" t="s">
        <v>2035</v>
      </c>
      <c r="AA573" s="1" t="s">
        <v>1643</v>
      </c>
      <c r="AB573" s="1" t="s">
        <v>5461</v>
      </c>
      <c r="AC573" s="1" t="s">
        <v>183</v>
      </c>
      <c r="AD573" s="1" t="s">
        <v>183</v>
      </c>
      <c r="AE573" s="1">
        <v>1</v>
      </c>
      <c r="AF573" s="1" t="s">
        <v>336</v>
      </c>
      <c r="AG573" s="1"/>
    </row>
    <row r="574" spans="1:33">
      <c r="A574" t="s">
        <v>336</v>
      </c>
      <c r="B574" s="1" t="s">
        <v>6954</v>
      </c>
      <c r="C574" s="20"/>
      <c r="D574" s="2" t="s">
        <v>183</v>
      </c>
      <c r="E574" s="1"/>
      <c r="F574" s="1" t="s">
        <v>128</v>
      </c>
      <c r="G574" s="2"/>
      <c r="H574" s="19"/>
      <c r="I574" s="22"/>
      <c r="J574" s="20"/>
      <c r="K574" s="22"/>
      <c r="L574" s="20"/>
      <c r="M574" s="22">
        <v>3</v>
      </c>
      <c r="N574" s="19"/>
      <c r="O574" s="22"/>
      <c r="P574" s="20"/>
      <c r="Q574" s="22">
        <v>-2</v>
      </c>
      <c r="R574" s="19"/>
      <c r="S574" s="22"/>
      <c r="T574" s="20"/>
      <c r="U574" s="22"/>
      <c r="V574" s="28">
        <v>1300</v>
      </c>
      <c r="W574" s="2" t="s">
        <v>6955</v>
      </c>
      <c r="X574" s="26" t="s">
        <v>6956</v>
      </c>
      <c r="Y574" s="1" t="s">
        <v>2780</v>
      </c>
      <c r="Z574" s="1" t="s">
        <v>2035</v>
      </c>
      <c r="AA574" s="21" t="s">
        <v>1648</v>
      </c>
      <c r="AB574" s="1" t="s">
        <v>5461</v>
      </c>
      <c r="AC574" s="1" t="s">
        <v>183</v>
      </c>
      <c r="AD574" s="1" t="s">
        <v>183</v>
      </c>
      <c r="AE574" s="1">
        <v>1</v>
      </c>
      <c r="AF574" s="1" t="s">
        <v>336</v>
      </c>
      <c r="AG574" s="1"/>
    </row>
    <row r="575" spans="1:33">
      <c r="A575" t="s">
        <v>336</v>
      </c>
      <c r="B575" s="1" t="s">
        <v>6957</v>
      </c>
      <c r="C575" s="20"/>
      <c r="D575" s="2" t="s">
        <v>183</v>
      </c>
      <c r="E575" s="1"/>
      <c r="F575" s="1"/>
      <c r="G575" s="2" t="s">
        <v>5478</v>
      </c>
      <c r="H575" s="19">
        <v>0</v>
      </c>
      <c r="I575" s="22"/>
      <c r="J575" s="20"/>
      <c r="K575" s="22"/>
      <c r="L575" s="20"/>
      <c r="M575" s="22"/>
      <c r="N575" s="19">
        <v>4</v>
      </c>
      <c r="O575" s="22"/>
      <c r="P575" s="20"/>
      <c r="Q575" s="22"/>
      <c r="R575" s="19">
        <v>-3</v>
      </c>
      <c r="S575" s="22"/>
      <c r="T575" s="20"/>
      <c r="U575" s="22"/>
      <c r="V575" s="28">
        <v>1300</v>
      </c>
      <c r="W575" s="2" t="s">
        <v>6958</v>
      </c>
      <c r="X575" s="26" t="s">
        <v>6959</v>
      </c>
      <c r="Y575" s="1" t="s">
        <v>2780</v>
      </c>
      <c r="Z575" s="1" t="s">
        <v>2035</v>
      </c>
      <c r="AA575" s="2" t="s">
        <v>1653</v>
      </c>
      <c r="AB575" s="1" t="s">
        <v>5461</v>
      </c>
      <c r="AC575" s="1" t="s">
        <v>183</v>
      </c>
      <c r="AD575" s="1" t="s">
        <v>183</v>
      </c>
      <c r="AE575" s="1">
        <v>1</v>
      </c>
      <c r="AF575" s="1" t="s">
        <v>336</v>
      </c>
      <c r="AG575" s="1"/>
    </row>
    <row r="576" spans="1:33">
      <c r="A576" t="s">
        <v>336</v>
      </c>
      <c r="B576" s="1" t="s">
        <v>6960</v>
      </c>
      <c r="C576" s="20"/>
      <c r="D576" s="2" t="s">
        <v>183</v>
      </c>
      <c r="E576" s="1"/>
      <c r="F576" s="1" t="s">
        <v>128</v>
      </c>
      <c r="G576" s="2"/>
      <c r="H576" s="19">
        <v>-1</v>
      </c>
      <c r="I576" s="22"/>
      <c r="J576" s="20"/>
      <c r="K576" s="22"/>
      <c r="L576" s="20"/>
      <c r="M576" s="22">
        <v>4</v>
      </c>
      <c r="N576" s="19"/>
      <c r="O576" s="22"/>
      <c r="P576" s="20"/>
      <c r="Q576" s="22">
        <v>-1</v>
      </c>
      <c r="R576" s="19"/>
      <c r="S576" s="22"/>
      <c r="T576" s="20"/>
      <c r="U576" s="22"/>
      <c r="V576" s="28">
        <v>1300</v>
      </c>
      <c r="W576" s="43" t="s">
        <v>6961</v>
      </c>
      <c r="X576" s="26" t="s">
        <v>6962</v>
      </c>
      <c r="Y576" s="1" t="s">
        <v>2780</v>
      </c>
      <c r="Z576" s="1" t="s">
        <v>2035</v>
      </c>
      <c r="AA576" s="2" t="s">
        <v>1662</v>
      </c>
      <c r="AB576" s="1" t="s">
        <v>5461</v>
      </c>
      <c r="AC576" s="1" t="s">
        <v>183</v>
      </c>
      <c r="AD576" s="1" t="s">
        <v>183</v>
      </c>
      <c r="AE576" s="1">
        <v>1</v>
      </c>
      <c r="AF576" s="1" t="s">
        <v>336</v>
      </c>
      <c r="AG576" s="1"/>
    </row>
    <row r="577" spans="1:33">
      <c r="A577" t="s">
        <v>336</v>
      </c>
      <c r="B577" s="1" t="s">
        <v>6963</v>
      </c>
      <c r="C577" s="1"/>
      <c r="D577" s="1" t="s">
        <v>183</v>
      </c>
      <c r="E577" s="1"/>
      <c r="F577" s="2" t="s">
        <v>128</v>
      </c>
      <c r="G577" s="1" t="s">
        <v>5478</v>
      </c>
      <c r="H577" s="20">
        <v>0</v>
      </c>
      <c r="I577" s="22"/>
      <c r="J577" s="20"/>
      <c r="K577" s="22"/>
      <c r="L577" s="20"/>
      <c r="M577" s="22">
        <v>3</v>
      </c>
      <c r="N577" s="20">
        <v>4</v>
      </c>
      <c r="O577" s="22"/>
      <c r="P577" s="20"/>
      <c r="Q577" s="22">
        <v>-3</v>
      </c>
      <c r="R577" s="20">
        <v>-2</v>
      </c>
      <c r="S577" s="22"/>
      <c r="T577" s="20"/>
      <c r="U577" s="22"/>
      <c r="V577" s="27">
        <v>1300</v>
      </c>
      <c r="W577" s="1" t="s">
        <v>6964</v>
      </c>
      <c r="X577" s="29" t="s">
        <v>6965</v>
      </c>
      <c r="Y577" s="1" t="s">
        <v>2780</v>
      </c>
      <c r="Z577" s="1" t="s">
        <v>2035</v>
      </c>
      <c r="AA577" s="1" t="s">
        <v>1667</v>
      </c>
      <c r="AB577" s="1" t="s">
        <v>5461</v>
      </c>
      <c r="AC577" s="1" t="s">
        <v>183</v>
      </c>
      <c r="AD577" s="1" t="s">
        <v>183</v>
      </c>
      <c r="AE577" s="1">
        <v>1</v>
      </c>
      <c r="AF577" s="1" t="s">
        <v>336</v>
      </c>
      <c r="AG577" s="1"/>
    </row>
    <row r="578" spans="1:33">
      <c r="A578" t="s">
        <v>336</v>
      </c>
      <c r="B578" s="2" t="s">
        <v>6966</v>
      </c>
      <c r="C578" s="1"/>
      <c r="D578" s="2" t="s">
        <v>367</v>
      </c>
      <c r="E578" s="1"/>
      <c r="F578" s="1"/>
      <c r="G578" s="2" t="s">
        <v>5478</v>
      </c>
      <c r="H578" s="20">
        <v>0</v>
      </c>
      <c r="I578" s="22"/>
      <c r="J578" s="20"/>
      <c r="K578" s="22"/>
      <c r="L578" s="20"/>
      <c r="M578" s="22"/>
      <c r="N578" s="20">
        <v>4</v>
      </c>
      <c r="O578" s="22"/>
      <c r="P578" s="20"/>
      <c r="Q578" s="22"/>
      <c r="R578" s="20">
        <v>-1</v>
      </c>
      <c r="S578" s="22"/>
      <c r="T578" s="20"/>
      <c r="U578" s="22"/>
      <c r="V578" s="27">
        <v>2000</v>
      </c>
      <c r="W578" s="2" t="s">
        <v>6967</v>
      </c>
      <c r="X578" s="26" t="s">
        <v>6968</v>
      </c>
      <c r="Y578" s="2" t="s">
        <v>2780</v>
      </c>
      <c r="Z578" s="2" t="s">
        <v>2035</v>
      </c>
      <c r="AA578" s="1" t="s">
        <v>1643</v>
      </c>
      <c r="AB578" s="1" t="s">
        <v>5461</v>
      </c>
      <c r="AC578" s="1" t="s">
        <v>183</v>
      </c>
      <c r="AD578" s="1" t="s">
        <v>183</v>
      </c>
      <c r="AE578" s="1">
        <v>1</v>
      </c>
      <c r="AF578" s="1" t="s">
        <v>336</v>
      </c>
      <c r="AG578" s="1"/>
    </row>
    <row r="579" spans="1:33">
      <c r="A579" t="s">
        <v>336</v>
      </c>
      <c r="B579" s="1" t="s">
        <v>6969</v>
      </c>
      <c r="C579" s="1"/>
      <c r="D579" s="1" t="s">
        <v>373</v>
      </c>
      <c r="E579" s="1"/>
      <c r="F579" s="2"/>
      <c r="G579" s="1" t="s">
        <v>5478</v>
      </c>
      <c r="H579" s="20">
        <v>0</v>
      </c>
      <c r="I579" s="22"/>
      <c r="J579" s="20"/>
      <c r="K579" s="22"/>
      <c r="L579" s="20"/>
      <c r="M579" s="22"/>
      <c r="N579" s="20">
        <v>5</v>
      </c>
      <c r="O579" s="22"/>
      <c r="P579" s="20"/>
      <c r="Q579" s="22"/>
      <c r="R579" s="20">
        <v>-1</v>
      </c>
      <c r="S579" s="22"/>
      <c r="T579" s="20"/>
      <c r="U579" s="22"/>
      <c r="V579" s="27">
        <v>2000</v>
      </c>
      <c r="W579" s="1" t="s">
        <v>6970</v>
      </c>
      <c r="X579" s="29" t="s">
        <v>6921</v>
      </c>
      <c r="Y579" s="1" t="s">
        <v>2780</v>
      </c>
      <c r="Z579" s="1" t="s">
        <v>2035</v>
      </c>
      <c r="AA579" s="1" t="s">
        <v>1667</v>
      </c>
      <c r="AB579" s="1" t="s">
        <v>5461</v>
      </c>
      <c r="AC579" s="1" t="s">
        <v>183</v>
      </c>
      <c r="AD579" s="1" t="s">
        <v>183</v>
      </c>
      <c r="AE579" s="1">
        <v>1</v>
      </c>
      <c r="AF579" s="1" t="s">
        <v>336</v>
      </c>
      <c r="AG579" s="1"/>
    </row>
    <row r="580" spans="1:33">
      <c r="A580" t="s">
        <v>336</v>
      </c>
      <c r="B580" s="1" t="s">
        <v>6971</v>
      </c>
      <c r="C580" s="1"/>
      <c r="D580" s="1" t="s">
        <v>369</v>
      </c>
      <c r="E580" s="1"/>
      <c r="F580" s="2" t="s">
        <v>128</v>
      </c>
      <c r="G580" s="1" t="s">
        <v>5478</v>
      </c>
      <c r="H580" s="20">
        <v>0</v>
      </c>
      <c r="I580" s="22"/>
      <c r="J580" s="20"/>
      <c r="K580" s="22"/>
      <c r="L580" s="20"/>
      <c r="M580" s="22">
        <v>6</v>
      </c>
      <c r="N580" s="20">
        <v>7</v>
      </c>
      <c r="O580" s="22"/>
      <c r="P580" s="20"/>
      <c r="Q580" s="22">
        <v>-3</v>
      </c>
      <c r="R580" s="20">
        <v>-2</v>
      </c>
      <c r="S580" s="22"/>
      <c r="T580" s="20"/>
      <c r="U580" s="22"/>
      <c r="V580" s="27">
        <v>2000</v>
      </c>
      <c r="W580" s="1" t="s">
        <v>6972</v>
      </c>
      <c r="X580" s="29" t="s">
        <v>6973</v>
      </c>
      <c r="Y580" s="1" t="s">
        <v>2780</v>
      </c>
      <c r="Z580" s="1" t="s">
        <v>2035</v>
      </c>
      <c r="AA580" s="1" t="s">
        <v>1667</v>
      </c>
      <c r="AB580" s="1" t="s">
        <v>5461</v>
      </c>
      <c r="AC580" s="1" t="s">
        <v>183</v>
      </c>
      <c r="AD580" s="1" t="s">
        <v>183</v>
      </c>
      <c r="AE580" s="1">
        <v>1</v>
      </c>
      <c r="AF580" s="1" t="s">
        <v>336</v>
      </c>
      <c r="AG580" s="1"/>
    </row>
    <row r="581" spans="1:33">
      <c r="A581" t="s">
        <v>336</v>
      </c>
      <c r="B581" s="1" t="s">
        <v>6974</v>
      </c>
      <c r="C581" s="1"/>
      <c r="D581" s="1" t="s">
        <v>372</v>
      </c>
      <c r="E581" s="1"/>
      <c r="F581" s="2"/>
      <c r="G581" s="1" t="s">
        <v>5478</v>
      </c>
      <c r="H581" s="20">
        <v>0</v>
      </c>
      <c r="I581" s="22"/>
      <c r="J581" s="20"/>
      <c r="K581" s="22"/>
      <c r="L581" s="20"/>
      <c r="M581" s="22"/>
      <c r="N581" s="20">
        <v>6</v>
      </c>
      <c r="O581" s="22"/>
      <c r="P581" s="20"/>
      <c r="Q581" s="22"/>
      <c r="R581" s="20">
        <v>-2</v>
      </c>
      <c r="S581" s="22"/>
      <c r="T581" s="20"/>
      <c r="U581" s="22"/>
      <c r="V581" s="27">
        <v>2000</v>
      </c>
      <c r="W581" s="1" t="s">
        <v>6975</v>
      </c>
      <c r="X581" s="29" t="s">
        <v>6921</v>
      </c>
      <c r="Y581" s="1" t="s">
        <v>2780</v>
      </c>
      <c r="Z581" s="1" t="s">
        <v>2035</v>
      </c>
      <c r="AA581" s="1" t="s">
        <v>1667</v>
      </c>
      <c r="AB581" s="1" t="s">
        <v>5461</v>
      </c>
      <c r="AC581" s="1" t="s">
        <v>183</v>
      </c>
      <c r="AD581" s="1" t="s">
        <v>183</v>
      </c>
      <c r="AE581" s="1">
        <v>1</v>
      </c>
      <c r="AF581" s="1" t="s">
        <v>336</v>
      </c>
      <c r="AG581" s="1"/>
    </row>
    <row r="582" spans="1:33">
      <c r="A582" t="s">
        <v>336</v>
      </c>
      <c r="B582" s="1" t="s">
        <v>6976</v>
      </c>
      <c r="C582" s="1"/>
      <c r="D582" s="1" t="s">
        <v>371</v>
      </c>
      <c r="E582" s="1"/>
      <c r="F582" s="2"/>
      <c r="G582" s="1" t="s">
        <v>5478</v>
      </c>
      <c r="H582" s="20">
        <v>-1</v>
      </c>
      <c r="I582" s="22"/>
      <c r="J582" s="20"/>
      <c r="K582" s="22"/>
      <c r="L582" s="20"/>
      <c r="M582" s="22"/>
      <c r="N582" s="20">
        <v>7</v>
      </c>
      <c r="O582" s="22"/>
      <c r="P582" s="20"/>
      <c r="Q582" s="22"/>
      <c r="R582" s="20">
        <v>-1</v>
      </c>
      <c r="S582" s="22"/>
      <c r="T582" s="20"/>
      <c r="U582" s="22"/>
      <c r="V582" s="27">
        <v>2000</v>
      </c>
      <c r="W582" s="1" t="s">
        <v>6977</v>
      </c>
      <c r="X582" s="29" t="s">
        <v>5657</v>
      </c>
      <c r="Y582" s="1" t="s">
        <v>2780</v>
      </c>
      <c r="Z582" s="1" t="s">
        <v>2035</v>
      </c>
      <c r="AA582" s="1" t="s">
        <v>1667</v>
      </c>
      <c r="AB582" s="1" t="s">
        <v>5461</v>
      </c>
      <c r="AC582" s="1" t="s">
        <v>183</v>
      </c>
      <c r="AD582" s="1" t="s">
        <v>183</v>
      </c>
      <c r="AE582" s="1">
        <v>1</v>
      </c>
      <c r="AF582" s="1" t="s">
        <v>336</v>
      </c>
      <c r="AG582" s="1"/>
    </row>
    <row r="583" spans="1:33">
      <c r="A583" t="s">
        <v>336</v>
      </c>
      <c r="B583" s="1" t="s">
        <v>6978</v>
      </c>
      <c r="C583" s="20"/>
      <c r="D583" s="2" t="s">
        <v>342</v>
      </c>
      <c r="E583" s="1"/>
      <c r="F583" s="1" t="s">
        <v>128</v>
      </c>
      <c r="G583" s="2"/>
      <c r="H583" s="19">
        <v>1</v>
      </c>
      <c r="I583" s="22"/>
      <c r="J583" s="20"/>
      <c r="K583" s="22"/>
      <c r="L583" s="20"/>
      <c r="M583" s="22">
        <v>3</v>
      </c>
      <c r="N583" s="19"/>
      <c r="O583" s="22"/>
      <c r="P583" s="20"/>
      <c r="Q583" s="22">
        <v>0</v>
      </c>
      <c r="R583" s="19"/>
      <c r="S583" s="22"/>
      <c r="T583" s="20"/>
      <c r="U583" s="22"/>
      <c r="V583" s="28">
        <v>2250</v>
      </c>
      <c r="W583" s="43" t="s">
        <v>6979</v>
      </c>
      <c r="X583" s="26" t="s">
        <v>6980</v>
      </c>
      <c r="Y583" s="1" t="s">
        <v>2780</v>
      </c>
      <c r="Z583" s="1" t="s">
        <v>2035</v>
      </c>
      <c r="AA583" s="2" t="s">
        <v>1662</v>
      </c>
      <c r="AB583" s="1" t="s">
        <v>5461</v>
      </c>
      <c r="AC583" s="1" t="s">
        <v>183</v>
      </c>
      <c r="AD583" s="1" t="s">
        <v>183</v>
      </c>
      <c r="AE583" s="1">
        <v>1</v>
      </c>
      <c r="AF583" s="1" t="s">
        <v>336</v>
      </c>
      <c r="AG583" s="1"/>
    </row>
    <row r="584" spans="1:33">
      <c r="A584" t="s">
        <v>336</v>
      </c>
      <c r="B584" s="1" t="s">
        <v>6981</v>
      </c>
      <c r="C584" s="54"/>
      <c r="D584" s="2" t="s">
        <v>342</v>
      </c>
      <c r="E584" s="1"/>
      <c r="F584" s="1" t="s">
        <v>128</v>
      </c>
      <c r="G584" s="2"/>
      <c r="H584" s="19">
        <v>0</v>
      </c>
      <c r="I584" s="22"/>
      <c r="J584" s="20"/>
      <c r="K584" s="22"/>
      <c r="L584" s="20"/>
      <c r="M584" s="22">
        <v>5</v>
      </c>
      <c r="N584" s="19"/>
      <c r="O584" s="22"/>
      <c r="P584" s="20"/>
      <c r="Q584" s="22">
        <v>0</v>
      </c>
      <c r="R584" s="19"/>
      <c r="S584" s="22"/>
      <c r="T584" s="20"/>
      <c r="U584" s="22"/>
      <c r="V584" s="28">
        <v>2250</v>
      </c>
      <c r="W584" s="43" t="s">
        <v>6982</v>
      </c>
      <c r="X584" s="26" t="s">
        <v>6983</v>
      </c>
      <c r="Y584" s="1" t="s">
        <v>2780</v>
      </c>
      <c r="Z584" s="1" t="s">
        <v>2035</v>
      </c>
      <c r="AA584" s="2" t="s">
        <v>1662</v>
      </c>
      <c r="AB584" s="1" t="s">
        <v>5461</v>
      </c>
      <c r="AC584" s="1" t="s">
        <v>183</v>
      </c>
      <c r="AD584" s="1" t="s">
        <v>183</v>
      </c>
      <c r="AE584" s="1">
        <v>1</v>
      </c>
      <c r="AF584" s="1" t="s">
        <v>336</v>
      </c>
      <c r="AG584" s="1"/>
    </row>
    <row r="585" spans="1:33">
      <c r="A585" t="s">
        <v>336</v>
      </c>
      <c r="B585" s="2" t="s">
        <v>6984</v>
      </c>
      <c r="C585" s="1"/>
      <c r="D585" s="2" t="s">
        <v>305</v>
      </c>
      <c r="E585" s="1"/>
      <c r="F585" s="1"/>
      <c r="G585" s="2" t="s">
        <v>5478</v>
      </c>
      <c r="H585" s="20">
        <v>0</v>
      </c>
      <c r="I585" s="22"/>
      <c r="J585" s="20"/>
      <c r="K585" s="22"/>
      <c r="L585" s="20"/>
      <c r="M585" s="22"/>
      <c r="N585" s="20">
        <v>11</v>
      </c>
      <c r="O585" s="22"/>
      <c r="P585" s="20"/>
      <c r="Q585" s="22"/>
      <c r="R585" s="20">
        <v>-8</v>
      </c>
      <c r="S585" s="22"/>
      <c r="T585" s="20"/>
      <c r="U585" s="22"/>
      <c r="V585" s="27">
        <v>2300</v>
      </c>
      <c r="W585" s="2" t="s">
        <v>6985</v>
      </c>
      <c r="X585" s="26" t="s">
        <v>5483</v>
      </c>
      <c r="Y585" s="2" t="s">
        <v>2780</v>
      </c>
      <c r="Z585" s="2" t="s">
        <v>2035</v>
      </c>
      <c r="AA585" s="1" t="s">
        <v>1643</v>
      </c>
      <c r="AB585" s="1" t="s">
        <v>5461</v>
      </c>
      <c r="AC585" s="1" t="s">
        <v>183</v>
      </c>
      <c r="AD585" s="1" t="s">
        <v>183</v>
      </c>
      <c r="AE585" s="1">
        <v>1</v>
      </c>
      <c r="AF585" s="1" t="s">
        <v>336</v>
      </c>
      <c r="AG585" s="1"/>
    </row>
    <row r="586" spans="1:33">
      <c r="A586" t="s">
        <v>336</v>
      </c>
      <c r="B586" s="1" t="s">
        <v>6986</v>
      </c>
      <c r="C586" s="1"/>
      <c r="D586" s="1" t="s">
        <v>305</v>
      </c>
      <c r="E586" s="1"/>
      <c r="F586" s="2" t="s">
        <v>128</v>
      </c>
      <c r="G586" s="1"/>
      <c r="H586" s="20">
        <v>0</v>
      </c>
      <c r="I586" s="22"/>
      <c r="J586" s="20"/>
      <c r="K586" s="22"/>
      <c r="L586" s="20"/>
      <c r="M586" s="22">
        <v>6</v>
      </c>
      <c r="N586" s="20"/>
      <c r="O586" s="22"/>
      <c r="P586" s="20"/>
      <c r="Q586" s="22">
        <v>-3</v>
      </c>
      <c r="R586" s="20"/>
      <c r="S586" s="22"/>
      <c r="T586" s="20"/>
      <c r="U586" s="22"/>
      <c r="V586" s="27">
        <v>2300</v>
      </c>
      <c r="W586" s="1" t="s">
        <v>6987</v>
      </c>
      <c r="X586" s="29" t="s">
        <v>6988</v>
      </c>
      <c r="Y586" s="1" t="s">
        <v>2780</v>
      </c>
      <c r="Z586" s="1" t="s">
        <v>2035</v>
      </c>
      <c r="AA586" s="1" t="s">
        <v>1667</v>
      </c>
      <c r="AB586" s="1" t="s">
        <v>5461</v>
      </c>
      <c r="AC586" s="1" t="s">
        <v>183</v>
      </c>
      <c r="AD586" s="1" t="s">
        <v>183</v>
      </c>
      <c r="AE586" s="1">
        <v>1</v>
      </c>
      <c r="AF586" s="1" t="s">
        <v>336</v>
      </c>
      <c r="AG586" s="1"/>
    </row>
    <row r="587" spans="1:33">
      <c r="A587" t="s">
        <v>336</v>
      </c>
      <c r="B587" s="2" t="s">
        <v>6989</v>
      </c>
      <c r="C587" s="1"/>
      <c r="D587" s="2" t="s">
        <v>183</v>
      </c>
      <c r="E587" s="1"/>
      <c r="F587" s="2"/>
      <c r="G587" s="2" t="s">
        <v>5478</v>
      </c>
      <c r="H587" s="20">
        <v>1</v>
      </c>
      <c r="I587" s="22"/>
      <c r="J587" s="20"/>
      <c r="K587" s="22"/>
      <c r="L587" s="20"/>
      <c r="M587" s="22"/>
      <c r="N587" s="20">
        <v>6</v>
      </c>
      <c r="O587" s="22"/>
      <c r="P587" s="20"/>
      <c r="Q587" s="22"/>
      <c r="R587" s="20">
        <v>-2</v>
      </c>
      <c r="S587" s="22"/>
      <c r="T587" s="20"/>
      <c r="U587" s="22"/>
      <c r="V587" s="27">
        <v>2600</v>
      </c>
      <c r="W587" s="2" t="s">
        <v>6990</v>
      </c>
      <c r="X587" s="26" t="s">
        <v>6991</v>
      </c>
      <c r="Y587" s="2" t="s">
        <v>2780</v>
      </c>
      <c r="Z587" s="2" t="s">
        <v>2035</v>
      </c>
      <c r="AA587" s="1" t="s">
        <v>1623</v>
      </c>
      <c r="AB587" s="1" t="s">
        <v>5461</v>
      </c>
      <c r="AC587" s="1" t="s">
        <v>183</v>
      </c>
      <c r="AD587" s="1" t="s">
        <v>183</v>
      </c>
      <c r="AE587" s="1">
        <v>1</v>
      </c>
      <c r="AF587" s="1" t="s">
        <v>336</v>
      </c>
      <c r="AG587" s="1"/>
    </row>
    <row r="588" spans="1:33">
      <c r="A588" t="s">
        <v>336</v>
      </c>
      <c r="B588" s="2" t="s">
        <v>6992</v>
      </c>
      <c r="C588" s="1"/>
      <c r="D588" s="2" t="s">
        <v>183</v>
      </c>
      <c r="E588" s="1"/>
      <c r="F588" s="2"/>
      <c r="G588" s="2" t="s">
        <v>5478</v>
      </c>
      <c r="H588" s="20">
        <v>0</v>
      </c>
      <c r="I588" s="22"/>
      <c r="J588" s="20"/>
      <c r="K588" s="22"/>
      <c r="L588" s="20"/>
      <c r="M588" s="22"/>
      <c r="N588" s="20">
        <v>8</v>
      </c>
      <c r="O588" s="22"/>
      <c r="P588" s="20"/>
      <c r="Q588" s="22"/>
      <c r="R588" s="20">
        <v>-2</v>
      </c>
      <c r="S588" s="22"/>
      <c r="T588" s="20"/>
      <c r="U588" s="22"/>
      <c r="V588" s="27">
        <v>2600</v>
      </c>
      <c r="W588" s="2" t="s">
        <v>6993</v>
      </c>
      <c r="X588" s="26" t="s">
        <v>6994</v>
      </c>
      <c r="Y588" s="2" t="s">
        <v>2780</v>
      </c>
      <c r="Z588" s="2" t="s">
        <v>2035</v>
      </c>
      <c r="AA588" s="2" t="s">
        <v>1623</v>
      </c>
      <c r="AB588" s="1" t="s">
        <v>5461</v>
      </c>
      <c r="AC588" s="1" t="s">
        <v>183</v>
      </c>
      <c r="AD588" s="1" t="s">
        <v>183</v>
      </c>
      <c r="AE588" s="1">
        <v>1</v>
      </c>
      <c r="AF588" s="1" t="s">
        <v>336</v>
      </c>
      <c r="AG588" s="1"/>
    </row>
    <row r="589" spans="1:33">
      <c r="A589" t="s">
        <v>336</v>
      </c>
      <c r="B589" s="2" t="s">
        <v>6995</v>
      </c>
      <c r="C589" s="1"/>
      <c r="D589" s="2" t="s">
        <v>329</v>
      </c>
      <c r="E589" s="2"/>
      <c r="F589" s="2"/>
      <c r="G589" s="2" t="s">
        <v>5478</v>
      </c>
      <c r="H589" s="20">
        <v>0</v>
      </c>
      <c r="I589" s="22"/>
      <c r="J589" s="20"/>
      <c r="K589" s="22"/>
      <c r="L589" s="20"/>
      <c r="M589" s="22"/>
      <c r="N589" s="20">
        <v>5</v>
      </c>
      <c r="O589" s="22"/>
      <c r="P589" s="20"/>
      <c r="Q589" s="22"/>
      <c r="R589" s="20">
        <v>1</v>
      </c>
      <c r="S589" s="22"/>
      <c r="T589" s="20"/>
      <c r="U589" s="22"/>
      <c r="V589" s="27">
        <v>2600</v>
      </c>
      <c r="W589" s="2" t="s">
        <v>6996</v>
      </c>
      <c r="X589" s="26" t="s">
        <v>6997</v>
      </c>
      <c r="Y589" s="2" t="s">
        <v>2780</v>
      </c>
      <c r="Z589" s="2" t="s">
        <v>2035</v>
      </c>
      <c r="AA589" s="2" t="s">
        <v>1623</v>
      </c>
      <c r="AB589" s="1" t="s">
        <v>5461</v>
      </c>
      <c r="AC589" s="1" t="s">
        <v>183</v>
      </c>
      <c r="AD589" s="1" t="s">
        <v>183</v>
      </c>
      <c r="AE589" s="1">
        <v>1</v>
      </c>
      <c r="AF589" s="1" t="s">
        <v>336</v>
      </c>
      <c r="AG589" s="1"/>
    </row>
    <row r="590" spans="1:33">
      <c r="A590" t="s">
        <v>336</v>
      </c>
      <c r="B590" s="2" t="s">
        <v>6998</v>
      </c>
      <c r="C590" s="1"/>
      <c r="D590" s="2" t="s">
        <v>183</v>
      </c>
      <c r="E590" s="2"/>
      <c r="F590" s="1" t="s">
        <v>128</v>
      </c>
      <c r="G590" s="2" t="s">
        <v>5478</v>
      </c>
      <c r="H590" s="20">
        <v>1</v>
      </c>
      <c r="I590" s="22"/>
      <c r="J590" s="20"/>
      <c r="K590" s="22"/>
      <c r="L590" s="20"/>
      <c r="M590" s="22">
        <v>5</v>
      </c>
      <c r="N590" s="20">
        <v>6</v>
      </c>
      <c r="O590" s="22"/>
      <c r="P590" s="20"/>
      <c r="Q590" s="22">
        <v>-1</v>
      </c>
      <c r="R590" s="20">
        <v>0</v>
      </c>
      <c r="S590" s="22"/>
      <c r="T590" s="20"/>
      <c r="U590" s="22"/>
      <c r="V590" s="27">
        <v>2600</v>
      </c>
      <c r="W590" s="2" t="s">
        <v>6999</v>
      </c>
      <c r="X590" s="26" t="s">
        <v>7000</v>
      </c>
      <c r="Y590" s="2" t="s">
        <v>2780</v>
      </c>
      <c r="Z590" s="2" t="s">
        <v>2035</v>
      </c>
      <c r="AA590" s="1" t="s">
        <v>1631</v>
      </c>
      <c r="AB590" s="1" t="s">
        <v>5461</v>
      </c>
      <c r="AC590" s="1" t="s">
        <v>183</v>
      </c>
      <c r="AD590" s="1" t="s">
        <v>183</v>
      </c>
      <c r="AE590" s="1">
        <v>1</v>
      </c>
      <c r="AF590" s="1" t="s">
        <v>336</v>
      </c>
      <c r="AG590" s="1"/>
    </row>
    <row r="591" spans="1:33">
      <c r="A591" t="s">
        <v>336</v>
      </c>
      <c r="B591" s="2" t="s">
        <v>7001</v>
      </c>
      <c r="C591" s="1"/>
      <c r="D591" s="2" t="s">
        <v>183</v>
      </c>
      <c r="E591" s="2"/>
      <c r="F591" s="2"/>
      <c r="G591" s="2" t="s">
        <v>5478</v>
      </c>
      <c r="H591" s="20">
        <v>0</v>
      </c>
      <c r="I591" s="22"/>
      <c r="J591" s="20"/>
      <c r="K591" s="22"/>
      <c r="L591" s="20"/>
      <c r="M591" s="22"/>
      <c r="N591" s="20">
        <v>5</v>
      </c>
      <c r="O591" s="22"/>
      <c r="P591" s="20"/>
      <c r="Q591" s="22"/>
      <c r="R591" s="20">
        <v>0</v>
      </c>
      <c r="S591" s="22"/>
      <c r="T591" s="20"/>
      <c r="U591" s="22"/>
      <c r="V591" s="27">
        <v>2600</v>
      </c>
      <c r="W591" s="2" t="s">
        <v>7002</v>
      </c>
      <c r="X591" s="26" t="s">
        <v>5506</v>
      </c>
      <c r="Y591" s="2" t="s">
        <v>2780</v>
      </c>
      <c r="Z591" s="2" t="s">
        <v>2035</v>
      </c>
      <c r="AA591" s="1" t="s">
        <v>1638</v>
      </c>
      <c r="AB591" s="1" t="s">
        <v>5461</v>
      </c>
      <c r="AC591" s="1" t="s">
        <v>183</v>
      </c>
      <c r="AD591" s="1" t="s">
        <v>183</v>
      </c>
      <c r="AE591" s="1">
        <v>1</v>
      </c>
      <c r="AF591" s="1" t="s">
        <v>336</v>
      </c>
      <c r="AG591" s="1"/>
    </row>
    <row r="592" spans="1:33">
      <c r="A592" t="s">
        <v>336</v>
      </c>
      <c r="B592" s="1" t="s">
        <v>7003</v>
      </c>
      <c r="C592" s="54"/>
      <c r="D592" s="2" t="s">
        <v>305</v>
      </c>
      <c r="E592" s="1"/>
      <c r="F592" s="2" t="s">
        <v>128</v>
      </c>
      <c r="G592" s="1" t="s">
        <v>5478</v>
      </c>
      <c r="H592" s="19"/>
      <c r="I592" s="22"/>
      <c r="J592" s="20"/>
      <c r="K592" s="22"/>
      <c r="L592" s="20"/>
      <c r="M592" s="24">
        <v>7</v>
      </c>
      <c r="N592" s="20">
        <v>8</v>
      </c>
      <c r="O592" s="22"/>
      <c r="P592" s="20"/>
      <c r="Q592" s="24">
        <v>-2</v>
      </c>
      <c r="R592" s="20">
        <v>-1</v>
      </c>
      <c r="S592" s="22"/>
      <c r="T592" s="20"/>
      <c r="U592" s="22"/>
      <c r="V592" s="28">
        <v>2600</v>
      </c>
      <c r="W592" s="2" t="s">
        <v>7004</v>
      </c>
      <c r="X592" s="26" t="s">
        <v>5555</v>
      </c>
      <c r="Y592" s="1" t="s">
        <v>2780</v>
      </c>
      <c r="Z592" s="1" t="s">
        <v>2035</v>
      </c>
      <c r="AA592" s="2" t="s">
        <v>1648</v>
      </c>
      <c r="AB592" s="1" t="s">
        <v>5461</v>
      </c>
      <c r="AC592" s="1" t="s">
        <v>183</v>
      </c>
      <c r="AD592" s="1" t="s">
        <v>183</v>
      </c>
      <c r="AE592" s="1">
        <v>1</v>
      </c>
      <c r="AF592" s="1" t="s">
        <v>336</v>
      </c>
      <c r="AG592" s="1"/>
    </row>
    <row r="593" spans="1:33">
      <c r="A593" t="s">
        <v>336</v>
      </c>
      <c r="B593" s="1" t="s">
        <v>7005</v>
      </c>
      <c r="C593" s="20"/>
      <c r="D593" s="2" t="s">
        <v>305</v>
      </c>
      <c r="E593" s="1"/>
      <c r="F593" s="1"/>
      <c r="G593" s="2" t="s">
        <v>5478</v>
      </c>
      <c r="H593" s="19">
        <v>1</v>
      </c>
      <c r="I593" s="22"/>
      <c r="J593" s="20"/>
      <c r="K593" s="22"/>
      <c r="L593" s="20"/>
      <c r="M593" s="22"/>
      <c r="N593" s="19">
        <v>6</v>
      </c>
      <c r="O593" s="22"/>
      <c r="P593" s="20"/>
      <c r="Q593" s="22"/>
      <c r="R593" s="19">
        <v>-2</v>
      </c>
      <c r="S593" s="22"/>
      <c r="T593" s="20"/>
      <c r="U593" s="22"/>
      <c r="V593" s="28">
        <v>2600</v>
      </c>
      <c r="W593" s="2" t="s">
        <v>7006</v>
      </c>
      <c r="X593" s="26" t="s">
        <v>7007</v>
      </c>
      <c r="Y593" s="1" t="s">
        <v>2780</v>
      </c>
      <c r="Z593" s="1" t="s">
        <v>2035</v>
      </c>
      <c r="AA593" s="2" t="s">
        <v>1653</v>
      </c>
      <c r="AB593" s="1" t="s">
        <v>5461</v>
      </c>
      <c r="AC593" s="1" t="s">
        <v>183</v>
      </c>
      <c r="AD593" s="1" t="s">
        <v>183</v>
      </c>
      <c r="AE593" s="1">
        <v>1</v>
      </c>
      <c r="AF593" s="1" t="s">
        <v>336</v>
      </c>
      <c r="AG593" s="1"/>
    </row>
    <row r="594" spans="1:33">
      <c r="A594" t="s">
        <v>336</v>
      </c>
      <c r="B594" s="1" t="s">
        <v>7008</v>
      </c>
      <c r="C594" s="54"/>
      <c r="D594" s="2" t="s">
        <v>183</v>
      </c>
      <c r="E594" s="1"/>
      <c r="F594" s="2" t="s">
        <v>128</v>
      </c>
      <c r="G594" s="1"/>
      <c r="H594" s="19">
        <v>0</v>
      </c>
      <c r="I594" s="22"/>
      <c r="J594" s="20"/>
      <c r="K594" s="22"/>
      <c r="L594" s="20"/>
      <c r="M594" s="24">
        <v>4</v>
      </c>
      <c r="N594" s="20"/>
      <c r="O594" s="22"/>
      <c r="P594" s="20"/>
      <c r="Q594" s="24">
        <v>1</v>
      </c>
      <c r="R594" s="20"/>
      <c r="S594" s="22"/>
      <c r="T594" s="20">
        <v>2</v>
      </c>
      <c r="U594" s="22"/>
      <c r="V594" s="28">
        <v>2600</v>
      </c>
      <c r="W594" s="2" t="s">
        <v>7009</v>
      </c>
      <c r="X594" s="26" t="s">
        <v>5464</v>
      </c>
      <c r="Y594" s="1" t="s">
        <v>2780</v>
      </c>
      <c r="Z594" s="1" t="s">
        <v>2035</v>
      </c>
      <c r="AA594" s="2" t="s">
        <v>1657</v>
      </c>
      <c r="AB594" s="1" t="s">
        <v>5461</v>
      </c>
      <c r="AC594" s="1" t="s">
        <v>183</v>
      </c>
      <c r="AD594" s="1" t="s">
        <v>183</v>
      </c>
      <c r="AE594" s="1">
        <v>1</v>
      </c>
      <c r="AF594" s="1" t="s">
        <v>336</v>
      </c>
      <c r="AG594" s="1"/>
    </row>
    <row r="595" spans="1:33">
      <c r="A595" t="s">
        <v>336</v>
      </c>
      <c r="B595" s="1" t="s">
        <v>7010</v>
      </c>
      <c r="C595" s="54"/>
      <c r="D595" s="2" t="s">
        <v>183</v>
      </c>
      <c r="E595" s="1"/>
      <c r="F595" s="1" t="s">
        <v>128</v>
      </c>
      <c r="G595" s="21"/>
      <c r="H595" s="20">
        <v>0</v>
      </c>
      <c r="I595" s="22"/>
      <c r="J595" s="20"/>
      <c r="K595" s="22"/>
      <c r="L595" s="18"/>
      <c r="M595" s="22">
        <v>5</v>
      </c>
      <c r="N595" s="20"/>
      <c r="O595" s="22"/>
      <c r="P595" s="18"/>
      <c r="Q595" s="22">
        <v>1</v>
      </c>
      <c r="R595" s="20"/>
      <c r="S595" s="22"/>
      <c r="T595" s="20"/>
      <c r="U595" s="23"/>
      <c r="V595" s="28">
        <v>2600</v>
      </c>
      <c r="W595" s="43" t="s">
        <v>7011</v>
      </c>
      <c r="X595" s="29" t="s">
        <v>7012</v>
      </c>
      <c r="Y595" s="1" t="s">
        <v>2780</v>
      </c>
      <c r="Z595" s="1" t="s">
        <v>2035</v>
      </c>
      <c r="AA595" s="2" t="s">
        <v>1662</v>
      </c>
      <c r="AB595" s="1" t="s">
        <v>5461</v>
      </c>
      <c r="AC595" s="1" t="s">
        <v>183</v>
      </c>
      <c r="AD595" s="1" t="s">
        <v>183</v>
      </c>
      <c r="AE595" s="1">
        <v>1</v>
      </c>
      <c r="AF595" s="1" t="s">
        <v>336</v>
      </c>
      <c r="AG595" s="1"/>
    </row>
    <row r="596" spans="1:33">
      <c r="A596" t="s">
        <v>336</v>
      </c>
      <c r="B596" s="1" t="s">
        <v>7013</v>
      </c>
      <c r="C596" s="54"/>
      <c r="D596" s="2" t="s">
        <v>183</v>
      </c>
      <c r="E596" s="1"/>
      <c r="F596" s="1" t="s">
        <v>128</v>
      </c>
      <c r="G596" s="2"/>
      <c r="H596" s="19">
        <v>1</v>
      </c>
      <c r="I596" s="22"/>
      <c r="J596" s="20"/>
      <c r="K596" s="22"/>
      <c r="L596" s="20"/>
      <c r="M596" s="22">
        <v>5</v>
      </c>
      <c r="N596" s="19"/>
      <c r="O596" s="22"/>
      <c r="P596" s="20"/>
      <c r="Q596" s="22">
        <v>-1</v>
      </c>
      <c r="R596" s="19"/>
      <c r="S596" s="22"/>
      <c r="T596" s="20">
        <v>2</v>
      </c>
      <c r="U596" s="22"/>
      <c r="V596" s="28">
        <v>2600</v>
      </c>
      <c r="W596" s="43" t="s">
        <v>7014</v>
      </c>
      <c r="X596" s="26" t="s">
        <v>5464</v>
      </c>
      <c r="Y596" s="1" t="s">
        <v>2780</v>
      </c>
      <c r="Z596" s="1" t="s">
        <v>2035</v>
      </c>
      <c r="AA596" s="2" t="s">
        <v>1662</v>
      </c>
      <c r="AB596" s="1" t="s">
        <v>5461</v>
      </c>
      <c r="AC596" s="1" t="s">
        <v>183</v>
      </c>
      <c r="AD596" s="1" t="s">
        <v>183</v>
      </c>
      <c r="AE596" s="1">
        <v>1</v>
      </c>
      <c r="AF596" s="1" t="s">
        <v>336</v>
      </c>
      <c r="AG596" s="1"/>
    </row>
    <row r="597" spans="1:33">
      <c r="A597" t="s">
        <v>336</v>
      </c>
      <c r="B597" s="1" t="s">
        <v>7015</v>
      </c>
      <c r="C597" s="20"/>
      <c r="D597" s="2" t="s">
        <v>69</v>
      </c>
      <c r="E597" s="1" t="s">
        <v>1650</v>
      </c>
      <c r="F597" s="1" t="s">
        <v>128</v>
      </c>
      <c r="G597" s="2" t="s">
        <v>5478</v>
      </c>
      <c r="H597" s="19">
        <v>1</v>
      </c>
      <c r="I597" s="22"/>
      <c r="J597" s="20"/>
      <c r="K597" s="22"/>
      <c r="L597" s="20"/>
      <c r="M597" s="22">
        <v>6</v>
      </c>
      <c r="N597" s="19">
        <v>7</v>
      </c>
      <c r="O597" s="22"/>
      <c r="P597" s="20"/>
      <c r="Q597" s="22">
        <v>-1</v>
      </c>
      <c r="R597" s="19">
        <v>0</v>
      </c>
      <c r="S597" s="22"/>
      <c r="T597" s="20">
        <v>2</v>
      </c>
      <c r="U597" s="22"/>
      <c r="V597" s="28">
        <v>2600</v>
      </c>
      <c r="W597" s="43" t="s">
        <v>7016</v>
      </c>
      <c r="X597" s="26" t="s">
        <v>7017</v>
      </c>
      <c r="Y597" s="1" t="s">
        <v>2780</v>
      </c>
      <c r="Z597" s="1" t="s">
        <v>2035</v>
      </c>
      <c r="AA597" s="2" t="s">
        <v>1662</v>
      </c>
      <c r="AB597" s="1" t="s">
        <v>5461</v>
      </c>
      <c r="AC597" s="1" t="s">
        <v>183</v>
      </c>
      <c r="AD597" s="1" t="s">
        <v>183</v>
      </c>
      <c r="AE597" s="1">
        <v>1</v>
      </c>
      <c r="AF597" s="1" t="s">
        <v>336</v>
      </c>
      <c r="AG597" s="1"/>
    </row>
    <row r="598" spans="1:33">
      <c r="A598" t="s">
        <v>336</v>
      </c>
      <c r="B598" s="2" t="s">
        <v>7018</v>
      </c>
      <c r="C598" s="1"/>
      <c r="D598" s="2" t="s">
        <v>305</v>
      </c>
      <c r="E598" s="2"/>
      <c r="F598" s="2"/>
      <c r="G598" s="2" t="s">
        <v>5478</v>
      </c>
      <c r="H598" s="20">
        <v>1</v>
      </c>
      <c r="I598" s="22"/>
      <c r="J598" s="20"/>
      <c r="K598" s="22"/>
      <c r="L598" s="20"/>
      <c r="M598" s="22"/>
      <c r="N598" s="20">
        <v>7</v>
      </c>
      <c r="O598" s="22"/>
      <c r="P598" s="20"/>
      <c r="Q598" s="22"/>
      <c r="R598" s="20">
        <v>-3</v>
      </c>
      <c r="S598" s="22"/>
      <c r="T598" s="20">
        <v>2</v>
      </c>
      <c r="U598" s="22"/>
      <c r="V598" s="27">
        <v>3400</v>
      </c>
      <c r="W598" s="2" t="s">
        <v>7019</v>
      </c>
      <c r="X598" s="26" t="s">
        <v>7020</v>
      </c>
      <c r="Y598" s="2" t="s">
        <v>2780</v>
      </c>
      <c r="Z598" s="2" t="s">
        <v>2035</v>
      </c>
      <c r="AA598" s="1" t="s">
        <v>1614</v>
      </c>
      <c r="AB598" s="1" t="s">
        <v>5461</v>
      </c>
      <c r="AC598" s="1" t="s">
        <v>183</v>
      </c>
      <c r="AD598" s="1" t="s">
        <v>183</v>
      </c>
      <c r="AE598" s="1">
        <v>1</v>
      </c>
      <c r="AF598" s="1" t="s">
        <v>336</v>
      </c>
      <c r="AG598" s="1"/>
    </row>
    <row r="599" spans="1:33">
      <c r="A599" t="s">
        <v>336</v>
      </c>
      <c r="B599" s="2" t="s">
        <v>7021</v>
      </c>
      <c r="C599" s="1"/>
      <c r="D599" s="2" t="s">
        <v>324</v>
      </c>
      <c r="E599" s="1" t="s">
        <v>341</v>
      </c>
      <c r="F599" s="2" t="s">
        <v>128</v>
      </c>
      <c r="G599" s="2" t="s">
        <v>5478</v>
      </c>
      <c r="H599" s="20">
        <v>1</v>
      </c>
      <c r="I599" s="22"/>
      <c r="J599" s="20"/>
      <c r="K599" s="22"/>
      <c r="L599" s="20"/>
      <c r="M599" s="22">
        <v>4</v>
      </c>
      <c r="N599" s="20">
        <v>5</v>
      </c>
      <c r="O599" s="22"/>
      <c r="P599" s="20"/>
      <c r="Q599" s="22">
        <v>-2</v>
      </c>
      <c r="R599" s="20">
        <v>-1</v>
      </c>
      <c r="S599" s="22"/>
      <c r="T599" s="20"/>
      <c r="U599" s="22"/>
      <c r="V599" s="27">
        <v>3400</v>
      </c>
      <c r="W599" s="2" t="s">
        <v>7022</v>
      </c>
      <c r="X599" s="26" t="s">
        <v>7023</v>
      </c>
      <c r="Y599" s="2" t="s">
        <v>2780</v>
      </c>
      <c r="Z599" s="2" t="s">
        <v>2035</v>
      </c>
      <c r="AA599" s="2" t="s">
        <v>1623</v>
      </c>
      <c r="AB599" s="1" t="s">
        <v>5461</v>
      </c>
      <c r="AC599" s="1" t="s">
        <v>183</v>
      </c>
      <c r="AD599" s="1" t="s">
        <v>183</v>
      </c>
      <c r="AE599" s="1">
        <v>1</v>
      </c>
      <c r="AF599" s="1" t="s">
        <v>336</v>
      </c>
      <c r="AG599" s="1"/>
    </row>
    <row r="600" spans="1:33">
      <c r="A600" t="s">
        <v>336</v>
      </c>
      <c r="B600" s="2" t="s">
        <v>7024</v>
      </c>
      <c r="C600" s="1"/>
      <c r="D600" s="2" t="s">
        <v>305</v>
      </c>
      <c r="E600" s="2" t="s">
        <v>316</v>
      </c>
      <c r="F600" s="2"/>
      <c r="G600" s="2" t="s">
        <v>5478</v>
      </c>
      <c r="H600" s="20">
        <v>1</v>
      </c>
      <c r="I600" s="22"/>
      <c r="J600" s="20"/>
      <c r="K600" s="22"/>
      <c r="L600" s="20"/>
      <c r="M600" s="22"/>
      <c r="N600" s="20">
        <v>7</v>
      </c>
      <c r="O600" s="22"/>
      <c r="P600" s="20"/>
      <c r="Q600" s="22"/>
      <c r="R600" s="20">
        <v>-3</v>
      </c>
      <c r="S600" s="22"/>
      <c r="T600" s="20"/>
      <c r="U600" s="22"/>
      <c r="V600" s="27">
        <v>3400</v>
      </c>
      <c r="W600" s="2" t="s">
        <v>7025</v>
      </c>
      <c r="X600" s="26" t="s">
        <v>7026</v>
      </c>
      <c r="Y600" s="2" t="s">
        <v>2780</v>
      </c>
      <c r="Z600" s="2" t="s">
        <v>2035</v>
      </c>
      <c r="AA600" s="2" t="s">
        <v>1623</v>
      </c>
      <c r="AB600" s="1" t="s">
        <v>5461</v>
      </c>
      <c r="AC600" s="1" t="s">
        <v>183</v>
      </c>
      <c r="AD600" s="1" t="s">
        <v>183</v>
      </c>
      <c r="AE600" s="1">
        <v>1</v>
      </c>
      <c r="AF600" s="1" t="s">
        <v>336</v>
      </c>
      <c r="AG600" s="1"/>
    </row>
    <row r="601" spans="1:33">
      <c r="A601" t="s">
        <v>336</v>
      </c>
      <c r="B601" s="2" t="s">
        <v>7027</v>
      </c>
      <c r="C601" s="1"/>
      <c r="D601" s="2" t="s">
        <v>305</v>
      </c>
      <c r="E601" s="2" t="s">
        <v>316</v>
      </c>
      <c r="F601" s="2" t="s">
        <v>128</v>
      </c>
      <c r="G601" s="2"/>
      <c r="H601" s="20">
        <v>0</v>
      </c>
      <c r="I601" s="22"/>
      <c r="J601" s="20"/>
      <c r="K601" s="22"/>
      <c r="L601" s="20"/>
      <c r="M601" s="22">
        <v>6</v>
      </c>
      <c r="N601" s="20"/>
      <c r="O601" s="22"/>
      <c r="P601" s="20"/>
      <c r="Q601" s="22">
        <v>0</v>
      </c>
      <c r="R601" s="20"/>
      <c r="S601" s="22"/>
      <c r="T601" s="20"/>
      <c r="U601" s="22"/>
      <c r="V601" s="27">
        <v>3400</v>
      </c>
      <c r="W601" s="2" t="s">
        <v>7028</v>
      </c>
      <c r="X601" s="26" t="s">
        <v>7029</v>
      </c>
      <c r="Y601" s="2" t="s">
        <v>2780</v>
      </c>
      <c r="Z601" s="2" t="s">
        <v>2035</v>
      </c>
      <c r="AA601" s="1" t="s">
        <v>1631</v>
      </c>
      <c r="AB601" s="1" t="s">
        <v>5461</v>
      </c>
      <c r="AC601" s="1" t="s">
        <v>183</v>
      </c>
      <c r="AD601" s="1" t="s">
        <v>183</v>
      </c>
      <c r="AE601" s="1">
        <v>1</v>
      </c>
      <c r="AF601" s="1" t="s">
        <v>336</v>
      </c>
      <c r="AG601" s="1"/>
    </row>
    <row r="602" spans="1:33">
      <c r="A602" t="s">
        <v>336</v>
      </c>
      <c r="B602" s="2" t="s">
        <v>7030</v>
      </c>
      <c r="C602" s="1"/>
      <c r="D602" s="2" t="s">
        <v>305</v>
      </c>
      <c r="E602" s="1"/>
      <c r="F602" s="2"/>
      <c r="G602" s="2" t="s">
        <v>5478</v>
      </c>
      <c r="H602" s="20">
        <v>1</v>
      </c>
      <c r="I602" s="22"/>
      <c r="J602" s="20"/>
      <c r="K602" s="22"/>
      <c r="L602" s="20"/>
      <c r="M602" s="22"/>
      <c r="N602" s="20">
        <v>6</v>
      </c>
      <c r="O602" s="22"/>
      <c r="P602" s="20"/>
      <c r="Q602" s="22"/>
      <c r="R602" s="20">
        <v>-2</v>
      </c>
      <c r="S602" s="22"/>
      <c r="T602" s="20"/>
      <c r="U602" s="22"/>
      <c r="V602" s="27">
        <v>3400</v>
      </c>
      <c r="W602" s="2" t="s">
        <v>7031</v>
      </c>
      <c r="X602" s="26" t="s">
        <v>7032</v>
      </c>
      <c r="Y602" s="2" t="s">
        <v>2780</v>
      </c>
      <c r="Z602" s="2" t="s">
        <v>2035</v>
      </c>
      <c r="AA602" s="1" t="s">
        <v>1638</v>
      </c>
      <c r="AB602" s="1" t="s">
        <v>5461</v>
      </c>
      <c r="AC602" s="1" t="s">
        <v>183</v>
      </c>
      <c r="AD602" s="1" t="s">
        <v>183</v>
      </c>
      <c r="AE602" s="1">
        <v>1</v>
      </c>
      <c r="AF602" s="1" t="s">
        <v>336</v>
      </c>
      <c r="AG602" s="1"/>
    </row>
    <row r="603" spans="1:33">
      <c r="A603" t="s">
        <v>336</v>
      </c>
      <c r="B603" s="2" t="s">
        <v>7033</v>
      </c>
      <c r="C603" s="1"/>
      <c r="D603" s="2" t="s">
        <v>342</v>
      </c>
      <c r="E603" s="1"/>
      <c r="F603" s="1" t="s">
        <v>128</v>
      </c>
      <c r="G603" s="2" t="s">
        <v>5478</v>
      </c>
      <c r="H603" s="20">
        <v>0</v>
      </c>
      <c r="I603" s="22"/>
      <c r="J603" s="20"/>
      <c r="K603" s="22"/>
      <c r="L603" s="20"/>
      <c r="M603" s="22">
        <v>4</v>
      </c>
      <c r="N603" s="20">
        <v>5</v>
      </c>
      <c r="O603" s="22"/>
      <c r="P603" s="20"/>
      <c r="Q603" s="22">
        <v>0</v>
      </c>
      <c r="R603" s="20">
        <v>1</v>
      </c>
      <c r="S603" s="22"/>
      <c r="T603" s="20"/>
      <c r="U603" s="22"/>
      <c r="V603" s="27">
        <v>3400</v>
      </c>
      <c r="W603" s="2" t="s">
        <v>7034</v>
      </c>
      <c r="X603" s="26" t="s">
        <v>7035</v>
      </c>
      <c r="Y603" s="2" t="s">
        <v>2780</v>
      </c>
      <c r="Z603" s="2" t="s">
        <v>2035</v>
      </c>
      <c r="AA603" s="1" t="s">
        <v>1643</v>
      </c>
      <c r="AB603" s="1" t="s">
        <v>5461</v>
      </c>
      <c r="AC603" s="1" t="s">
        <v>183</v>
      </c>
      <c r="AD603" s="1" t="s">
        <v>183</v>
      </c>
      <c r="AE603" s="1">
        <v>1</v>
      </c>
      <c r="AF603" s="1" t="s">
        <v>336</v>
      </c>
      <c r="AG603" s="1"/>
    </row>
    <row r="604" spans="1:33">
      <c r="A604" t="s">
        <v>336</v>
      </c>
      <c r="B604" s="2" t="s">
        <v>7036</v>
      </c>
      <c r="C604" s="1"/>
      <c r="D604" s="2" t="s">
        <v>305</v>
      </c>
      <c r="E604" s="1" t="s">
        <v>316</v>
      </c>
      <c r="F604" s="1"/>
      <c r="G604" s="2" t="s">
        <v>5478</v>
      </c>
      <c r="H604" s="20">
        <v>0</v>
      </c>
      <c r="I604" s="22"/>
      <c r="J604" s="20"/>
      <c r="K604" s="22"/>
      <c r="L604" s="20"/>
      <c r="M604" s="22"/>
      <c r="N604" s="20">
        <v>5</v>
      </c>
      <c r="O604" s="22"/>
      <c r="P604" s="20"/>
      <c r="Q604" s="22"/>
      <c r="R604" s="20">
        <v>0</v>
      </c>
      <c r="S604" s="22"/>
      <c r="T604" s="20">
        <v>4</v>
      </c>
      <c r="U604" s="22">
        <v>4</v>
      </c>
      <c r="V604" s="27">
        <v>3400</v>
      </c>
      <c r="W604" s="2" t="s">
        <v>7037</v>
      </c>
      <c r="X604" s="26" t="s">
        <v>5834</v>
      </c>
      <c r="Y604" s="2" t="s">
        <v>2780</v>
      </c>
      <c r="Z604" s="2" t="s">
        <v>2035</v>
      </c>
      <c r="AA604" s="1" t="s">
        <v>1643</v>
      </c>
      <c r="AB604" s="1" t="s">
        <v>5461</v>
      </c>
      <c r="AC604" s="1" t="s">
        <v>183</v>
      </c>
      <c r="AD604" s="1" t="s">
        <v>183</v>
      </c>
      <c r="AE604" s="1">
        <v>1</v>
      </c>
      <c r="AF604" s="1" t="s">
        <v>336</v>
      </c>
      <c r="AG604" s="1"/>
    </row>
    <row r="605" spans="1:33">
      <c r="A605" t="s">
        <v>336</v>
      </c>
      <c r="B605" s="1" t="s">
        <v>7038</v>
      </c>
      <c r="C605" s="20"/>
      <c r="D605" s="2" t="s">
        <v>305</v>
      </c>
      <c r="E605" s="1"/>
      <c r="F605" s="1"/>
      <c r="G605" s="2" t="s">
        <v>5478</v>
      </c>
      <c r="H605" s="19">
        <v>1</v>
      </c>
      <c r="I605" s="22"/>
      <c r="J605" s="20"/>
      <c r="K605" s="22"/>
      <c r="L605" s="20"/>
      <c r="M605" s="22"/>
      <c r="N605" s="19">
        <v>7</v>
      </c>
      <c r="O605" s="22"/>
      <c r="P605" s="20"/>
      <c r="Q605" s="22"/>
      <c r="R605" s="19">
        <v>-3</v>
      </c>
      <c r="S605" s="22"/>
      <c r="T605" s="20">
        <v>5</v>
      </c>
      <c r="U605" s="22"/>
      <c r="V605" s="28">
        <v>3400</v>
      </c>
      <c r="W605" s="2" t="s">
        <v>7039</v>
      </c>
      <c r="X605" s="26" t="s">
        <v>7040</v>
      </c>
      <c r="Y605" s="1" t="s">
        <v>2780</v>
      </c>
      <c r="Z605" s="1" t="s">
        <v>2035</v>
      </c>
      <c r="AA605" s="2" t="s">
        <v>1648</v>
      </c>
      <c r="AB605" s="1" t="s">
        <v>5461</v>
      </c>
      <c r="AC605" s="1" t="s">
        <v>183</v>
      </c>
      <c r="AD605" s="1" t="s">
        <v>183</v>
      </c>
      <c r="AE605" s="1">
        <v>1</v>
      </c>
      <c r="AF605" s="1" t="s">
        <v>336</v>
      </c>
      <c r="AG605" s="1"/>
    </row>
    <row r="606" spans="1:33">
      <c r="A606" t="s">
        <v>336</v>
      </c>
      <c r="B606" s="1" t="s">
        <v>7041</v>
      </c>
      <c r="C606" s="20"/>
      <c r="D606" s="2" t="s">
        <v>305</v>
      </c>
      <c r="E606" s="1" t="s">
        <v>316</v>
      </c>
      <c r="F606" s="1"/>
      <c r="G606" s="21" t="s">
        <v>5478</v>
      </c>
      <c r="H606" s="20">
        <v>1</v>
      </c>
      <c r="I606" s="22"/>
      <c r="J606" s="20"/>
      <c r="K606" s="22"/>
      <c r="L606" s="18"/>
      <c r="M606" s="22"/>
      <c r="N606" s="20">
        <v>7</v>
      </c>
      <c r="O606" s="22"/>
      <c r="P606" s="18"/>
      <c r="Q606" s="22"/>
      <c r="R606" s="20">
        <v>-3</v>
      </c>
      <c r="S606" s="22"/>
      <c r="T606" s="20"/>
      <c r="U606" s="23"/>
      <c r="V606" s="28">
        <v>3400</v>
      </c>
      <c r="W606" s="2" t="s">
        <v>7042</v>
      </c>
      <c r="X606" s="29" t="s">
        <v>6158</v>
      </c>
      <c r="Y606" s="1" t="s">
        <v>2780</v>
      </c>
      <c r="Z606" s="1" t="s">
        <v>2035</v>
      </c>
      <c r="AA606" s="2" t="s">
        <v>1653</v>
      </c>
      <c r="AB606" s="1" t="s">
        <v>5461</v>
      </c>
      <c r="AC606" s="1" t="s">
        <v>183</v>
      </c>
      <c r="AD606" s="1" t="s">
        <v>183</v>
      </c>
      <c r="AE606" s="1">
        <v>1</v>
      </c>
      <c r="AF606" s="1" t="s">
        <v>336</v>
      </c>
      <c r="AG606" s="1"/>
    </row>
    <row r="607" spans="1:33">
      <c r="A607" t="s">
        <v>336</v>
      </c>
      <c r="B607" s="1" t="s">
        <v>7043</v>
      </c>
      <c r="C607" s="54"/>
      <c r="D607" s="2" t="s">
        <v>183</v>
      </c>
      <c r="E607" s="1"/>
      <c r="F607" s="2" t="s">
        <v>128</v>
      </c>
      <c r="G607" s="1" t="s">
        <v>5478</v>
      </c>
      <c r="H607" s="19">
        <v>1</v>
      </c>
      <c r="I607" s="22"/>
      <c r="J607" s="20"/>
      <c r="K607" s="22"/>
      <c r="L607" s="20"/>
      <c r="M607" s="24">
        <v>4</v>
      </c>
      <c r="N607" s="20">
        <v>5</v>
      </c>
      <c r="O607" s="22"/>
      <c r="P607" s="20"/>
      <c r="Q607" s="24">
        <v>-1</v>
      </c>
      <c r="R607" s="20">
        <v>0</v>
      </c>
      <c r="S607" s="22"/>
      <c r="T607" s="20">
        <v>2</v>
      </c>
      <c r="U607" s="22">
        <v>2</v>
      </c>
      <c r="V607" s="28">
        <v>3400</v>
      </c>
      <c r="W607" s="2" t="s">
        <v>7044</v>
      </c>
      <c r="X607" s="26" t="s">
        <v>6536</v>
      </c>
      <c r="Y607" s="1" t="s">
        <v>2780</v>
      </c>
      <c r="Z607" s="1" t="s">
        <v>2035</v>
      </c>
      <c r="AA607" s="2" t="s">
        <v>1657</v>
      </c>
      <c r="AB607" s="1" t="s">
        <v>5461</v>
      </c>
      <c r="AC607" s="1" t="s">
        <v>183</v>
      </c>
      <c r="AD607" s="1" t="s">
        <v>183</v>
      </c>
      <c r="AE607" s="1">
        <v>1</v>
      </c>
      <c r="AF607" s="1" t="s">
        <v>336</v>
      </c>
      <c r="AG607" s="1"/>
    </row>
    <row r="608" spans="1:33">
      <c r="A608" t="s">
        <v>336</v>
      </c>
      <c r="B608" s="1" t="s">
        <v>7045</v>
      </c>
      <c r="C608" s="54"/>
      <c r="D608" s="2" t="s">
        <v>342</v>
      </c>
      <c r="E608" s="1"/>
      <c r="F608" s="2"/>
      <c r="G608" s="1" t="s">
        <v>5478</v>
      </c>
      <c r="H608" s="19">
        <v>1</v>
      </c>
      <c r="I608" s="22"/>
      <c r="J608" s="20"/>
      <c r="K608" s="22"/>
      <c r="L608" s="20"/>
      <c r="M608" s="24"/>
      <c r="N608" s="20">
        <v>7</v>
      </c>
      <c r="O608" s="22"/>
      <c r="P608" s="20"/>
      <c r="Q608" s="22"/>
      <c r="R608" s="19">
        <v>-2</v>
      </c>
      <c r="S608" s="22"/>
      <c r="T608" s="20"/>
      <c r="U608" s="22"/>
      <c r="V608" s="28">
        <v>3400</v>
      </c>
      <c r="W608" s="2" t="s">
        <v>7046</v>
      </c>
      <c r="X608" s="26" t="s">
        <v>6968</v>
      </c>
      <c r="Y608" s="1" t="s">
        <v>2780</v>
      </c>
      <c r="Z608" s="1" t="s">
        <v>2035</v>
      </c>
      <c r="AA608" s="2" t="s">
        <v>1657</v>
      </c>
      <c r="AB608" s="1" t="s">
        <v>5461</v>
      </c>
      <c r="AC608" s="1" t="s">
        <v>183</v>
      </c>
      <c r="AD608" s="1" t="s">
        <v>183</v>
      </c>
      <c r="AE608" s="1">
        <v>1</v>
      </c>
      <c r="AF608" s="1" t="s">
        <v>336</v>
      </c>
      <c r="AG608" s="1"/>
    </row>
    <row r="609" spans="1:33">
      <c r="A609" t="s">
        <v>336</v>
      </c>
      <c r="B609" s="1" t="s">
        <v>7047</v>
      </c>
      <c r="C609" s="54"/>
      <c r="D609" s="2" t="s">
        <v>305</v>
      </c>
      <c r="E609" s="1"/>
      <c r="F609" s="1" t="s">
        <v>128</v>
      </c>
      <c r="G609" s="2"/>
      <c r="H609" s="19">
        <v>1</v>
      </c>
      <c r="I609" s="22"/>
      <c r="J609" s="20"/>
      <c r="K609" s="22"/>
      <c r="L609" s="20"/>
      <c r="M609" s="22">
        <v>5</v>
      </c>
      <c r="N609" s="19"/>
      <c r="O609" s="22"/>
      <c r="P609" s="20"/>
      <c r="Q609" s="22">
        <v>-1</v>
      </c>
      <c r="R609" s="19"/>
      <c r="S609" s="22"/>
      <c r="T609" s="20"/>
      <c r="U609" s="22"/>
      <c r="V609" s="28">
        <v>3400</v>
      </c>
      <c r="W609" s="43" t="s">
        <v>7048</v>
      </c>
      <c r="X609" s="26" t="s">
        <v>7049</v>
      </c>
      <c r="Y609" s="1" t="s">
        <v>2780</v>
      </c>
      <c r="Z609" s="1" t="s">
        <v>2035</v>
      </c>
      <c r="AA609" s="2" t="s">
        <v>1662</v>
      </c>
      <c r="AB609" s="1" t="s">
        <v>5461</v>
      </c>
      <c r="AC609" s="1" t="s">
        <v>183</v>
      </c>
      <c r="AD609" s="1" t="s">
        <v>183</v>
      </c>
      <c r="AE609" s="1">
        <v>1</v>
      </c>
      <c r="AF609" s="1" t="s">
        <v>336</v>
      </c>
      <c r="AG609" s="1"/>
    </row>
    <row r="610" spans="1:33">
      <c r="A610" t="s">
        <v>336</v>
      </c>
      <c r="B610" s="1" t="s">
        <v>7050</v>
      </c>
      <c r="C610" s="54"/>
      <c r="D610" s="2" t="s">
        <v>1611</v>
      </c>
      <c r="E610" s="1" t="s">
        <v>1640</v>
      </c>
      <c r="F610" s="1" t="s">
        <v>128</v>
      </c>
      <c r="G610" s="2"/>
      <c r="H610" s="19">
        <v>0</v>
      </c>
      <c r="I610" s="22"/>
      <c r="J610" s="20"/>
      <c r="K610" s="22"/>
      <c r="L610" s="20"/>
      <c r="M610" s="22">
        <v>5</v>
      </c>
      <c r="N610" s="19"/>
      <c r="O610" s="22"/>
      <c r="P610" s="20"/>
      <c r="Q610" s="22">
        <v>2</v>
      </c>
      <c r="R610" s="19"/>
      <c r="S610" s="22"/>
      <c r="T610" s="20"/>
      <c r="U610" s="22"/>
      <c r="V610" s="28">
        <v>3400</v>
      </c>
      <c r="W610" s="43" t="s">
        <v>7051</v>
      </c>
      <c r="X610" s="26" t="s">
        <v>7052</v>
      </c>
      <c r="Y610" s="1" t="s">
        <v>2780</v>
      </c>
      <c r="Z610" s="1" t="s">
        <v>2035</v>
      </c>
      <c r="AA610" s="2" t="s">
        <v>1662</v>
      </c>
      <c r="AB610" s="1" t="s">
        <v>5461</v>
      </c>
      <c r="AC610" s="1" t="s">
        <v>183</v>
      </c>
      <c r="AD610" s="1" t="s">
        <v>183</v>
      </c>
      <c r="AE610" s="1">
        <v>1</v>
      </c>
      <c r="AF610" s="1" t="s">
        <v>336</v>
      </c>
      <c r="AG610" s="1"/>
    </row>
    <row r="611" spans="1:33">
      <c r="A611" t="s">
        <v>336</v>
      </c>
      <c r="B611" s="1" t="s">
        <v>7053</v>
      </c>
      <c r="C611" s="54"/>
      <c r="D611" s="2" t="s">
        <v>183</v>
      </c>
      <c r="E611" s="1"/>
      <c r="F611" s="2"/>
      <c r="G611" s="1" t="s">
        <v>5478</v>
      </c>
      <c r="H611" s="20">
        <v>1</v>
      </c>
      <c r="I611" s="22"/>
      <c r="J611" s="20"/>
      <c r="K611" s="22"/>
      <c r="L611" s="20"/>
      <c r="M611" s="22"/>
      <c r="N611" s="20">
        <v>6</v>
      </c>
      <c r="O611" s="22"/>
      <c r="P611" s="20"/>
      <c r="Q611" s="22"/>
      <c r="R611" s="20">
        <v>-3</v>
      </c>
      <c r="S611" s="22"/>
      <c r="T611" s="20"/>
      <c r="U611" s="22"/>
      <c r="V611" s="27">
        <v>3400</v>
      </c>
      <c r="W611" s="43" t="s">
        <v>7054</v>
      </c>
      <c r="X611" s="29" t="s">
        <v>7055</v>
      </c>
      <c r="Y611" s="1" t="s">
        <v>2780</v>
      </c>
      <c r="Z611" s="1" t="s">
        <v>2035</v>
      </c>
      <c r="AA611" s="1" t="s">
        <v>1662</v>
      </c>
      <c r="AB611" s="1" t="s">
        <v>5461</v>
      </c>
      <c r="AC611" s="1" t="s">
        <v>183</v>
      </c>
      <c r="AD611" s="1" t="s">
        <v>183</v>
      </c>
      <c r="AE611" s="1">
        <v>1</v>
      </c>
      <c r="AF611" s="1" t="s">
        <v>336</v>
      </c>
      <c r="AG611" s="1"/>
    </row>
    <row r="612" spans="1:33">
      <c r="A612" t="s">
        <v>336</v>
      </c>
      <c r="B612" s="1" t="s">
        <v>7056</v>
      </c>
      <c r="C612" s="1"/>
      <c r="D612" s="1" t="s">
        <v>183</v>
      </c>
      <c r="E612" s="1"/>
      <c r="F612" s="2" t="s">
        <v>128</v>
      </c>
      <c r="G612" s="1" t="s">
        <v>5478</v>
      </c>
      <c r="H612" s="20">
        <v>0</v>
      </c>
      <c r="I612" s="22"/>
      <c r="J612" s="20"/>
      <c r="K612" s="22"/>
      <c r="L612" s="20"/>
      <c r="M612" s="22">
        <v>5</v>
      </c>
      <c r="N612" s="20">
        <v>6</v>
      </c>
      <c r="O612" s="22"/>
      <c r="P612" s="20"/>
      <c r="Q612" s="22">
        <v>-1</v>
      </c>
      <c r="R612" s="20">
        <v>0</v>
      </c>
      <c r="S612" s="22"/>
      <c r="T612" s="20"/>
      <c r="U612" s="22"/>
      <c r="V612" s="27">
        <v>3400</v>
      </c>
      <c r="W612" s="1" t="s">
        <v>7057</v>
      </c>
      <c r="X612" s="29" t="s">
        <v>7058</v>
      </c>
      <c r="Y612" s="1" t="s">
        <v>2780</v>
      </c>
      <c r="Z612" s="1" t="s">
        <v>2035</v>
      </c>
      <c r="AA612" s="1" t="s">
        <v>1667</v>
      </c>
      <c r="AB612" s="1" t="s">
        <v>5461</v>
      </c>
      <c r="AC612" s="1" t="s">
        <v>183</v>
      </c>
      <c r="AD612" s="1" t="s">
        <v>183</v>
      </c>
      <c r="AE612" s="1">
        <v>1</v>
      </c>
      <c r="AF612" s="1" t="s">
        <v>336</v>
      </c>
      <c r="AG612" s="1"/>
    </row>
    <row r="613" spans="1:33">
      <c r="A613" t="s">
        <v>336</v>
      </c>
      <c r="B613" s="1" t="s">
        <v>7059</v>
      </c>
      <c r="C613" s="1"/>
      <c r="D613" s="1" t="s">
        <v>305</v>
      </c>
      <c r="E613" s="1" t="s">
        <v>951</v>
      </c>
      <c r="F613" s="2" t="s">
        <v>128</v>
      </c>
      <c r="G613" s="1" t="s">
        <v>5478</v>
      </c>
      <c r="H613" s="20">
        <v>0</v>
      </c>
      <c r="I613" s="22"/>
      <c r="J613" s="20"/>
      <c r="K613" s="22"/>
      <c r="L613" s="20"/>
      <c r="M613" s="22">
        <v>6</v>
      </c>
      <c r="N613" s="20">
        <v>7</v>
      </c>
      <c r="O613" s="22"/>
      <c r="P613" s="20"/>
      <c r="Q613" s="22">
        <v>-2</v>
      </c>
      <c r="R613" s="20">
        <v>-1</v>
      </c>
      <c r="S613" s="22"/>
      <c r="T613" s="20"/>
      <c r="U613" s="22"/>
      <c r="V613" s="27">
        <v>3400</v>
      </c>
      <c r="W613" s="1" t="s">
        <v>7060</v>
      </c>
      <c r="X613" s="29" t="s">
        <v>7061</v>
      </c>
      <c r="Y613" s="1" t="s">
        <v>2780</v>
      </c>
      <c r="Z613" s="1" t="s">
        <v>2035</v>
      </c>
      <c r="AA613" s="1" t="s">
        <v>1667</v>
      </c>
      <c r="AB613" s="1" t="s">
        <v>5461</v>
      </c>
      <c r="AC613" s="1" t="s">
        <v>183</v>
      </c>
      <c r="AD613" s="1" t="s">
        <v>183</v>
      </c>
      <c r="AE613" s="1">
        <v>1</v>
      </c>
      <c r="AF613" s="1" t="s">
        <v>336</v>
      </c>
      <c r="AG613" s="1"/>
    </row>
    <row r="614" spans="1:33">
      <c r="A614" t="s">
        <v>336</v>
      </c>
      <c r="B614" s="2" t="s">
        <v>7062</v>
      </c>
      <c r="C614" s="1"/>
      <c r="D614" s="2" t="s">
        <v>305</v>
      </c>
      <c r="E614" s="2" t="s">
        <v>316</v>
      </c>
      <c r="F614" s="2"/>
      <c r="G614" s="2" t="s">
        <v>5478</v>
      </c>
      <c r="H614" s="20">
        <v>1</v>
      </c>
      <c r="I614" s="22"/>
      <c r="J614" s="20"/>
      <c r="K614" s="22"/>
      <c r="L614" s="20"/>
      <c r="M614" s="22"/>
      <c r="N614" s="20">
        <v>10</v>
      </c>
      <c r="O614" s="22"/>
      <c r="P614" s="20"/>
      <c r="Q614" s="22"/>
      <c r="R614" s="20">
        <v>-1</v>
      </c>
      <c r="S614" s="22"/>
      <c r="T614" s="20"/>
      <c r="U614" s="22"/>
      <c r="V614" s="27">
        <v>4100</v>
      </c>
      <c r="W614" s="2" t="s">
        <v>7063</v>
      </c>
      <c r="X614" s="26" t="s">
        <v>7064</v>
      </c>
      <c r="Y614" s="2" t="s">
        <v>2780</v>
      </c>
      <c r="Z614" s="2" t="s">
        <v>2035</v>
      </c>
      <c r="AA614" s="2" t="s">
        <v>1623</v>
      </c>
      <c r="AB614" s="1" t="s">
        <v>5461</v>
      </c>
      <c r="AC614" s="1" t="s">
        <v>183</v>
      </c>
      <c r="AD614" s="1" t="s">
        <v>183</v>
      </c>
      <c r="AE614" s="1">
        <v>1</v>
      </c>
      <c r="AF614" s="1" t="s">
        <v>336</v>
      </c>
      <c r="AG614" s="1"/>
    </row>
    <row r="615" spans="1:33">
      <c r="A615" t="s">
        <v>336</v>
      </c>
      <c r="B615" s="2" t="s">
        <v>7065</v>
      </c>
      <c r="C615" s="1"/>
      <c r="D615" s="2" t="s">
        <v>305</v>
      </c>
      <c r="E615" s="2" t="s">
        <v>316</v>
      </c>
      <c r="F615" s="2"/>
      <c r="G615" s="2" t="s">
        <v>5478</v>
      </c>
      <c r="H615" s="20">
        <v>0</v>
      </c>
      <c r="I615" s="22"/>
      <c r="J615" s="20"/>
      <c r="K615" s="22"/>
      <c r="L615" s="20"/>
      <c r="M615" s="22"/>
      <c r="N615" s="20">
        <v>11</v>
      </c>
      <c r="O615" s="22"/>
      <c r="P615" s="20"/>
      <c r="Q615" s="22"/>
      <c r="R615" s="20">
        <v>0</v>
      </c>
      <c r="S615" s="22"/>
      <c r="T615" s="20"/>
      <c r="U615" s="22"/>
      <c r="V615" s="27">
        <v>4100</v>
      </c>
      <c r="W615" s="2" t="s">
        <v>7066</v>
      </c>
      <c r="X615" s="26" t="s">
        <v>7067</v>
      </c>
      <c r="Y615" s="2" t="s">
        <v>2780</v>
      </c>
      <c r="Z615" s="2" t="s">
        <v>2035</v>
      </c>
      <c r="AA615" s="2" t="s">
        <v>1623</v>
      </c>
      <c r="AB615" s="1" t="s">
        <v>5461</v>
      </c>
      <c r="AC615" s="1" t="s">
        <v>183</v>
      </c>
      <c r="AD615" s="1" t="s">
        <v>183</v>
      </c>
      <c r="AE615" s="1">
        <v>1</v>
      </c>
      <c r="AF615" s="1" t="s">
        <v>336</v>
      </c>
      <c r="AG615" s="1"/>
    </row>
    <row r="616" spans="1:33">
      <c r="A616" t="s">
        <v>336</v>
      </c>
      <c r="B616" s="2" t="s">
        <v>7068</v>
      </c>
      <c r="C616" s="1"/>
      <c r="D616" s="2" t="s">
        <v>305</v>
      </c>
      <c r="E616" s="1"/>
      <c r="F616" s="2" t="s">
        <v>128</v>
      </c>
      <c r="G616" s="2" t="s">
        <v>5478</v>
      </c>
      <c r="H616" s="20">
        <v>1</v>
      </c>
      <c r="I616" s="22"/>
      <c r="J616" s="20"/>
      <c r="K616" s="22"/>
      <c r="L616" s="20"/>
      <c r="M616" s="22">
        <v>10</v>
      </c>
      <c r="N616" s="20">
        <v>11</v>
      </c>
      <c r="O616" s="22"/>
      <c r="P616" s="20"/>
      <c r="Q616" s="22">
        <v>-1</v>
      </c>
      <c r="R616" s="20">
        <v>0</v>
      </c>
      <c r="S616" s="22"/>
      <c r="T616" s="20"/>
      <c r="U616" s="22"/>
      <c r="V616" s="27">
        <v>4100</v>
      </c>
      <c r="W616" s="2" t="s">
        <v>7069</v>
      </c>
      <c r="X616" s="26" t="s">
        <v>7070</v>
      </c>
      <c r="Y616" s="2" t="s">
        <v>2780</v>
      </c>
      <c r="Z616" s="2" t="s">
        <v>2035</v>
      </c>
      <c r="AA616" s="1" t="s">
        <v>1631</v>
      </c>
      <c r="AB616" s="1" t="s">
        <v>5461</v>
      </c>
      <c r="AC616" s="1" t="s">
        <v>183</v>
      </c>
      <c r="AD616" s="1" t="s">
        <v>183</v>
      </c>
      <c r="AE616" s="1">
        <v>1</v>
      </c>
      <c r="AF616" s="1" t="s">
        <v>336</v>
      </c>
      <c r="AG616" s="1"/>
    </row>
    <row r="617" spans="1:33">
      <c r="A617" t="s">
        <v>336</v>
      </c>
      <c r="B617" s="2" t="s">
        <v>7071</v>
      </c>
      <c r="C617" s="1"/>
      <c r="D617" s="2" t="s">
        <v>305</v>
      </c>
      <c r="E617" s="2" t="s">
        <v>316</v>
      </c>
      <c r="F617" s="2" t="s">
        <v>128</v>
      </c>
      <c r="G617" s="2"/>
      <c r="H617" s="20">
        <v>0</v>
      </c>
      <c r="I617" s="22"/>
      <c r="J617" s="20"/>
      <c r="K617" s="22"/>
      <c r="L617" s="20"/>
      <c r="M617" s="22">
        <v>7</v>
      </c>
      <c r="N617" s="20"/>
      <c r="O617" s="22"/>
      <c r="P617" s="20"/>
      <c r="Q617" s="22">
        <v>1</v>
      </c>
      <c r="R617" s="20"/>
      <c r="S617" s="22"/>
      <c r="T617" s="20">
        <v>2</v>
      </c>
      <c r="U617" s="22">
        <v>2</v>
      </c>
      <c r="V617" s="27">
        <v>4100</v>
      </c>
      <c r="W617" s="2" t="s">
        <v>7072</v>
      </c>
      <c r="X617" s="26" t="s">
        <v>6536</v>
      </c>
      <c r="Y617" s="2" t="s">
        <v>2780</v>
      </c>
      <c r="Z617" s="2" t="s">
        <v>2035</v>
      </c>
      <c r="AA617" s="1" t="s">
        <v>1638</v>
      </c>
      <c r="AB617" s="1" t="s">
        <v>5461</v>
      </c>
      <c r="AC617" s="1" t="s">
        <v>183</v>
      </c>
      <c r="AD617" s="1" t="s">
        <v>183</v>
      </c>
      <c r="AE617" s="1">
        <v>1</v>
      </c>
      <c r="AF617" s="1" t="s">
        <v>336</v>
      </c>
      <c r="AG617" s="1"/>
    </row>
    <row r="618" spans="1:33">
      <c r="A618" t="s">
        <v>336</v>
      </c>
      <c r="B618" s="2" t="s">
        <v>7073</v>
      </c>
      <c r="C618" s="1"/>
      <c r="D618" s="2" t="s">
        <v>370</v>
      </c>
      <c r="E618" s="1"/>
      <c r="F618" s="1"/>
      <c r="G618" s="2" t="s">
        <v>5478</v>
      </c>
      <c r="H618" s="20">
        <v>0</v>
      </c>
      <c r="I618" s="22"/>
      <c r="J618" s="20"/>
      <c r="K618" s="22"/>
      <c r="L618" s="20"/>
      <c r="M618" s="22"/>
      <c r="N618" s="20">
        <v>2</v>
      </c>
      <c r="O618" s="22"/>
      <c r="P618" s="20"/>
      <c r="Q618" s="22"/>
      <c r="R618" s="20">
        <v>0</v>
      </c>
      <c r="S618" s="22"/>
      <c r="T618" s="20"/>
      <c r="U618" s="22"/>
      <c r="V618" s="27">
        <v>4100</v>
      </c>
      <c r="W618" s="2" t="s">
        <v>7074</v>
      </c>
      <c r="X618" s="26" t="s">
        <v>7075</v>
      </c>
      <c r="Y618" s="2" t="s">
        <v>2780</v>
      </c>
      <c r="Z618" s="2" t="s">
        <v>2035</v>
      </c>
      <c r="AA618" s="1" t="s">
        <v>1643</v>
      </c>
      <c r="AB618" s="1" t="s">
        <v>5461</v>
      </c>
      <c r="AC618" s="1" t="s">
        <v>183</v>
      </c>
      <c r="AD618" s="1" t="s">
        <v>183</v>
      </c>
      <c r="AE618" s="1">
        <v>1</v>
      </c>
      <c r="AF618" s="1" t="s">
        <v>336</v>
      </c>
      <c r="AG618" s="1"/>
    </row>
    <row r="619" spans="1:33">
      <c r="A619" t="s">
        <v>336</v>
      </c>
      <c r="B619" s="2" t="s">
        <v>7076</v>
      </c>
      <c r="C619" s="1"/>
      <c r="D619" s="2" t="s">
        <v>305</v>
      </c>
      <c r="E619" s="1"/>
      <c r="F619" s="2" t="s">
        <v>128</v>
      </c>
      <c r="G619" s="2"/>
      <c r="H619" s="19">
        <v>1</v>
      </c>
      <c r="I619" s="24"/>
      <c r="J619" s="20"/>
      <c r="K619" s="24"/>
      <c r="L619" s="19"/>
      <c r="M619" s="24">
        <v>8</v>
      </c>
      <c r="N619" s="19"/>
      <c r="O619" s="24"/>
      <c r="P619" s="19"/>
      <c r="Q619" s="24">
        <v>1</v>
      </c>
      <c r="R619" s="19"/>
      <c r="S619" s="22"/>
      <c r="T619" s="20"/>
      <c r="U619" s="22"/>
      <c r="V619" s="27">
        <v>4100</v>
      </c>
      <c r="W619" s="2" t="s">
        <v>7077</v>
      </c>
      <c r="X619" s="26" t="s">
        <v>6953</v>
      </c>
      <c r="Y619" s="2" t="s">
        <v>2780</v>
      </c>
      <c r="Z619" s="2" t="s">
        <v>2035</v>
      </c>
      <c r="AA619" s="1" t="s">
        <v>1643</v>
      </c>
      <c r="AB619" s="1" t="s">
        <v>5461</v>
      </c>
      <c r="AC619" s="1" t="s">
        <v>183</v>
      </c>
      <c r="AD619" s="1" t="s">
        <v>183</v>
      </c>
      <c r="AE619" s="1">
        <v>1</v>
      </c>
      <c r="AF619" s="1" t="s">
        <v>336</v>
      </c>
      <c r="AG619" s="1"/>
    </row>
    <row r="620" spans="1:33">
      <c r="A620" t="s">
        <v>336</v>
      </c>
      <c r="B620" s="2" t="s">
        <v>7078</v>
      </c>
      <c r="C620" s="1"/>
      <c r="D620" s="2" t="s">
        <v>327</v>
      </c>
      <c r="E620" s="1"/>
      <c r="F620" s="1"/>
      <c r="G620" s="2" t="s">
        <v>5478</v>
      </c>
      <c r="H620" s="20">
        <v>0</v>
      </c>
      <c r="I620" s="22"/>
      <c r="J620" s="20"/>
      <c r="K620" s="22"/>
      <c r="L620" s="20"/>
      <c r="M620" s="22"/>
      <c r="N620" s="20">
        <v>9</v>
      </c>
      <c r="O620" s="22">
        <v>5</v>
      </c>
      <c r="P620" s="20">
        <v>5</v>
      </c>
      <c r="Q620" s="22"/>
      <c r="R620" s="20">
        <v>2</v>
      </c>
      <c r="S620" s="22"/>
      <c r="T620" s="20"/>
      <c r="U620" s="22"/>
      <c r="V620" s="27">
        <v>4100</v>
      </c>
      <c r="W620" s="2" t="s">
        <v>7079</v>
      </c>
      <c r="X620" s="26" t="s">
        <v>7080</v>
      </c>
      <c r="Y620" s="2" t="s">
        <v>2780</v>
      </c>
      <c r="Z620" s="2" t="s">
        <v>2035</v>
      </c>
      <c r="AA620" s="1" t="s">
        <v>1643</v>
      </c>
      <c r="AB620" s="1" t="s">
        <v>5461</v>
      </c>
      <c r="AC620" s="1" t="s">
        <v>183</v>
      </c>
      <c r="AD620" s="1" t="s">
        <v>183</v>
      </c>
      <c r="AE620" s="1">
        <v>1</v>
      </c>
      <c r="AF620" s="1" t="s">
        <v>336</v>
      </c>
      <c r="AG620" s="1"/>
    </row>
    <row r="621" spans="1:33">
      <c r="A621" t="s">
        <v>336</v>
      </c>
      <c r="B621" s="2" t="s">
        <v>7081</v>
      </c>
      <c r="C621" s="1"/>
      <c r="D621" s="2" t="s">
        <v>364</v>
      </c>
      <c r="E621" s="1"/>
      <c r="F621" s="1"/>
      <c r="G621" s="2" t="s">
        <v>5478</v>
      </c>
      <c r="H621" s="20">
        <v>0</v>
      </c>
      <c r="I621" s="22"/>
      <c r="J621" s="20"/>
      <c r="K621" s="22"/>
      <c r="L621" s="20"/>
      <c r="M621" s="22"/>
      <c r="N621" s="20">
        <v>10</v>
      </c>
      <c r="O621" s="22"/>
      <c r="P621" s="20"/>
      <c r="Q621" s="22"/>
      <c r="R621" s="20">
        <v>1</v>
      </c>
      <c r="S621" s="22"/>
      <c r="T621" s="20"/>
      <c r="U621" s="22"/>
      <c r="V621" s="27">
        <v>4100</v>
      </c>
      <c r="W621" s="2" t="s">
        <v>7082</v>
      </c>
      <c r="X621" s="26" t="s">
        <v>6968</v>
      </c>
      <c r="Y621" s="2" t="s">
        <v>2780</v>
      </c>
      <c r="Z621" s="2" t="s">
        <v>2035</v>
      </c>
      <c r="AA621" s="1" t="s">
        <v>1643</v>
      </c>
      <c r="AB621" s="1" t="s">
        <v>5461</v>
      </c>
      <c r="AC621" s="1" t="s">
        <v>183</v>
      </c>
      <c r="AD621" s="1" t="s">
        <v>183</v>
      </c>
      <c r="AE621" s="1">
        <v>1</v>
      </c>
      <c r="AF621" s="1" t="s">
        <v>336</v>
      </c>
      <c r="AG621" s="1"/>
    </row>
    <row r="622" spans="1:33">
      <c r="A622" t="s">
        <v>336</v>
      </c>
      <c r="B622" s="1" t="s">
        <v>7083</v>
      </c>
      <c r="C622" s="54"/>
      <c r="D622" s="2" t="s">
        <v>183</v>
      </c>
      <c r="E622" s="1"/>
      <c r="F622" s="2"/>
      <c r="G622" s="2" t="s">
        <v>5478</v>
      </c>
      <c r="H622" s="20">
        <v>1</v>
      </c>
      <c r="I622" s="22"/>
      <c r="J622" s="20"/>
      <c r="K622" s="22"/>
      <c r="L622" s="20"/>
      <c r="M622" s="22"/>
      <c r="N622" s="20">
        <v>7</v>
      </c>
      <c r="O622" s="22"/>
      <c r="P622" s="20"/>
      <c r="Q622" s="22"/>
      <c r="R622" s="20">
        <v>2</v>
      </c>
      <c r="S622" s="22"/>
      <c r="T622" s="20"/>
      <c r="U622" s="22"/>
      <c r="V622" s="27">
        <v>4100</v>
      </c>
      <c r="W622" s="43" t="s">
        <v>7084</v>
      </c>
      <c r="X622" s="29" t="s">
        <v>7085</v>
      </c>
      <c r="Y622" s="1" t="s">
        <v>2780</v>
      </c>
      <c r="Z622" s="1" t="s">
        <v>2035</v>
      </c>
      <c r="AA622" s="1" t="s">
        <v>1662</v>
      </c>
      <c r="AB622" s="1" t="s">
        <v>5461</v>
      </c>
      <c r="AC622" s="1" t="s">
        <v>183</v>
      </c>
      <c r="AD622" s="1" t="s">
        <v>183</v>
      </c>
      <c r="AE622" s="1">
        <v>1</v>
      </c>
      <c r="AF622" s="1" t="s">
        <v>336</v>
      </c>
      <c r="AG622" s="1"/>
    </row>
    <row r="623" spans="1:33">
      <c r="A623" t="s">
        <v>336</v>
      </c>
      <c r="B623" s="1" t="s">
        <v>7086</v>
      </c>
      <c r="C623" s="54"/>
      <c r="D623" s="2" t="s">
        <v>305</v>
      </c>
      <c r="E623" s="1" t="s">
        <v>316</v>
      </c>
      <c r="F623" s="2" t="s">
        <v>128</v>
      </c>
      <c r="G623" s="1" t="s">
        <v>5478</v>
      </c>
      <c r="H623" s="20">
        <v>1</v>
      </c>
      <c r="I623" s="22"/>
      <c r="J623" s="20"/>
      <c r="K623" s="22"/>
      <c r="L623" s="20"/>
      <c r="M623" s="22">
        <v>7</v>
      </c>
      <c r="N623" s="20">
        <v>8</v>
      </c>
      <c r="O623" s="22"/>
      <c r="P623" s="20"/>
      <c r="Q623" s="22">
        <v>1</v>
      </c>
      <c r="R623" s="20">
        <v>2</v>
      </c>
      <c r="S623" s="22"/>
      <c r="T623" s="20">
        <v>2</v>
      </c>
      <c r="U623" s="22"/>
      <c r="V623" s="27">
        <v>4100</v>
      </c>
      <c r="W623" s="43" t="s">
        <v>7087</v>
      </c>
      <c r="X623" s="29" t="s">
        <v>5464</v>
      </c>
      <c r="Y623" s="1" t="s">
        <v>2780</v>
      </c>
      <c r="Z623" s="1" t="s">
        <v>2035</v>
      </c>
      <c r="AA623" s="1" t="s">
        <v>1662</v>
      </c>
      <c r="AB623" s="1" t="s">
        <v>5461</v>
      </c>
      <c r="AC623" s="1" t="s">
        <v>183</v>
      </c>
      <c r="AD623" s="1" t="s">
        <v>183</v>
      </c>
      <c r="AE623" s="1">
        <v>1</v>
      </c>
      <c r="AF623" s="1" t="s">
        <v>336</v>
      </c>
      <c r="AG623" s="1"/>
    </row>
    <row r="624" spans="1:33">
      <c r="A624" t="s">
        <v>336</v>
      </c>
      <c r="B624" s="1" t="s">
        <v>7088</v>
      </c>
      <c r="C624" s="54"/>
      <c r="D624" s="2" t="s">
        <v>1664</v>
      </c>
      <c r="E624" s="1"/>
      <c r="F624" s="2" t="s">
        <v>128</v>
      </c>
      <c r="G624" s="2"/>
      <c r="H624" s="20">
        <v>1</v>
      </c>
      <c r="I624" s="22"/>
      <c r="J624" s="20"/>
      <c r="K624" s="22"/>
      <c r="L624" s="20"/>
      <c r="M624" s="22">
        <v>8</v>
      </c>
      <c r="N624" s="20"/>
      <c r="O624" s="22"/>
      <c r="P624" s="20"/>
      <c r="Q624" s="22">
        <v>2</v>
      </c>
      <c r="R624" s="20"/>
      <c r="S624" s="22"/>
      <c r="T624" s="20"/>
      <c r="U624" s="22"/>
      <c r="V624" s="27">
        <v>4100</v>
      </c>
      <c r="W624" s="43" t="s">
        <v>7089</v>
      </c>
      <c r="X624" s="29" t="s">
        <v>7090</v>
      </c>
      <c r="Y624" s="1" t="s">
        <v>2780</v>
      </c>
      <c r="Z624" s="1" t="s">
        <v>2035</v>
      </c>
      <c r="AA624" s="1" t="s">
        <v>1662</v>
      </c>
      <c r="AB624" s="1" t="s">
        <v>5461</v>
      </c>
      <c r="AC624" s="1" t="s">
        <v>183</v>
      </c>
      <c r="AD624" s="1" t="s">
        <v>183</v>
      </c>
      <c r="AE624" s="1">
        <v>1</v>
      </c>
      <c r="AF624" s="1" t="s">
        <v>336</v>
      </c>
      <c r="AG624" s="1"/>
    </row>
    <row r="625" spans="1:33">
      <c r="A625" t="s">
        <v>336</v>
      </c>
      <c r="B625" s="1" t="s">
        <v>7091</v>
      </c>
      <c r="C625" s="54"/>
      <c r="D625" s="2" t="s">
        <v>1635</v>
      </c>
      <c r="E625" s="1"/>
      <c r="F625" s="2"/>
      <c r="G625" s="1" t="s">
        <v>5478</v>
      </c>
      <c r="H625" s="20">
        <v>1</v>
      </c>
      <c r="I625" s="22"/>
      <c r="J625" s="20"/>
      <c r="K625" s="22"/>
      <c r="L625" s="20"/>
      <c r="M625" s="22"/>
      <c r="N625" s="20">
        <v>11</v>
      </c>
      <c r="O625" s="22"/>
      <c r="P625" s="20"/>
      <c r="Q625" s="22"/>
      <c r="R625" s="20">
        <v>0</v>
      </c>
      <c r="S625" s="22"/>
      <c r="T625" s="20"/>
      <c r="U625" s="22"/>
      <c r="V625" s="27">
        <v>4100</v>
      </c>
      <c r="W625" s="43" t="s">
        <v>7092</v>
      </c>
      <c r="X625" s="29" t="s">
        <v>7093</v>
      </c>
      <c r="Y625" s="1" t="s">
        <v>2780</v>
      </c>
      <c r="Z625" s="1" t="s">
        <v>2035</v>
      </c>
      <c r="AA625" s="1" t="s">
        <v>1662</v>
      </c>
      <c r="AB625" s="1" t="s">
        <v>5461</v>
      </c>
      <c r="AC625" s="1" t="s">
        <v>183</v>
      </c>
      <c r="AD625" s="1" t="s">
        <v>183</v>
      </c>
      <c r="AE625" s="1">
        <v>1</v>
      </c>
      <c r="AF625" s="1" t="s">
        <v>336</v>
      </c>
      <c r="AG625" s="1"/>
    </row>
    <row r="626" spans="1:33">
      <c r="A626" t="s">
        <v>336</v>
      </c>
      <c r="B626" s="1" t="s">
        <v>7094</v>
      </c>
      <c r="C626" s="1"/>
      <c r="D626" s="1" t="s">
        <v>183</v>
      </c>
      <c r="E626" s="1"/>
      <c r="F626" s="2"/>
      <c r="G626" s="1" t="s">
        <v>5478</v>
      </c>
      <c r="H626" s="20">
        <v>1</v>
      </c>
      <c r="I626" s="22"/>
      <c r="J626" s="20"/>
      <c r="K626" s="22"/>
      <c r="L626" s="20"/>
      <c r="M626" s="22"/>
      <c r="N626" s="20">
        <v>7</v>
      </c>
      <c r="O626" s="22"/>
      <c r="P626" s="20"/>
      <c r="Q626" s="22"/>
      <c r="R626" s="20">
        <v>1</v>
      </c>
      <c r="S626" s="22"/>
      <c r="T626" s="20"/>
      <c r="U626" s="22"/>
      <c r="V626" s="27">
        <v>4100</v>
      </c>
      <c r="W626" s="1" t="s">
        <v>7095</v>
      </c>
      <c r="X626" s="29" t="s">
        <v>7096</v>
      </c>
      <c r="Y626" s="1" t="s">
        <v>2780</v>
      </c>
      <c r="Z626" s="1" t="s">
        <v>2035</v>
      </c>
      <c r="AA626" s="1" t="s">
        <v>1667</v>
      </c>
      <c r="AB626" s="1" t="s">
        <v>5461</v>
      </c>
      <c r="AC626" s="1" t="s">
        <v>183</v>
      </c>
      <c r="AD626" s="1" t="s">
        <v>183</v>
      </c>
      <c r="AE626" s="1">
        <v>1</v>
      </c>
      <c r="AF626" s="1" t="s">
        <v>336</v>
      </c>
      <c r="AG626" s="1"/>
    </row>
    <row r="627" spans="1:33">
      <c r="A627" t="s">
        <v>336</v>
      </c>
      <c r="B627" s="1" t="s">
        <v>7097</v>
      </c>
      <c r="C627" s="1"/>
      <c r="D627" s="1" t="s">
        <v>305</v>
      </c>
      <c r="E627" s="1" t="s">
        <v>316</v>
      </c>
      <c r="F627" s="2"/>
      <c r="G627" s="1" t="s">
        <v>5478</v>
      </c>
      <c r="H627" s="20">
        <v>1</v>
      </c>
      <c r="I627" s="22"/>
      <c r="J627" s="20"/>
      <c r="K627" s="22"/>
      <c r="L627" s="20"/>
      <c r="M627" s="22"/>
      <c r="N627" s="20">
        <v>9</v>
      </c>
      <c r="O627" s="22"/>
      <c r="P627" s="20"/>
      <c r="Q627" s="22"/>
      <c r="R627" s="20">
        <v>0</v>
      </c>
      <c r="S627" s="22"/>
      <c r="T627" s="20"/>
      <c r="U627" s="22"/>
      <c r="V627" s="27">
        <v>4100</v>
      </c>
      <c r="W627" s="1" t="s">
        <v>7098</v>
      </c>
      <c r="X627" s="29" t="s">
        <v>6968</v>
      </c>
      <c r="Y627" s="1" t="s">
        <v>2780</v>
      </c>
      <c r="Z627" s="1" t="s">
        <v>2035</v>
      </c>
      <c r="AA627" s="1" t="s">
        <v>1667</v>
      </c>
      <c r="AB627" s="1" t="s">
        <v>5461</v>
      </c>
      <c r="AC627" s="1" t="s">
        <v>183</v>
      </c>
      <c r="AD627" s="1" t="s">
        <v>183</v>
      </c>
      <c r="AE627" s="1">
        <v>1</v>
      </c>
      <c r="AF627" s="1" t="s">
        <v>336</v>
      </c>
      <c r="AG627" s="1"/>
    </row>
    <row r="628" spans="1:33">
      <c r="A628" t="s">
        <v>336</v>
      </c>
      <c r="B628" s="2" t="s">
        <v>7099</v>
      </c>
      <c r="C628" s="1"/>
      <c r="D628" s="2" t="s">
        <v>305</v>
      </c>
      <c r="E628" s="1" t="s">
        <v>316</v>
      </c>
      <c r="F628" s="2"/>
      <c r="G628" s="2" t="s">
        <v>5478</v>
      </c>
      <c r="H628" s="20">
        <v>1</v>
      </c>
      <c r="I628" s="22"/>
      <c r="J628" s="20"/>
      <c r="K628" s="22"/>
      <c r="L628" s="20"/>
      <c r="M628" s="22"/>
      <c r="N628" s="20">
        <v>6</v>
      </c>
      <c r="O628" s="22"/>
      <c r="P628" s="20"/>
      <c r="Q628" s="22"/>
      <c r="R628" s="20">
        <v>5</v>
      </c>
      <c r="S628" s="22"/>
      <c r="T628" s="20"/>
      <c r="U628" s="22"/>
      <c r="V628" s="27">
        <v>6800</v>
      </c>
      <c r="W628" s="2" t="s">
        <v>7100</v>
      </c>
      <c r="X628" s="26" t="s">
        <v>7101</v>
      </c>
      <c r="Y628" s="2" t="s">
        <v>2780</v>
      </c>
      <c r="Z628" s="2" t="s">
        <v>2035</v>
      </c>
      <c r="AA628" s="2" t="s">
        <v>1623</v>
      </c>
      <c r="AB628" s="1" t="s">
        <v>5461</v>
      </c>
      <c r="AC628" s="1" t="s">
        <v>183</v>
      </c>
      <c r="AD628" s="1" t="s">
        <v>183</v>
      </c>
      <c r="AE628" s="1">
        <v>1</v>
      </c>
      <c r="AF628" s="1" t="s">
        <v>336</v>
      </c>
      <c r="AG628" s="1"/>
    </row>
    <row r="629" spans="1:33">
      <c r="A629" t="s">
        <v>336</v>
      </c>
      <c r="B629" s="2" t="s">
        <v>7102</v>
      </c>
      <c r="C629" s="1"/>
      <c r="D629" s="2" t="s">
        <v>183</v>
      </c>
      <c r="E629" s="2"/>
      <c r="F629" s="2"/>
      <c r="G629" s="2" t="s">
        <v>5478</v>
      </c>
      <c r="H629" s="20">
        <v>1</v>
      </c>
      <c r="I629" s="22"/>
      <c r="J629" s="20"/>
      <c r="K629" s="22"/>
      <c r="L629" s="20"/>
      <c r="M629" s="22"/>
      <c r="N629" s="20">
        <v>10</v>
      </c>
      <c r="O629" s="22">
        <v>7</v>
      </c>
      <c r="P629" s="20">
        <v>7</v>
      </c>
      <c r="Q629" s="22"/>
      <c r="R629" s="20">
        <v>1</v>
      </c>
      <c r="S629" s="22"/>
      <c r="T629" s="20"/>
      <c r="U629" s="22"/>
      <c r="V629" s="27">
        <v>6800</v>
      </c>
      <c r="W629" s="2" t="s">
        <v>7103</v>
      </c>
      <c r="X629" s="26" t="s">
        <v>7104</v>
      </c>
      <c r="Y629" s="2" t="s">
        <v>2780</v>
      </c>
      <c r="Z629" s="2" t="s">
        <v>2035</v>
      </c>
      <c r="AA629" s="2" t="s">
        <v>1623</v>
      </c>
      <c r="AB629" s="1" t="s">
        <v>5461</v>
      </c>
      <c r="AC629" s="1" t="s">
        <v>183</v>
      </c>
      <c r="AD629" s="1" t="s">
        <v>183</v>
      </c>
      <c r="AE629" s="1">
        <v>1</v>
      </c>
      <c r="AF629" s="1" t="s">
        <v>336</v>
      </c>
      <c r="AG629" s="1"/>
    </row>
    <row r="630" spans="1:33">
      <c r="A630" t="s">
        <v>336</v>
      </c>
      <c r="B630" s="2" t="s">
        <v>7105</v>
      </c>
      <c r="C630" s="1"/>
      <c r="D630" s="2" t="s">
        <v>305</v>
      </c>
      <c r="E630" s="1" t="s">
        <v>316</v>
      </c>
      <c r="F630" s="2" t="s">
        <v>128</v>
      </c>
      <c r="G630" s="1" t="s">
        <v>5478</v>
      </c>
      <c r="H630" s="20">
        <v>1</v>
      </c>
      <c r="I630" s="22"/>
      <c r="J630" s="20"/>
      <c r="K630" s="22"/>
      <c r="L630" s="20"/>
      <c r="M630" s="22">
        <v>10</v>
      </c>
      <c r="N630" s="20">
        <v>11</v>
      </c>
      <c r="O630" s="22"/>
      <c r="P630" s="20"/>
      <c r="Q630" s="22">
        <v>-1</v>
      </c>
      <c r="R630" s="20">
        <v>0</v>
      </c>
      <c r="S630" s="22"/>
      <c r="T630" s="20"/>
      <c r="U630" s="22"/>
      <c r="V630" s="27">
        <v>6800</v>
      </c>
      <c r="W630" s="2" t="s">
        <v>7106</v>
      </c>
      <c r="X630" s="26" t="s">
        <v>7107</v>
      </c>
      <c r="Y630" s="2" t="s">
        <v>2780</v>
      </c>
      <c r="Z630" s="2" t="s">
        <v>2035</v>
      </c>
      <c r="AA630" s="2" t="s">
        <v>1623</v>
      </c>
      <c r="AB630" s="1" t="s">
        <v>5461</v>
      </c>
      <c r="AC630" s="1" t="s">
        <v>183</v>
      </c>
      <c r="AD630" s="1" t="s">
        <v>183</v>
      </c>
      <c r="AE630" s="1">
        <v>1</v>
      </c>
      <c r="AF630" s="1" t="s">
        <v>336</v>
      </c>
      <c r="AG630" s="1"/>
    </row>
    <row r="631" spans="1:33">
      <c r="A631" t="s">
        <v>336</v>
      </c>
      <c r="B631" s="2" t="s">
        <v>7108</v>
      </c>
      <c r="C631" s="1"/>
      <c r="D631" s="2" t="s">
        <v>305</v>
      </c>
      <c r="E631" s="2"/>
      <c r="F631" s="2"/>
      <c r="G631" s="2" t="s">
        <v>5478</v>
      </c>
      <c r="H631" s="20">
        <v>-1</v>
      </c>
      <c r="I631" s="22"/>
      <c r="J631" s="20"/>
      <c r="K631" s="22"/>
      <c r="L631" s="20"/>
      <c r="M631" s="22"/>
      <c r="N631" s="20">
        <v>15</v>
      </c>
      <c r="O631" s="22"/>
      <c r="P631" s="20"/>
      <c r="Q631" s="22"/>
      <c r="R631" s="20">
        <v>0</v>
      </c>
      <c r="S631" s="22"/>
      <c r="T631" s="20"/>
      <c r="U631" s="22"/>
      <c r="V631" s="27">
        <v>6800</v>
      </c>
      <c r="W631" s="2" t="s">
        <v>7109</v>
      </c>
      <c r="X631" s="26" t="s">
        <v>183</v>
      </c>
      <c r="Y631" s="2" t="s">
        <v>2780</v>
      </c>
      <c r="Z631" s="2" t="s">
        <v>2035</v>
      </c>
      <c r="AA631" s="1" t="s">
        <v>1623</v>
      </c>
      <c r="AB631" s="1" t="s">
        <v>5461</v>
      </c>
      <c r="AC631" s="1" t="s">
        <v>183</v>
      </c>
      <c r="AD631" s="1" t="s">
        <v>183</v>
      </c>
      <c r="AE631" s="1">
        <v>1</v>
      </c>
      <c r="AF631" s="1" t="s">
        <v>336</v>
      </c>
      <c r="AG631" s="1"/>
    </row>
    <row r="632" spans="1:33">
      <c r="A632" t="s">
        <v>336</v>
      </c>
      <c r="B632" s="2" t="s">
        <v>7110</v>
      </c>
      <c r="C632" s="1"/>
      <c r="D632" s="2" t="s">
        <v>305</v>
      </c>
      <c r="E632" s="2"/>
      <c r="F632" s="2" t="s">
        <v>128</v>
      </c>
      <c r="G632" s="2" t="s">
        <v>5478</v>
      </c>
      <c r="H632" s="20">
        <v>0</v>
      </c>
      <c r="I632" s="22"/>
      <c r="J632" s="20"/>
      <c r="K632" s="22"/>
      <c r="L632" s="20"/>
      <c r="M632" s="22">
        <v>13</v>
      </c>
      <c r="N632" s="20">
        <v>14</v>
      </c>
      <c r="O632" s="22"/>
      <c r="P632" s="20"/>
      <c r="Q632" s="22">
        <v>0</v>
      </c>
      <c r="R632" s="20">
        <v>1</v>
      </c>
      <c r="S632" s="22"/>
      <c r="T632" s="20"/>
      <c r="U632" s="22"/>
      <c r="V632" s="27">
        <v>6800</v>
      </c>
      <c r="W632" s="2" t="s">
        <v>7111</v>
      </c>
      <c r="X632" s="26" t="s">
        <v>5497</v>
      </c>
      <c r="Y632" s="2" t="s">
        <v>2780</v>
      </c>
      <c r="Z632" s="2" t="s">
        <v>2035</v>
      </c>
      <c r="AA632" s="1" t="s">
        <v>1631</v>
      </c>
      <c r="AB632" s="1" t="s">
        <v>5461</v>
      </c>
      <c r="AC632" s="1" t="s">
        <v>183</v>
      </c>
      <c r="AD632" s="1" t="s">
        <v>183</v>
      </c>
      <c r="AE632" s="1">
        <v>1</v>
      </c>
      <c r="AF632" s="1" t="s">
        <v>336</v>
      </c>
      <c r="AG632" s="1"/>
    </row>
    <row r="633" spans="1:33">
      <c r="A633" t="s">
        <v>336</v>
      </c>
      <c r="B633" s="2" t="s">
        <v>7112</v>
      </c>
      <c r="C633" s="1"/>
      <c r="D633" s="2" t="s">
        <v>305</v>
      </c>
      <c r="E633" s="1" t="s">
        <v>316</v>
      </c>
      <c r="F633" s="2"/>
      <c r="G633" s="2" t="s">
        <v>5478</v>
      </c>
      <c r="H633" s="20">
        <v>1</v>
      </c>
      <c r="I633" s="22"/>
      <c r="J633" s="20"/>
      <c r="K633" s="22"/>
      <c r="L633" s="20"/>
      <c r="M633" s="22"/>
      <c r="N633" s="20">
        <v>10</v>
      </c>
      <c r="O633" s="22"/>
      <c r="P633" s="20"/>
      <c r="Q633" s="22"/>
      <c r="R633" s="20">
        <v>1</v>
      </c>
      <c r="S633" s="22"/>
      <c r="T633" s="20"/>
      <c r="U633" s="22"/>
      <c r="V633" s="27">
        <v>6800</v>
      </c>
      <c r="W633" s="2" t="s">
        <v>7113</v>
      </c>
      <c r="X633" s="26" t="s">
        <v>5483</v>
      </c>
      <c r="Y633" s="2" t="s">
        <v>2780</v>
      </c>
      <c r="Z633" s="2" t="s">
        <v>2035</v>
      </c>
      <c r="AA633" s="1" t="s">
        <v>1638</v>
      </c>
      <c r="AB633" s="1" t="s">
        <v>5461</v>
      </c>
      <c r="AC633" s="1" t="s">
        <v>183</v>
      </c>
      <c r="AD633" s="1" t="s">
        <v>183</v>
      </c>
      <c r="AE633" s="1">
        <v>1</v>
      </c>
      <c r="AF633" s="1" t="s">
        <v>336</v>
      </c>
      <c r="AG633" s="1"/>
    </row>
    <row r="634" spans="1:33">
      <c r="A634" t="s">
        <v>336</v>
      </c>
      <c r="B634" s="2" t="s">
        <v>7114</v>
      </c>
      <c r="C634" s="1"/>
      <c r="D634" s="2" t="s">
        <v>305</v>
      </c>
      <c r="E634" s="1"/>
      <c r="F634" s="2"/>
      <c r="G634" s="2" t="s">
        <v>5478</v>
      </c>
      <c r="H634" s="20">
        <v>0</v>
      </c>
      <c r="I634" s="22"/>
      <c r="J634" s="20"/>
      <c r="K634" s="22"/>
      <c r="L634" s="20"/>
      <c r="M634" s="22"/>
      <c r="N634" s="20">
        <v>12</v>
      </c>
      <c r="O634" s="22"/>
      <c r="P634" s="20"/>
      <c r="Q634" s="22"/>
      <c r="R634" s="20">
        <v>1</v>
      </c>
      <c r="S634" s="22"/>
      <c r="T634" s="20">
        <v>2</v>
      </c>
      <c r="U634" s="22"/>
      <c r="V634" s="27">
        <v>6800</v>
      </c>
      <c r="W634" s="2" t="s">
        <v>7115</v>
      </c>
      <c r="X634" s="26" t="s">
        <v>7116</v>
      </c>
      <c r="Y634" s="2" t="s">
        <v>2780</v>
      </c>
      <c r="Z634" s="2" t="s">
        <v>2035</v>
      </c>
      <c r="AA634" s="1" t="s">
        <v>1638</v>
      </c>
      <c r="AB634" s="1" t="s">
        <v>5461</v>
      </c>
      <c r="AC634" s="1" t="s">
        <v>183</v>
      </c>
      <c r="AD634" s="1" t="s">
        <v>183</v>
      </c>
      <c r="AE634" s="1">
        <v>1</v>
      </c>
      <c r="AF634" s="1" t="s">
        <v>336</v>
      </c>
      <c r="AG634" s="1"/>
    </row>
    <row r="635" spans="1:33">
      <c r="A635" t="s">
        <v>336</v>
      </c>
      <c r="B635" s="2" t="s">
        <v>7117</v>
      </c>
      <c r="C635" s="1"/>
      <c r="D635" s="2" t="s">
        <v>370</v>
      </c>
      <c r="E635" s="1"/>
      <c r="F635" s="1"/>
      <c r="G635" s="2" t="s">
        <v>5478</v>
      </c>
      <c r="H635" s="20">
        <v>0</v>
      </c>
      <c r="I635" s="22"/>
      <c r="J635" s="20"/>
      <c r="K635" s="22"/>
      <c r="L635" s="20"/>
      <c r="M635" s="22"/>
      <c r="N635" s="20">
        <v>4</v>
      </c>
      <c r="O635" s="22"/>
      <c r="P635" s="20"/>
      <c r="Q635" s="22"/>
      <c r="R635" s="20">
        <v>0</v>
      </c>
      <c r="S635" s="22"/>
      <c r="T635" s="20"/>
      <c r="U635" s="22"/>
      <c r="V635" s="27">
        <v>6800</v>
      </c>
      <c r="W635" s="2" t="s">
        <v>7118</v>
      </c>
      <c r="X635" s="26" t="s">
        <v>7075</v>
      </c>
      <c r="Y635" s="2" t="s">
        <v>2780</v>
      </c>
      <c r="Z635" s="2" t="s">
        <v>2035</v>
      </c>
      <c r="AA635" s="1" t="s">
        <v>1643</v>
      </c>
      <c r="AB635" s="1" t="s">
        <v>5461</v>
      </c>
      <c r="AC635" s="1" t="s">
        <v>183</v>
      </c>
      <c r="AD635" s="1" t="s">
        <v>183</v>
      </c>
      <c r="AE635" s="1">
        <v>1</v>
      </c>
      <c r="AF635" s="1" t="s">
        <v>336</v>
      </c>
      <c r="AG635" s="1"/>
    </row>
    <row r="636" spans="1:33">
      <c r="A636" t="s">
        <v>336</v>
      </c>
      <c r="B636" s="2" t="s">
        <v>7119</v>
      </c>
      <c r="C636" s="1"/>
      <c r="D636" s="2" t="s">
        <v>367</v>
      </c>
      <c r="E636" s="1"/>
      <c r="F636" s="1"/>
      <c r="G636" s="2" t="s">
        <v>5478</v>
      </c>
      <c r="H636" s="20">
        <v>1</v>
      </c>
      <c r="I636" s="22"/>
      <c r="J636" s="20"/>
      <c r="K636" s="22"/>
      <c r="L636" s="20"/>
      <c r="M636" s="22"/>
      <c r="N636" s="20">
        <v>9</v>
      </c>
      <c r="O636" s="22"/>
      <c r="P636" s="20"/>
      <c r="Q636" s="22"/>
      <c r="R636" s="20">
        <v>2</v>
      </c>
      <c r="S636" s="22"/>
      <c r="T636" s="20"/>
      <c r="U636" s="22"/>
      <c r="V636" s="27">
        <v>6800</v>
      </c>
      <c r="W636" s="2" t="s">
        <v>7120</v>
      </c>
      <c r="X636" s="26" t="s">
        <v>6968</v>
      </c>
      <c r="Y636" s="2" t="s">
        <v>2780</v>
      </c>
      <c r="Z636" s="2" t="s">
        <v>2035</v>
      </c>
      <c r="AA636" s="1" t="s">
        <v>1643</v>
      </c>
      <c r="AB636" s="1" t="s">
        <v>5461</v>
      </c>
      <c r="AC636" s="1" t="s">
        <v>183</v>
      </c>
      <c r="AD636" s="1" t="s">
        <v>183</v>
      </c>
      <c r="AE636" s="1">
        <v>1</v>
      </c>
      <c r="AF636" s="1" t="s">
        <v>336</v>
      </c>
      <c r="AG636" s="1"/>
    </row>
    <row r="637" spans="1:33">
      <c r="A637" t="s">
        <v>336</v>
      </c>
      <c r="B637" s="1" t="s">
        <v>7121</v>
      </c>
      <c r="C637" s="54"/>
      <c r="D637" s="2" t="s">
        <v>305</v>
      </c>
      <c r="E637" s="1"/>
      <c r="F637" s="2"/>
      <c r="G637" s="1" t="s">
        <v>5478</v>
      </c>
      <c r="H637" s="19">
        <v>1</v>
      </c>
      <c r="I637" s="22"/>
      <c r="J637" s="20"/>
      <c r="K637" s="22"/>
      <c r="L637" s="20"/>
      <c r="M637" s="24"/>
      <c r="N637" s="20">
        <v>10</v>
      </c>
      <c r="O637" s="22"/>
      <c r="P637" s="20"/>
      <c r="Q637" s="24"/>
      <c r="R637" s="20">
        <v>1</v>
      </c>
      <c r="S637" s="22"/>
      <c r="T637" s="20"/>
      <c r="U637" s="22"/>
      <c r="V637" s="28">
        <v>6800</v>
      </c>
      <c r="W637" s="2" t="s">
        <v>7122</v>
      </c>
      <c r="X637" s="26" t="s">
        <v>5483</v>
      </c>
      <c r="Y637" s="1" t="s">
        <v>2780</v>
      </c>
      <c r="Z637" s="1" t="s">
        <v>2035</v>
      </c>
      <c r="AA637" s="21" t="s">
        <v>1643</v>
      </c>
      <c r="AB637" s="1" t="s">
        <v>5461</v>
      </c>
      <c r="AC637" s="1" t="s">
        <v>183</v>
      </c>
      <c r="AD637" s="1" t="s">
        <v>183</v>
      </c>
      <c r="AE637" s="1">
        <v>1</v>
      </c>
      <c r="AF637" s="1" t="s">
        <v>336</v>
      </c>
      <c r="AG637" s="1"/>
    </row>
    <row r="638" spans="1:33">
      <c r="A638" t="s">
        <v>336</v>
      </c>
      <c r="B638" s="1" t="s">
        <v>7123</v>
      </c>
      <c r="C638" s="54"/>
      <c r="D638" s="2" t="s">
        <v>360</v>
      </c>
      <c r="E638" s="1"/>
      <c r="F638" s="1"/>
      <c r="G638" s="2" t="s">
        <v>5478</v>
      </c>
      <c r="H638" s="19">
        <v>1</v>
      </c>
      <c r="I638" s="22"/>
      <c r="J638" s="20"/>
      <c r="K638" s="22"/>
      <c r="L638" s="20"/>
      <c r="M638" s="22"/>
      <c r="N638" s="19">
        <v>11</v>
      </c>
      <c r="O638" s="22"/>
      <c r="P638" s="20"/>
      <c r="Q638" s="22"/>
      <c r="R638" s="19">
        <v>-2</v>
      </c>
      <c r="S638" s="22"/>
      <c r="T638" s="20">
        <v>2</v>
      </c>
      <c r="U638" s="22">
        <v>2</v>
      </c>
      <c r="V638" s="28">
        <v>6800</v>
      </c>
      <c r="W638" s="2" t="s">
        <v>7124</v>
      </c>
      <c r="X638" s="26" t="s">
        <v>7125</v>
      </c>
      <c r="Y638" s="1" t="s">
        <v>2780</v>
      </c>
      <c r="Z638" s="1" t="s">
        <v>2035</v>
      </c>
      <c r="AA638" s="21" t="s">
        <v>1643</v>
      </c>
      <c r="AB638" s="1" t="s">
        <v>5461</v>
      </c>
      <c r="AC638" s="1" t="s">
        <v>183</v>
      </c>
      <c r="AD638" s="1" t="s">
        <v>183</v>
      </c>
      <c r="AE638" s="1">
        <v>1</v>
      </c>
      <c r="AF638" s="1" t="s">
        <v>336</v>
      </c>
      <c r="AG638" s="1"/>
    </row>
    <row r="639" spans="1:33">
      <c r="A639" t="s">
        <v>336</v>
      </c>
      <c r="B639" s="1" t="s">
        <v>7126</v>
      </c>
      <c r="C639" s="20"/>
      <c r="D639" s="2" t="s">
        <v>342</v>
      </c>
      <c r="E639" s="1"/>
      <c r="F639" s="1"/>
      <c r="G639" s="2" t="s">
        <v>5478</v>
      </c>
      <c r="H639" s="19">
        <v>1</v>
      </c>
      <c r="I639" s="22"/>
      <c r="J639" s="20"/>
      <c r="K639" s="22"/>
      <c r="L639" s="20"/>
      <c r="M639" s="22"/>
      <c r="N639" s="19">
        <v>11</v>
      </c>
      <c r="O639" s="22"/>
      <c r="P639" s="20"/>
      <c r="Q639" s="22"/>
      <c r="R639" s="19">
        <v>0</v>
      </c>
      <c r="S639" s="22"/>
      <c r="T639" s="20"/>
      <c r="U639" s="22"/>
      <c r="V639" s="28">
        <v>6800</v>
      </c>
      <c r="W639" s="2" t="s">
        <v>7127</v>
      </c>
      <c r="X639" s="26" t="s">
        <v>7128</v>
      </c>
      <c r="Y639" s="1" t="s">
        <v>2780</v>
      </c>
      <c r="Z639" s="1" t="s">
        <v>2035</v>
      </c>
      <c r="AA639" s="2" t="s">
        <v>1653</v>
      </c>
      <c r="AB639" s="1" t="s">
        <v>5461</v>
      </c>
      <c r="AC639" s="1" t="s">
        <v>183</v>
      </c>
      <c r="AD639" s="1" t="s">
        <v>183</v>
      </c>
      <c r="AE639" s="1">
        <v>1</v>
      </c>
      <c r="AF639" s="1" t="s">
        <v>336</v>
      </c>
      <c r="AG639" s="1"/>
    </row>
    <row r="640" spans="1:33">
      <c r="A640" t="s">
        <v>336</v>
      </c>
      <c r="B640" s="1" t="s">
        <v>7129</v>
      </c>
      <c r="C640" s="20"/>
      <c r="D640" s="2" t="s">
        <v>305</v>
      </c>
      <c r="E640" s="1"/>
      <c r="F640" s="1" t="s">
        <v>128</v>
      </c>
      <c r="G640" s="2" t="s">
        <v>5478</v>
      </c>
      <c r="H640" s="19">
        <v>1</v>
      </c>
      <c r="I640" s="22"/>
      <c r="J640" s="20"/>
      <c r="K640" s="22"/>
      <c r="L640" s="20"/>
      <c r="M640" s="22">
        <v>9</v>
      </c>
      <c r="N640" s="19">
        <v>10</v>
      </c>
      <c r="O640" s="22"/>
      <c r="P640" s="20"/>
      <c r="Q640" s="22">
        <v>1</v>
      </c>
      <c r="R640" s="19">
        <v>2</v>
      </c>
      <c r="S640" s="22"/>
      <c r="T640" s="20"/>
      <c r="U640" s="22"/>
      <c r="V640" s="28">
        <v>6800</v>
      </c>
      <c r="W640" s="2" t="s">
        <v>7130</v>
      </c>
      <c r="X640" s="26" t="s">
        <v>5483</v>
      </c>
      <c r="Y640" s="1" t="s">
        <v>2780</v>
      </c>
      <c r="Z640" s="1" t="s">
        <v>2035</v>
      </c>
      <c r="AA640" s="2" t="s">
        <v>1657</v>
      </c>
      <c r="AB640" s="1" t="s">
        <v>5461</v>
      </c>
      <c r="AC640" s="1" t="s">
        <v>183</v>
      </c>
      <c r="AD640" s="1" t="s">
        <v>183</v>
      </c>
      <c r="AE640" s="1">
        <v>1</v>
      </c>
      <c r="AF640" s="1" t="s">
        <v>336</v>
      </c>
      <c r="AG640" s="1"/>
    </row>
    <row r="641" spans="1:33">
      <c r="A641" t="s">
        <v>336</v>
      </c>
      <c r="B641" s="1" t="s">
        <v>7131</v>
      </c>
      <c r="C641" s="54"/>
      <c r="D641" s="2" t="s">
        <v>183</v>
      </c>
      <c r="E641" s="1"/>
      <c r="F641" s="2"/>
      <c r="G641" s="2" t="s">
        <v>5478</v>
      </c>
      <c r="H641" s="20">
        <v>1</v>
      </c>
      <c r="I641" s="22"/>
      <c r="J641" s="20"/>
      <c r="K641" s="22"/>
      <c r="L641" s="20"/>
      <c r="M641" s="22"/>
      <c r="N641" s="20">
        <v>6</v>
      </c>
      <c r="O641" s="22"/>
      <c r="P641" s="20"/>
      <c r="Q641" s="22"/>
      <c r="R641" s="20">
        <v>5</v>
      </c>
      <c r="S641" s="22"/>
      <c r="T641" s="20"/>
      <c r="U641" s="22"/>
      <c r="V641" s="27">
        <v>6800</v>
      </c>
      <c r="W641" s="43" t="s">
        <v>7132</v>
      </c>
      <c r="X641" s="29" t="s">
        <v>7085</v>
      </c>
      <c r="Y641" s="1" t="s">
        <v>2780</v>
      </c>
      <c r="Z641" s="1" t="s">
        <v>2035</v>
      </c>
      <c r="AA641" s="1" t="s">
        <v>1662</v>
      </c>
      <c r="AB641" s="1" t="s">
        <v>5461</v>
      </c>
      <c r="AC641" s="1" t="s">
        <v>183</v>
      </c>
      <c r="AD641" s="1" t="s">
        <v>183</v>
      </c>
      <c r="AE641" s="1">
        <v>1</v>
      </c>
      <c r="AF641" s="1" t="s">
        <v>336</v>
      </c>
      <c r="AG641" s="1"/>
    </row>
    <row r="642" spans="1:33">
      <c r="A642" t="s">
        <v>336</v>
      </c>
      <c r="B642" s="1" t="s">
        <v>7133</v>
      </c>
      <c r="C642" s="54"/>
      <c r="D642" s="2" t="s">
        <v>1640</v>
      </c>
      <c r="E642" s="1"/>
      <c r="F642" s="2"/>
      <c r="G642" s="1" t="s">
        <v>5478</v>
      </c>
      <c r="H642" s="20">
        <v>1</v>
      </c>
      <c r="I642" s="22"/>
      <c r="J642" s="20"/>
      <c r="K642" s="22"/>
      <c r="L642" s="20"/>
      <c r="M642" s="22"/>
      <c r="N642" s="20">
        <v>8</v>
      </c>
      <c r="O642" s="22"/>
      <c r="P642" s="20"/>
      <c r="Q642" s="22"/>
      <c r="R642" s="20">
        <v>3</v>
      </c>
      <c r="S642" s="22"/>
      <c r="T642" s="20"/>
      <c r="U642" s="22"/>
      <c r="V642" s="27">
        <v>6800</v>
      </c>
      <c r="W642" s="43" t="s">
        <v>7134</v>
      </c>
      <c r="X642" s="29" t="s">
        <v>7135</v>
      </c>
      <c r="Y642" s="1" t="s">
        <v>2780</v>
      </c>
      <c r="Z642" s="1" t="s">
        <v>2035</v>
      </c>
      <c r="AA642" s="1" t="s">
        <v>1662</v>
      </c>
      <c r="AB642" s="1" t="s">
        <v>5461</v>
      </c>
      <c r="AC642" s="1" t="s">
        <v>183</v>
      </c>
      <c r="AD642" s="1" t="s">
        <v>183</v>
      </c>
      <c r="AE642" s="1">
        <v>1</v>
      </c>
      <c r="AF642" s="1" t="s">
        <v>336</v>
      </c>
      <c r="AG642" s="1"/>
    </row>
    <row r="643" spans="1:33">
      <c r="A643" t="s">
        <v>336</v>
      </c>
      <c r="B643" s="1" t="s">
        <v>7136</v>
      </c>
      <c r="C643" s="54"/>
      <c r="D643" s="2" t="s">
        <v>305</v>
      </c>
      <c r="E643" s="1"/>
      <c r="F643" s="2"/>
      <c r="G643" s="1" t="s">
        <v>5478</v>
      </c>
      <c r="H643" s="20">
        <v>1</v>
      </c>
      <c r="I643" s="22"/>
      <c r="J643" s="20"/>
      <c r="K643" s="22"/>
      <c r="L643" s="20"/>
      <c r="M643" s="22"/>
      <c r="N643" s="20">
        <v>9</v>
      </c>
      <c r="O643" s="22"/>
      <c r="P643" s="20"/>
      <c r="Q643" s="22"/>
      <c r="R643" s="20">
        <v>2</v>
      </c>
      <c r="S643" s="22"/>
      <c r="T643" s="20"/>
      <c r="U643" s="22"/>
      <c r="V643" s="27">
        <v>6800</v>
      </c>
      <c r="W643" s="43" t="s">
        <v>7137</v>
      </c>
      <c r="X643" s="29" t="s">
        <v>6968</v>
      </c>
      <c r="Y643" s="1" t="s">
        <v>2780</v>
      </c>
      <c r="Z643" s="1" t="s">
        <v>2035</v>
      </c>
      <c r="AA643" s="1" t="s">
        <v>1662</v>
      </c>
      <c r="AB643" s="1" t="s">
        <v>5461</v>
      </c>
      <c r="AC643" s="1" t="s">
        <v>183</v>
      </c>
      <c r="AD643" s="1" t="s">
        <v>183</v>
      </c>
      <c r="AE643" s="1">
        <v>1</v>
      </c>
      <c r="AF643" s="1" t="s">
        <v>336</v>
      </c>
      <c r="AG643" s="1"/>
    </row>
    <row r="644" spans="1:33">
      <c r="A644" t="s">
        <v>336</v>
      </c>
      <c r="B644" s="1" t="s">
        <v>7138</v>
      </c>
      <c r="C644" s="54"/>
      <c r="D644" s="2" t="s">
        <v>1684</v>
      </c>
      <c r="E644" s="1"/>
      <c r="F644" s="2"/>
      <c r="G644" s="2" t="s">
        <v>5478</v>
      </c>
      <c r="H644" s="20">
        <v>1</v>
      </c>
      <c r="I644" s="22"/>
      <c r="J644" s="20"/>
      <c r="K644" s="22"/>
      <c r="L644" s="20"/>
      <c r="M644" s="22"/>
      <c r="N644" s="20">
        <v>9</v>
      </c>
      <c r="O644" s="22"/>
      <c r="P644" s="20"/>
      <c r="Q644" s="22"/>
      <c r="R644" s="20">
        <v>4</v>
      </c>
      <c r="S644" s="22"/>
      <c r="T644" s="20"/>
      <c r="U644" s="22"/>
      <c r="V644" s="27">
        <v>6800</v>
      </c>
      <c r="W644" s="43" t="s">
        <v>7139</v>
      </c>
      <c r="X644" s="29" t="s">
        <v>7140</v>
      </c>
      <c r="Y644" s="1" t="s">
        <v>2780</v>
      </c>
      <c r="Z644" s="1" t="s">
        <v>2035</v>
      </c>
      <c r="AA644" s="1" t="s">
        <v>1662</v>
      </c>
      <c r="AB644" s="1" t="s">
        <v>5461</v>
      </c>
      <c r="AC644" s="1" t="s">
        <v>183</v>
      </c>
      <c r="AD644" s="1" t="s">
        <v>183</v>
      </c>
      <c r="AE644" s="1">
        <v>1</v>
      </c>
      <c r="AF644" s="1" t="s">
        <v>336</v>
      </c>
      <c r="AG644" s="1"/>
    </row>
    <row r="645" spans="1:33">
      <c r="A645" t="s">
        <v>336</v>
      </c>
      <c r="B645" s="1" t="s">
        <v>7141</v>
      </c>
      <c r="C645" s="54"/>
      <c r="D645" s="2" t="s">
        <v>1669</v>
      </c>
      <c r="E645" s="1"/>
      <c r="F645" s="2"/>
      <c r="G645" s="2" t="s">
        <v>5478</v>
      </c>
      <c r="H645" s="20">
        <v>1</v>
      </c>
      <c r="I645" s="22"/>
      <c r="J645" s="20"/>
      <c r="K645" s="22"/>
      <c r="L645" s="20"/>
      <c r="M645" s="22"/>
      <c r="N645" s="20">
        <v>13</v>
      </c>
      <c r="O645" s="22"/>
      <c r="P645" s="20"/>
      <c r="Q645" s="22"/>
      <c r="R645" s="20">
        <v>0</v>
      </c>
      <c r="S645" s="22"/>
      <c r="T645" s="20"/>
      <c r="U645" s="22"/>
      <c r="V645" s="27">
        <v>6800</v>
      </c>
      <c r="W645" s="43" t="s">
        <v>7142</v>
      </c>
      <c r="X645" s="29" t="s">
        <v>7143</v>
      </c>
      <c r="Y645" s="1" t="s">
        <v>5740</v>
      </c>
      <c r="Z645" s="1" t="s">
        <v>2035</v>
      </c>
      <c r="AA645" s="1" t="s">
        <v>1662</v>
      </c>
      <c r="AB645" s="1" t="s">
        <v>5461</v>
      </c>
      <c r="AC645" s="1" t="s">
        <v>183</v>
      </c>
      <c r="AD645" s="1" t="s">
        <v>183</v>
      </c>
      <c r="AE645" s="1">
        <v>1</v>
      </c>
      <c r="AF645" s="1" t="s">
        <v>336</v>
      </c>
      <c r="AG645" s="1"/>
    </row>
    <row r="646" spans="1:33">
      <c r="A646" t="s">
        <v>336</v>
      </c>
      <c r="B646" s="1" t="s">
        <v>7144</v>
      </c>
      <c r="C646" s="54"/>
      <c r="D646" s="2" t="s">
        <v>305</v>
      </c>
      <c r="E646" s="1"/>
      <c r="F646" s="2" t="s">
        <v>128</v>
      </c>
      <c r="G646" s="2"/>
      <c r="H646" s="20">
        <v>1</v>
      </c>
      <c r="I646" s="22"/>
      <c r="J646" s="20"/>
      <c r="K646" s="22"/>
      <c r="L646" s="20"/>
      <c r="M646" s="22">
        <v>10</v>
      </c>
      <c r="N646" s="20"/>
      <c r="O646" s="22"/>
      <c r="P646" s="20"/>
      <c r="Q646" s="22">
        <v>1</v>
      </c>
      <c r="R646" s="20"/>
      <c r="S646" s="22"/>
      <c r="T646" s="20"/>
      <c r="U646" s="22"/>
      <c r="V646" s="27">
        <v>6800</v>
      </c>
      <c r="W646" s="43" t="s">
        <v>7145</v>
      </c>
      <c r="X646" s="29" t="s">
        <v>5506</v>
      </c>
      <c r="Y646" s="1" t="s">
        <v>2780</v>
      </c>
      <c r="Z646" s="1" t="s">
        <v>2035</v>
      </c>
      <c r="AA646" s="1" t="s">
        <v>1662</v>
      </c>
      <c r="AB646" s="1" t="s">
        <v>5461</v>
      </c>
      <c r="AC646" s="1" t="s">
        <v>183</v>
      </c>
      <c r="AD646" s="1" t="s">
        <v>183</v>
      </c>
      <c r="AE646" s="1">
        <v>1</v>
      </c>
      <c r="AF646" s="1" t="s">
        <v>336</v>
      </c>
      <c r="AG646" s="1"/>
    </row>
    <row r="647" spans="1:33">
      <c r="A647" t="s">
        <v>336</v>
      </c>
      <c r="B647" s="1" t="s">
        <v>7146</v>
      </c>
      <c r="C647" s="1"/>
      <c r="D647" s="1" t="s">
        <v>305</v>
      </c>
      <c r="E647" s="1" t="s">
        <v>316</v>
      </c>
      <c r="F647" s="2" t="s">
        <v>128</v>
      </c>
      <c r="G647" s="1" t="s">
        <v>5478</v>
      </c>
      <c r="H647" s="20">
        <v>0</v>
      </c>
      <c r="I647" s="22"/>
      <c r="J647" s="20"/>
      <c r="K647" s="22"/>
      <c r="L647" s="20"/>
      <c r="M647" s="22">
        <v>8</v>
      </c>
      <c r="N647" s="20">
        <v>9</v>
      </c>
      <c r="O647" s="22"/>
      <c r="P647" s="20"/>
      <c r="Q647" s="22">
        <v>2</v>
      </c>
      <c r="R647" s="20">
        <v>3</v>
      </c>
      <c r="S647" s="22"/>
      <c r="T647" s="20"/>
      <c r="U647" s="22"/>
      <c r="V647" s="27">
        <v>6800</v>
      </c>
      <c r="W647" s="1" t="s">
        <v>7147</v>
      </c>
      <c r="X647" s="29" t="s">
        <v>7148</v>
      </c>
      <c r="Y647" s="1" t="s">
        <v>2780</v>
      </c>
      <c r="Z647" s="1" t="s">
        <v>2035</v>
      </c>
      <c r="AA647" s="1" t="s">
        <v>1667</v>
      </c>
      <c r="AB647" s="1" t="s">
        <v>5461</v>
      </c>
      <c r="AC647" s="1" t="s">
        <v>183</v>
      </c>
      <c r="AD647" s="1" t="s">
        <v>183</v>
      </c>
      <c r="AE647" s="1">
        <v>1</v>
      </c>
      <c r="AF647" s="1" t="s">
        <v>336</v>
      </c>
      <c r="AG647" s="1"/>
    </row>
    <row r="648" spans="1:33">
      <c r="A648" t="s">
        <v>336</v>
      </c>
      <c r="B648" s="1" t="s">
        <v>7149</v>
      </c>
      <c r="C648" s="1"/>
      <c r="D648" s="1" t="s">
        <v>373</v>
      </c>
      <c r="E648" s="1"/>
      <c r="F648" s="2"/>
      <c r="G648" s="1" t="s">
        <v>5478</v>
      </c>
      <c r="H648" s="20">
        <v>0</v>
      </c>
      <c r="I648" s="22"/>
      <c r="J648" s="20"/>
      <c r="K648" s="22"/>
      <c r="L648" s="20"/>
      <c r="M648" s="22"/>
      <c r="N648" s="20">
        <v>12</v>
      </c>
      <c r="O648" s="22"/>
      <c r="P648" s="20"/>
      <c r="Q648" s="22"/>
      <c r="R648" s="20">
        <v>1</v>
      </c>
      <c r="S648" s="22"/>
      <c r="T648" s="20"/>
      <c r="U648" s="22"/>
      <c r="V648" s="27">
        <v>6800</v>
      </c>
      <c r="W648" s="1" t="s">
        <v>7150</v>
      </c>
      <c r="X648" s="29" t="s">
        <v>5657</v>
      </c>
      <c r="Y648" s="1" t="s">
        <v>2780</v>
      </c>
      <c r="Z648" s="1" t="s">
        <v>2035</v>
      </c>
      <c r="AA648" s="1" t="s">
        <v>1667</v>
      </c>
      <c r="AB648" s="1" t="s">
        <v>5461</v>
      </c>
      <c r="AC648" s="1" t="s">
        <v>183</v>
      </c>
      <c r="AD648" s="1" t="s">
        <v>183</v>
      </c>
      <c r="AE648" s="1">
        <v>1</v>
      </c>
      <c r="AF648" s="1" t="s">
        <v>336</v>
      </c>
      <c r="AG648" s="1"/>
    </row>
    <row r="649" spans="1:33">
      <c r="A649" t="s">
        <v>336</v>
      </c>
      <c r="B649" s="1" t="s">
        <v>7151</v>
      </c>
      <c r="C649" s="1"/>
      <c r="D649" s="1" t="s">
        <v>305</v>
      </c>
      <c r="E649" s="1"/>
      <c r="F649" s="2"/>
      <c r="G649" s="1" t="s">
        <v>5478</v>
      </c>
      <c r="H649" s="20">
        <v>-1</v>
      </c>
      <c r="I649" s="22"/>
      <c r="J649" s="20"/>
      <c r="K649" s="22"/>
      <c r="L649" s="20"/>
      <c r="M649" s="22"/>
      <c r="N649" s="20">
        <v>13</v>
      </c>
      <c r="O649" s="22"/>
      <c r="P649" s="20"/>
      <c r="Q649" s="22"/>
      <c r="R649" s="20">
        <v>0</v>
      </c>
      <c r="S649" s="22"/>
      <c r="T649" s="20"/>
      <c r="U649" s="22"/>
      <c r="V649" s="27">
        <v>6800</v>
      </c>
      <c r="W649" s="1" t="s">
        <v>7152</v>
      </c>
      <c r="X649" s="29" t="s">
        <v>7153</v>
      </c>
      <c r="Y649" s="1" t="s">
        <v>2780</v>
      </c>
      <c r="Z649" s="1" t="s">
        <v>2035</v>
      </c>
      <c r="AA649" s="1" t="s">
        <v>1667</v>
      </c>
      <c r="AB649" s="1" t="s">
        <v>5461</v>
      </c>
      <c r="AC649" s="1" t="s">
        <v>183</v>
      </c>
      <c r="AD649" s="1" t="s">
        <v>183</v>
      </c>
      <c r="AE649" s="1">
        <v>1</v>
      </c>
      <c r="AF649" s="1" t="s">
        <v>336</v>
      </c>
      <c r="AG649" s="1"/>
    </row>
    <row r="650" spans="1:33">
      <c r="A650" t="s">
        <v>336</v>
      </c>
      <c r="B650" s="1" t="s">
        <v>7154</v>
      </c>
      <c r="C650" s="1"/>
      <c r="D650" s="1" t="s">
        <v>351</v>
      </c>
      <c r="E650" s="1"/>
      <c r="F650" s="2" t="s">
        <v>128</v>
      </c>
      <c r="G650" s="1"/>
      <c r="H650" s="20">
        <v>1</v>
      </c>
      <c r="I650" s="22"/>
      <c r="J650" s="20"/>
      <c r="K650" s="22"/>
      <c r="L650" s="20"/>
      <c r="M650" s="22">
        <v>7</v>
      </c>
      <c r="N650" s="20"/>
      <c r="O650" s="22"/>
      <c r="P650" s="20"/>
      <c r="Q650" s="22">
        <v>3</v>
      </c>
      <c r="R650" s="20"/>
      <c r="S650" s="22"/>
      <c r="T650" s="20"/>
      <c r="U650" s="22"/>
      <c r="V650" s="27">
        <v>7500</v>
      </c>
      <c r="W650" s="1" t="s">
        <v>7155</v>
      </c>
      <c r="X650" s="29" t="s">
        <v>7156</v>
      </c>
      <c r="Y650" s="1" t="s">
        <v>2780</v>
      </c>
      <c r="Z650" s="1" t="s">
        <v>2035</v>
      </c>
      <c r="AA650" s="1" t="s">
        <v>1667</v>
      </c>
      <c r="AB650" s="1" t="s">
        <v>5461</v>
      </c>
      <c r="AC650" s="1" t="s">
        <v>183</v>
      </c>
      <c r="AD650" s="1" t="s">
        <v>183</v>
      </c>
      <c r="AE650" s="1">
        <v>1</v>
      </c>
      <c r="AF650" s="1" t="s">
        <v>336</v>
      </c>
      <c r="AG650" s="1"/>
    </row>
    <row r="651" spans="1:33">
      <c r="A651" t="s">
        <v>336</v>
      </c>
      <c r="B651" s="2" t="s">
        <v>7157</v>
      </c>
      <c r="C651" s="1"/>
      <c r="D651" s="2" t="s">
        <v>305</v>
      </c>
      <c r="E651" s="1"/>
      <c r="F651" s="2"/>
      <c r="G651" s="2" t="s">
        <v>5478</v>
      </c>
      <c r="H651" s="20">
        <v>1</v>
      </c>
      <c r="I651" s="22"/>
      <c r="J651" s="20"/>
      <c r="K651" s="22"/>
      <c r="L651" s="20"/>
      <c r="M651" s="22"/>
      <c r="N651" s="20">
        <v>11</v>
      </c>
      <c r="O651" s="22"/>
      <c r="P651" s="20"/>
      <c r="Q651" s="22"/>
      <c r="R651" s="20">
        <v>2</v>
      </c>
      <c r="S651" s="22"/>
      <c r="T651" s="20"/>
      <c r="U651" s="22"/>
      <c r="V651" s="27">
        <v>8000</v>
      </c>
      <c r="W651" s="2" t="s">
        <v>7158</v>
      </c>
      <c r="X651" s="26" t="s">
        <v>7159</v>
      </c>
      <c r="Y651" s="2" t="s">
        <v>2780</v>
      </c>
      <c r="Z651" s="2" t="s">
        <v>2035</v>
      </c>
      <c r="AA651" s="1" t="s">
        <v>1623</v>
      </c>
      <c r="AB651" s="1" t="s">
        <v>5461</v>
      </c>
      <c r="AC651" s="1" t="s">
        <v>183</v>
      </c>
      <c r="AD651" s="1" t="s">
        <v>183</v>
      </c>
      <c r="AE651" s="1">
        <v>1</v>
      </c>
      <c r="AF651" s="1" t="s">
        <v>336</v>
      </c>
      <c r="AG651" s="1"/>
    </row>
    <row r="652" spans="1:33">
      <c r="A652" t="s">
        <v>336</v>
      </c>
      <c r="B652" s="2" t="s">
        <v>7160</v>
      </c>
      <c r="C652" s="1"/>
      <c r="D652" s="2" t="s">
        <v>305</v>
      </c>
      <c r="E652" s="1"/>
      <c r="F652" s="2"/>
      <c r="G652" s="2" t="s">
        <v>5478</v>
      </c>
      <c r="H652" s="20">
        <v>0</v>
      </c>
      <c r="I652" s="22"/>
      <c r="J652" s="20"/>
      <c r="K652" s="22"/>
      <c r="L652" s="20"/>
      <c r="M652" s="22"/>
      <c r="N652" s="20">
        <v>14</v>
      </c>
      <c r="O652" s="22"/>
      <c r="P652" s="20"/>
      <c r="Q652" s="22"/>
      <c r="R652" s="20">
        <v>3</v>
      </c>
      <c r="S652" s="22"/>
      <c r="T652" s="20"/>
      <c r="U652" s="22"/>
      <c r="V652" s="27">
        <v>8000</v>
      </c>
      <c r="W652" s="2" t="s">
        <v>7161</v>
      </c>
      <c r="X652" s="26" t="s">
        <v>7162</v>
      </c>
      <c r="Y652" s="2" t="s">
        <v>2780</v>
      </c>
      <c r="Z652" s="2" t="s">
        <v>2035</v>
      </c>
      <c r="AA652" s="1" t="s">
        <v>1623</v>
      </c>
      <c r="AB652" s="1" t="s">
        <v>5461</v>
      </c>
      <c r="AC652" s="1" t="s">
        <v>183</v>
      </c>
      <c r="AD652" s="1" t="s">
        <v>183</v>
      </c>
      <c r="AE652" s="1">
        <v>1</v>
      </c>
      <c r="AF652" s="1" t="s">
        <v>336</v>
      </c>
      <c r="AG652" s="1"/>
    </row>
    <row r="653" spans="1:33">
      <c r="A653" t="s">
        <v>336</v>
      </c>
      <c r="B653" s="2" t="s">
        <v>7163</v>
      </c>
      <c r="C653" s="1"/>
      <c r="D653" s="2" t="s">
        <v>305</v>
      </c>
      <c r="E653" s="1"/>
      <c r="F653" s="2"/>
      <c r="G653" s="2" t="s">
        <v>5478</v>
      </c>
      <c r="H653" s="20">
        <v>1</v>
      </c>
      <c r="I653" s="22"/>
      <c r="J653" s="20"/>
      <c r="K653" s="22"/>
      <c r="L653" s="20"/>
      <c r="M653" s="22"/>
      <c r="N653" s="20">
        <v>15</v>
      </c>
      <c r="O653" s="22"/>
      <c r="P653" s="20"/>
      <c r="Q653" s="22"/>
      <c r="R653" s="20">
        <v>0</v>
      </c>
      <c r="S653" s="22"/>
      <c r="T653" s="20"/>
      <c r="U653" s="22"/>
      <c r="V653" s="27">
        <v>8000</v>
      </c>
      <c r="W653" s="2" t="s">
        <v>7164</v>
      </c>
      <c r="X653" s="26" t="s">
        <v>5622</v>
      </c>
      <c r="Y653" s="2" t="s">
        <v>2780</v>
      </c>
      <c r="Z653" s="2" t="s">
        <v>2035</v>
      </c>
      <c r="AA653" s="1" t="s">
        <v>1623</v>
      </c>
      <c r="AB653" s="1" t="s">
        <v>5461</v>
      </c>
      <c r="AC653" s="1" t="s">
        <v>183</v>
      </c>
      <c r="AD653" s="1" t="s">
        <v>183</v>
      </c>
      <c r="AE653" s="1">
        <v>1</v>
      </c>
      <c r="AF653" s="1" t="s">
        <v>336</v>
      </c>
      <c r="AG653" s="1"/>
    </row>
    <row r="654" spans="1:33">
      <c r="A654" t="s">
        <v>336</v>
      </c>
      <c r="B654" s="2" t="s">
        <v>7165</v>
      </c>
      <c r="C654" s="1"/>
      <c r="D654" s="2" t="s">
        <v>183</v>
      </c>
      <c r="E654" s="1"/>
      <c r="F654" s="2" t="s">
        <v>128</v>
      </c>
      <c r="G654" s="2" t="s">
        <v>5478</v>
      </c>
      <c r="H654" s="20">
        <v>1</v>
      </c>
      <c r="I654" s="22"/>
      <c r="J654" s="20"/>
      <c r="K654" s="22"/>
      <c r="L654" s="20"/>
      <c r="M654" s="22">
        <v>13</v>
      </c>
      <c r="N654" s="20">
        <v>14</v>
      </c>
      <c r="O654" s="22"/>
      <c r="P654" s="20"/>
      <c r="Q654" s="22">
        <v>-2</v>
      </c>
      <c r="R654" s="20">
        <v>-1</v>
      </c>
      <c r="S654" s="22"/>
      <c r="T654" s="20"/>
      <c r="U654" s="22"/>
      <c r="V654" s="27">
        <v>8000</v>
      </c>
      <c r="W654" s="2" t="s">
        <v>7166</v>
      </c>
      <c r="X654" s="26" t="s">
        <v>7167</v>
      </c>
      <c r="Y654" s="2" t="s">
        <v>2780</v>
      </c>
      <c r="Z654" s="2" t="s">
        <v>2035</v>
      </c>
      <c r="AA654" s="1" t="s">
        <v>1623</v>
      </c>
      <c r="AB654" s="1" t="s">
        <v>5461</v>
      </c>
      <c r="AC654" s="1" t="s">
        <v>183</v>
      </c>
      <c r="AD654" s="1" t="s">
        <v>183</v>
      </c>
      <c r="AE654" s="1">
        <v>1</v>
      </c>
      <c r="AF654" s="1" t="s">
        <v>336</v>
      </c>
      <c r="AG654" s="1"/>
    </row>
    <row r="655" spans="1:33">
      <c r="A655" t="s">
        <v>336</v>
      </c>
      <c r="B655" s="2" t="s">
        <v>7168</v>
      </c>
      <c r="C655" s="1"/>
      <c r="D655" s="2" t="s">
        <v>305</v>
      </c>
      <c r="E655" s="1"/>
      <c r="F655" s="2" t="s">
        <v>128</v>
      </c>
      <c r="G655" s="2"/>
      <c r="H655" s="20">
        <v>1</v>
      </c>
      <c r="I655" s="22"/>
      <c r="J655" s="20"/>
      <c r="K655" s="22"/>
      <c r="L655" s="20"/>
      <c r="M655" s="22">
        <v>10</v>
      </c>
      <c r="N655" s="20"/>
      <c r="O655" s="22"/>
      <c r="P655" s="20"/>
      <c r="Q655" s="22">
        <v>3</v>
      </c>
      <c r="R655" s="20"/>
      <c r="S655" s="22"/>
      <c r="T655" s="20"/>
      <c r="U655" s="22"/>
      <c r="V655" s="27">
        <v>8000</v>
      </c>
      <c r="W655" s="2" t="s">
        <v>7169</v>
      </c>
      <c r="X655" s="26" t="s">
        <v>7170</v>
      </c>
      <c r="Y655" s="2" t="s">
        <v>2780</v>
      </c>
      <c r="Z655" s="2" t="s">
        <v>2035</v>
      </c>
      <c r="AA655" s="1" t="s">
        <v>1631</v>
      </c>
      <c r="AB655" s="1" t="s">
        <v>5461</v>
      </c>
      <c r="AC655" s="1" t="s">
        <v>183</v>
      </c>
      <c r="AD655" s="1" t="s">
        <v>183</v>
      </c>
      <c r="AE655" s="1">
        <v>1</v>
      </c>
      <c r="AF655" s="1" t="s">
        <v>336</v>
      </c>
      <c r="AG655" s="1"/>
    </row>
    <row r="656" spans="1:33">
      <c r="A656" t="s">
        <v>336</v>
      </c>
      <c r="B656" s="2" t="s">
        <v>7171</v>
      </c>
      <c r="C656" s="1"/>
      <c r="D656" s="2" t="s">
        <v>305</v>
      </c>
      <c r="E656" s="2" t="s">
        <v>316</v>
      </c>
      <c r="F656" s="2" t="s">
        <v>128</v>
      </c>
      <c r="G656" s="2" t="s">
        <v>5478</v>
      </c>
      <c r="H656" s="20">
        <v>1</v>
      </c>
      <c r="I656" s="22"/>
      <c r="J656" s="20"/>
      <c r="K656" s="22"/>
      <c r="L656" s="20"/>
      <c r="M656" s="22">
        <v>13</v>
      </c>
      <c r="N656" s="20">
        <v>14</v>
      </c>
      <c r="O656" s="22"/>
      <c r="P656" s="20"/>
      <c r="Q656" s="22">
        <v>0</v>
      </c>
      <c r="R656" s="20">
        <v>1</v>
      </c>
      <c r="S656" s="22"/>
      <c r="T656" s="20"/>
      <c r="U656" s="22"/>
      <c r="V656" s="27">
        <v>8000</v>
      </c>
      <c r="W656" s="2" t="s">
        <v>7172</v>
      </c>
      <c r="X656" s="26" t="s">
        <v>5555</v>
      </c>
      <c r="Y656" s="2" t="s">
        <v>2780</v>
      </c>
      <c r="Z656" s="2" t="s">
        <v>2035</v>
      </c>
      <c r="AA656" s="1" t="s">
        <v>1631</v>
      </c>
      <c r="AB656" s="1" t="s">
        <v>5461</v>
      </c>
      <c r="AC656" s="1" t="s">
        <v>183</v>
      </c>
      <c r="AD656" s="1" t="s">
        <v>183</v>
      </c>
      <c r="AE656" s="1">
        <v>1</v>
      </c>
      <c r="AF656" s="1" t="s">
        <v>336</v>
      </c>
      <c r="AG656" s="1"/>
    </row>
    <row r="657" spans="1:33">
      <c r="A657" t="s">
        <v>336</v>
      </c>
      <c r="B657" s="2" t="s">
        <v>7173</v>
      </c>
      <c r="C657" s="1"/>
      <c r="D657" s="1" t="s">
        <v>305</v>
      </c>
      <c r="E657" s="1"/>
      <c r="F657" s="2" t="s">
        <v>128</v>
      </c>
      <c r="G657" s="2"/>
      <c r="H657" s="20">
        <v>1</v>
      </c>
      <c r="I657" s="22"/>
      <c r="J657" s="20"/>
      <c r="K657" s="22"/>
      <c r="L657" s="20"/>
      <c r="M657" s="22">
        <v>10</v>
      </c>
      <c r="N657" s="20"/>
      <c r="O657" s="22"/>
      <c r="P657" s="20"/>
      <c r="Q657" s="22">
        <v>1</v>
      </c>
      <c r="R657" s="20"/>
      <c r="S657" s="22"/>
      <c r="T657" s="20">
        <v>3</v>
      </c>
      <c r="U657" s="22">
        <v>3</v>
      </c>
      <c r="V657" s="27">
        <v>8000</v>
      </c>
      <c r="W657" s="2" t="s">
        <v>7174</v>
      </c>
      <c r="X657" s="26" t="s">
        <v>5671</v>
      </c>
      <c r="Y657" s="2" t="s">
        <v>2780</v>
      </c>
      <c r="Z657" s="2" t="s">
        <v>2035</v>
      </c>
      <c r="AA657" s="1" t="s">
        <v>1638</v>
      </c>
      <c r="AB657" s="1" t="s">
        <v>5461</v>
      </c>
      <c r="AC657" s="1" t="s">
        <v>183</v>
      </c>
      <c r="AD657" s="1" t="s">
        <v>183</v>
      </c>
      <c r="AE657" s="1">
        <v>1</v>
      </c>
      <c r="AF657" s="1" t="s">
        <v>336</v>
      </c>
      <c r="AG657" s="1"/>
    </row>
    <row r="658" spans="1:33">
      <c r="A658" t="s">
        <v>336</v>
      </c>
      <c r="B658" s="1" t="s">
        <v>7175</v>
      </c>
      <c r="C658" s="54"/>
      <c r="D658" s="2" t="s">
        <v>36</v>
      </c>
      <c r="E658" s="1"/>
      <c r="F658" s="1"/>
      <c r="G658" s="21" t="s">
        <v>5478</v>
      </c>
      <c r="H658" s="20">
        <v>2</v>
      </c>
      <c r="I658" s="22"/>
      <c r="J658" s="20"/>
      <c r="K658" s="22"/>
      <c r="L658" s="18"/>
      <c r="M658" s="22"/>
      <c r="N658" s="20">
        <v>8</v>
      </c>
      <c r="O658" s="22"/>
      <c r="P658" s="18"/>
      <c r="Q658" s="22"/>
      <c r="R658" s="20">
        <v>5</v>
      </c>
      <c r="S658" s="22"/>
      <c r="T658" s="20"/>
      <c r="U658" s="23"/>
      <c r="V658" s="28">
        <v>8000</v>
      </c>
      <c r="W658" s="2" t="s">
        <v>7176</v>
      </c>
      <c r="X658" s="29" t="s">
        <v>6968</v>
      </c>
      <c r="Y658" s="1" t="s">
        <v>2780</v>
      </c>
      <c r="Z658" s="1" t="s">
        <v>2035</v>
      </c>
      <c r="AA658" s="21" t="s">
        <v>1643</v>
      </c>
      <c r="AB658" s="1" t="s">
        <v>5461</v>
      </c>
      <c r="AC658" s="1" t="s">
        <v>183</v>
      </c>
      <c r="AD658" s="1" t="s">
        <v>183</v>
      </c>
      <c r="AE658" s="1">
        <v>1</v>
      </c>
      <c r="AF658" s="1" t="s">
        <v>336</v>
      </c>
      <c r="AG658" s="1"/>
    </row>
    <row r="659" spans="1:33">
      <c r="A659" t="s">
        <v>336</v>
      </c>
      <c r="B659" s="1" t="s">
        <v>7177</v>
      </c>
      <c r="C659" s="20"/>
      <c r="D659" s="2" t="s">
        <v>305</v>
      </c>
      <c r="E659" s="1"/>
      <c r="F659" s="1"/>
      <c r="G659" s="2" t="s">
        <v>5478</v>
      </c>
      <c r="H659" s="19">
        <v>0</v>
      </c>
      <c r="I659" s="22"/>
      <c r="J659" s="20"/>
      <c r="K659" s="22"/>
      <c r="L659" s="20"/>
      <c r="M659" s="22"/>
      <c r="N659" s="19">
        <v>13</v>
      </c>
      <c r="O659" s="22"/>
      <c r="P659" s="20"/>
      <c r="Q659" s="22"/>
      <c r="R659" s="19">
        <v>-4</v>
      </c>
      <c r="S659" s="22"/>
      <c r="T659" s="20">
        <v>5</v>
      </c>
      <c r="U659" s="22">
        <v>5</v>
      </c>
      <c r="V659" s="28">
        <v>8000</v>
      </c>
      <c r="W659" s="2" t="s">
        <v>7178</v>
      </c>
      <c r="X659" s="26" t="s">
        <v>6000</v>
      </c>
      <c r="Y659" s="1" t="s">
        <v>2780</v>
      </c>
      <c r="Z659" s="1" t="s">
        <v>2035</v>
      </c>
      <c r="AA659" s="21" t="s">
        <v>1643</v>
      </c>
      <c r="AB659" s="1" t="s">
        <v>5461</v>
      </c>
      <c r="AC659" s="1" t="s">
        <v>183</v>
      </c>
      <c r="AD659" s="1" t="s">
        <v>183</v>
      </c>
      <c r="AE659" s="1">
        <v>1</v>
      </c>
      <c r="AF659" s="1" t="s">
        <v>336</v>
      </c>
      <c r="AG659" s="1"/>
    </row>
    <row r="660" spans="1:33">
      <c r="A660" t="s">
        <v>336</v>
      </c>
      <c r="B660" s="1" t="s">
        <v>7179</v>
      </c>
      <c r="C660" s="20"/>
      <c r="D660" s="2" t="s">
        <v>305</v>
      </c>
      <c r="E660" s="1" t="s">
        <v>951</v>
      </c>
      <c r="F660" s="1"/>
      <c r="G660" s="2" t="s">
        <v>5478</v>
      </c>
      <c r="H660" s="19">
        <v>1</v>
      </c>
      <c r="I660" s="22"/>
      <c r="J660" s="20"/>
      <c r="K660" s="22"/>
      <c r="L660" s="20"/>
      <c r="M660" s="22"/>
      <c r="N660" s="19">
        <v>14</v>
      </c>
      <c r="O660" s="22"/>
      <c r="P660" s="20"/>
      <c r="Q660" s="22"/>
      <c r="R660" s="19">
        <v>1</v>
      </c>
      <c r="S660" s="22"/>
      <c r="T660" s="20"/>
      <c r="U660" s="22"/>
      <c r="V660" s="28">
        <v>8000</v>
      </c>
      <c r="W660" s="2" t="s">
        <v>7180</v>
      </c>
      <c r="X660" s="26" t="s">
        <v>7181</v>
      </c>
      <c r="Y660" s="1" t="s">
        <v>2780</v>
      </c>
      <c r="Z660" s="1" t="s">
        <v>2035</v>
      </c>
      <c r="AA660" s="2" t="s">
        <v>1653</v>
      </c>
      <c r="AB660" s="1" t="s">
        <v>5461</v>
      </c>
      <c r="AC660" s="1" t="s">
        <v>183</v>
      </c>
      <c r="AD660" s="1" t="s">
        <v>183</v>
      </c>
      <c r="AE660" s="1">
        <v>1</v>
      </c>
      <c r="AF660" s="1" t="s">
        <v>336</v>
      </c>
      <c r="AG660" s="1"/>
    </row>
    <row r="661" spans="1:33">
      <c r="A661" t="s">
        <v>336</v>
      </c>
      <c r="B661" s="1" t="s">
        <v>7182</v>
      </c>
      <c r="C661" s="20"/>
      <c r="D661" s="2" t="s">
        <v>305</v>
      </c>
      <c r="E661" s="1"/>
      <c r="F661" s="1"/>
      <c r="G661" s="2" t="s">
        <v>5478</v>
      </c>
      <c r="H661" s="19">
        <v>1</v>
      </c>
      <c r="I661" s="22"/>
      <c r="J661" s="20"/>
      <c r="K661" s="22"/>
      <c r="L661" s="20"/>
      <c r="M661" s="22"/>
      <c r="N661" s="19">
        <v>16</v>
      </c>
      <c r="O661" s="22"/>
      <c r="P661" s="20"/>
      <c r="Q661" s="22"/>
      <c r="R661" s="19">
        <v>-1</v>
      </c>
      <c r="S661" s="22"/>
      <c r="T661" s="20"/>
      <c r="U661" s="22"/>
      <c r="V661" s="28">
        <v>8000</v>
      </c>
      <c r="W661" s="2" t="s">
        <v>7183</v>
      </c>
      <c r="X661" s="26" t="s">
        <v>7184</v>
      </c>
      <c r="Y661" s="1" t="s">
        <v>2780</v>
      </c>
      <c r="Z661" s="1" t="s">
        <v>2035</v>
      </c>
      <c r="AA661" s="2" t="s">
        <v>1653</v>
      </c>
      <c r="AB661" s="1" t="s">
        <v>5461</v>
      </c>
      <c r="AC661" s="1" t="s">
        <v>183</v>
      </c>
      <c r="AD661" s="1" t="s">
        <v>183</v>
      </c>
      <c r="AE661" s="1">
        <v>1</v>
      </c>
      <c r="AF661" s="1" t="s">
        <v>336</v>
      </c>
      <c r="AG661" s="1"/>
    </row>
    <row r="662" spans="1:33">
      <c r="A662" t="s">
        <v>336</v>
      </c>
      <c r="B662" s="1" t="s">
        <v>7185</v>
      </c>
      <c r="C662" s="54"/>
      <c r="D662" s="2" t="s">
        <v>305</v>
      </c>
      <c r="E662" s="1"/>
      <c r="F662" s="1" t="s">
        <v>128</v>
      </c>
      <c r="G662" s="2" t="s">
        <v>5478</v>
      </c>
      <c r="H662" s="19">
        <v>1</v>
      </c>
      <c r="I662" s="22"/>
      <c r="J662" s="20"/>
      <c r="K662" s="22"/>
      <c r="L662" s="20"/>
      <c r="M662" s="22">
        <v>11</v>
      </c>
      <c r="N662" s="19">
        <v>12</v>
      </c>
      <c r="O662" s="22"/>
      <c r="P662" s="20"/>
      <c r="Q662" s="22">
        <v>0</v>
      </c>
      <c r="R662" s="19">
        <v>1</v>
      </c>
      <c r="S662" s="22"/>
      <c r="T662" s="20">
        <v>3</v>
      </c>
      <c r="U662" s="22">
        <v>3</v>
      </c>
      <c r="V662" s="28">
        <v>8000</v>
      </c>
      <c r="W662" s="2" t="s">
        <v>7186</v>
      </c>
      <c r="X662" s="26" t="s">
        <v>5671</v>
      </c>
      <c r="Y662" s="1" t="s">
        <v>2780</v>
      </c>
      <c r="Z662" s="1" t="s">
        <v>2035</v>
      </c>
      <c r="AA662" s="2" t="s">
        <v>1657</v>
      </c>
      <c r="AB662" s="1" t="s">
        <v>5461</v>
      </c>
      <c r="AC662" s="1" t="s">
        <v>183</v>
      </c>
      <c r="AD662" s="1" t="s">
        <v>183</v>
      </c>
      <c r="AE662" s="1">
        <v>1</v>
      </c>
      <c r="AF662" s="1" t="s">
        <v>336</v>
      </c>
      <c r="AG662" s="1"/>
    </row>
    <row r="663" spans="1:33">
      <c r="A663" t="s">
        <v>336</v>
      </c>
      <c r="B663" s="1" t="s">
        <v>7187</v>
      </c>
      <c r="C663" s="54"/>
      <c r="D663" s="2" t="s">
        <v>305</v>
      </c>
      <c r="E663" s="1" t="s">
        <v>316</v>
      </c>
      <c r="F663" s="1" t="s">
        <v>128</v>
      </c>
      <c r="G663" s="2" t="s">
        <v>5478</v>
      </c>
      <c r="H663" s="19">
        <v>1</v>
      </c>
      <c r="I663" s="22"/>
      <c r="J663" s="20"/>
      <c r="K663" s="22"/>
      <c r="L663" s="20"/>
      <c r="M663" s="22">
        <v>12</v>
      </c>
      <c r="N663" s="19">
        <v>13</v>
      </c>
      <c r="O663" s="22"/>
      <c r="P663" s="20"/>
      <c r="Q663" s="22">
        <v>-1</v>
      </c>
      <c r="R663" s="19">
        <v>0</v>
      </c>
      <c r="S663" s="22"/>
      <c r="T663" s="20"/>
      <c r="U663" s="22"/>
      <c r="V663" s="28">
        <v>8000</v>
      </c>
      <c r="W663" s="2" t="s">
        <v>7188</v>
      </c>
      <c r="X663" s="26" t="s">
        <v>6241</v>
      </c>
      <c r="Y663" s="1" t="s">
        <v>2780</v>
      </c>
      <c r="Z663" s="1" t="s">
        <v>2035</v>
      </c>
      <c r="AA663" s="2" t="s">
        <v>1657</v>
      </c>
      <c r="AB663" s="1" t="s">
        <v>5461</v>
      </c>
      <c r="AC663" s="1" t="s">
        <v>183</v>
      </c>
      <c r="AD663" s="1" t="s">
        <v>183</v>
      </c>
      <c r="AE663" s="1">
        <v>1</v>
      </c>
      <c r="AF663" s="1" t="s">
        <v>336</v>
      </c>
      <c r="AG663" s="1"/>
    </row>
    <row r="664" spans="1:33">
      <c r="A664" t="s">
        <v>336</v>
      </c>
      <c r="B664" s="1" t="s">
        <v>7189</v>
      </c>
      <c r="C664" s="54"/>
      <c r="D664" s="1" t="s">
        <v>305</v>
      </c>
      <c r="E664" s="1"/>
      <c r="F664" s="2" t="s">
        <v>128</v>
      </c>
      <c r="G664" s="2" t="s">
        <v>5478</v>
      </c>
      <c r="H664" s="20">
        <v>1</v>
      </c>
      <c r="I664" s="22"/>
      <c r="J664" s="20"/>
      <c r="K664" s="22"/>
      <c r="L664" s="20"/>
      <c r="M664" s="22">
        <v>9</v>
      </c>
      <c r="N664" s="20">
        <v>10</v>
      </c>
      <c r="O664" s="22"/>
      <c r="P664" s="20"/>
      <c r="Q664" s="22">
        <v>0</v>
      </c>
      <c r="R664" s="20">
        <v>1</v>
      </c>
      <c r="S664" s="22"/>
      <c r="T664" s="20"/>
      <c r="U664" s="22">
        <v>5</v>
      </c>
      <c r="V664" s="27">
        <v>8000</v>
      </c>
      <c r="W664" s="43" t="s">
        <v>7190</v>
      </c>
      <c r="X664" s="29" t="s">
        <v>7191</v>
      </c>
      <c r="Y664" s="1" t="s">
        <v>2780</v>
      </c>
      <c r="Z664" s="1" t="s">
        <v>2035</v>
      </c>
      <c r="AA664" s="1" t="s">
        <v>1662</v>
      </c>
      <c r="AB664" s="1" t="s">
        <v>5461</v>
      </c>
      <c r="AC664" s="1" t="s">
        <v>183</v>
      </c>
      <c r="AD664" s="1" t="s">
        <v>183</v>
      </c>
      <c r="AE664" s="1">
        <v>1</v>
      </c>
      <c r="AF664" s="1" t="s">
        <v>336</v>
      </c>
      <c r="AG664" s="1"/>
    </row>
    <row r="665" spans="1:33">
      <c r="A665" t="s">
        <v>336</v>
      </c>
      <c r="B665" s="1" t="s">
        <v>7192</v>
      </c>
      <c r="C665" s="54"/>
      <c r="D665" s="2" t="s">
        <v>305</v>
      </c>
      <c r="E665" s="1" t="s">
        <v>316</v>
      </c>
      <c r="F665" s="2" t="s">
        <v>128</v>
      </c>
      <c r="G665" s="2" t="s">
        <v>5478</v>
      </c>
      <c r="H665" s="20">
        <v>1</v>
      </c>
      <c r="I665" s="22"/>
      <c r="J665" s="20"/>
      <c r="K665" s="22"/>
      <c r="L665" s="20"/>
      <c r="M665" s="22">
        <v>10</v>
      </c>
      <c r="N665" s="20">
        <v>11</v>
      </c>
      <c r="O665" s="22"/>
      <c r="P665" s="20"/>
      <c r="Q665" s="22">
        <v>3</v>
      </c>
      <c r="R665" s="20">
        <v>4</v>
      </c>
      <c r="S665" s="22"/>
      <c r="T665" s="20"/>
      <c r="U665" s="22"/>
      <c r="V665" s="27">
        <v>8000</v>
      </c>
      <c r="W665" s="43" t="s">
        <v>7193</v>
      </c>
      <c r="X665" s="29" t="s">
        <v>7194</v>
      </c>
      <c r="Y665" s="1" t="s">
        <v>2780</v>
      </c>
      <c r="Z665" s="1" t="s">
        <v>2035</v>
      </c>
      <c r="AA665" s="1" t="s">
        <v>1662</v>
      </c>
      <c r="AB665" s="1" t="s">
        <v>5461</v>
      </c>
      <c r="AC665" s="1" t="s">
        <v>183</v>
      </c>
      <c r="AD665" s="1" t="s">
        <v>183</v>
      </c>
      <c r="AE665" s="1">
        <v>1</v>
      </c>
      <c r="AF665" s="1" t="s">
        <v>336</v>
      </c>
      <c r="AG665" s="1"/>
    </row>
    <row r="666" spans="1:33">
      <c r="A666" t="s">
        <v>336</v>
      </c>
      <c r="B666" s="1" t="s">
        <v>7195</v>
      </c>
      <c r="C666" s="54"/>
      <c r="D666" s="2" t="s">
        <v>305</v>
      </c>
      <c r="E666" s="1"/>
      <c r="F666" s="2"/>
      <c r="G666" s="2" t="s">
        <v>5478</v>
      </c>
      <c r="H666" s="20">
        <v>1</v>
      </c>
      <c r="I666" s="22"/>
      <c r="J666" s="20"/>
      <c r="K666" s="22"/>
      <c r="L666" s="20"/>
      <c r="M666" s="22"/>
      <c r="N666" s="20">
        <v>12</v>
      </c>
      <c r="O666" s="22"/>
      <c r="P666" s="20"/>
      <c r="Q666" s="22"/>
      <c r="R666" s="20">
        <v>3</v>
      </c>
      <c r="S666" s="22"/>
      <c r="T666" s="20"/>
      <c r="U666" s="22"/>
      <c r="V666" s="27">
        <v>8000</v>
      </c>
      <c r="W666" s="43" t="s">
        <v>7196</v>
      </c>
      <c r="X666" s="29" t="s">
        <v>7197</v>
      </c>
      <c r="Y666" s="1" t="s">
        <v>2780</v>
      </c>
      <c r="Z666" s="1" t="s">
        <v>2035</v>
      </c>
      <c r="AA666" s="1" t="s">
        <v>1662</v>
      </c>
      <c r="AB666" s="1" t="s">
        <v>5461</v>
      </c>
      <c r="AC666" s="1" t="s">
        <v>183</v>
      </c>
      <c r="AD666" s="1" t="s">
        <v>183</v>
      </c>
      <c r="AE666" s="1">
        <v>1</v>
      </c>
      <c r="AF666" s="1" t="s">
        <v>336</v>
      </c>
      <c r="AG666" s="1"/>
    </row>
    <row r="667" spans="1:33">
      <c r="A667" t="s">
        <v>336</v>
      </c>
      <c r="B667" s="1" t="s">
        <v>7198</v>
      </c>
      <c r="C667" s="54"/>
      <c r="D667" s="2" t="s">
        <v>1676</v>
      </c>
      <c r="E667" s="1"/>
      <c r="F667" s="2"/>
      <c r="G667" s="2" t="s">
        <v>5478</v>
      </c>
      <c r="H667" s="20">
        <v>1</v>
      </c>
      <c r="I667" s="22"/>
      <c r="J667" s="20"/>
      <c r="K667" s="22"/>
      <c r="L667" s="20"/>
      <c r="M667" s="22"/>
      <c r="N667" s="20">
        <v>15</v>
      </c>
      <c r="O667" s="22"/>
      <c r="P667" s="20"/>
      <c r="Q667" s="22"/>
      <c r="R667" s="20">
        <v>2</v>
      </c>
      <c r="S667" s="22"/>
      <c r="T667" s="20"/>
      <c r="U667" s="22"/>
      <c r="V667" s="27">
        <v>8000</v>
      </c>
      <c r="W667" s="43" t="s">
        <v>7199</v>
      </c>
      <c r="X667" s="29" t="s">
        <v>7200</v>
      </c>
      <c r="Y667" s="1" t="s">
        <v>2780</v>
      </c>
      <c r="Z667" s="1" t="s">
        <v>2035</v>
      </c>
      <c r="AA667" s="1" t="s">
        <v>1662</v>
      </c>
      <c r="AB667" s="1" t="s">
        <v>5461</v>
      </c>
      <c r="AC667" s="1" t="s">
        <v>183</v>
      </c>
      <c r="AD667" s="1" t="s">
        <v>183</v>
      </c>
      <c r="AE667" s="1">
        <v>1</v>
      </c>
      <c r="AF667" s="1" t="s">
        <v>336</v>
      </c>
      <c r="AG667" s="1"/>
    </row>
    <row r="668" spans="1:33">
      <c r="A668" t="s">
        <v>336</v>
      </c>
      <c r="B668" s="1" t="s">
        <v>7201</v>
      </c>
      <c r="C668" s="1"/>
      <c r="D668" s="1" t="s">
        <v>305</v>
      </c>
      <c r="E668" s="1" t="s">
        <v>316</v>
      </c>
      <c r="F668" s="2"/>
      <c r="G668" s="1" t="s">
        <v>5478</v>
      </c>
      <c r="H668" s="20">
        <v>1</v>
      </c>
      <c r="I668" s="22"/>
      <c r="J668" s="20"/>
      <c r="K668" s="22"/>
      <c r="L668" s="20"/>
      <c r="M668" s="22"/>
      <c r="N668" s="20">
        <v>13</v>
      </c>
      <c r="O668" s="22"/>
      <c r="P668" s="20"/>
      <c r="Q668" s="22"/>
      <c r="R668" s="20">
        <v>0</v>
      </c>
      <c r="S668" s="22"/>
      <c r="T668" s="20"/>
      <c r="U668" s="22"/>
      <c r="V668" s="27">
        <v>8000</v>
      </c>
      <c r="W668" s="1" t="s">
        <v>7202</v>
      </c>
      <c r="X668" s="29" t="s">
        <v>6968</v>
      </c>
      <c r="Y668" s="1" t="s">
        <v>2780</v>
      </c>
      <c r="Z668" s="1" t="s">
        <v>2035</v>
      </c>
      <c r="AA668" s="1" t="s">
        <v>1667</v>
      </c>
      <c r="AB668" s="1" t="s">
        <v>5461</v>
      </c>
      <c r="AC668" s="1" t="s">
        <v>183</v>
      </c>
      <c r="AD668" s="1" t="s">
        <v>183</v>
      </c>
      <c r="AE668" s="1">
        <v>1</v>
      </c>
      <c r="AF668" s="1" t="s">
        <v>336</v>
      </c>
      <c r="AG668" s="1"/>
    </row>
    <row r="669" spans="1:33">
      <c r="A669" t="s">
        <v>336</v>
      </c>
      <c r="B669" s="1" t="s">
        <v>7203</v>
      </c>
      <c r="C669" s="1"/>
      <c r="D669" s="1" t="s">
        <v>324</v>
      </c>
      <c r="E669" s="1" t="s">
        <v>341</v>
      </c>
      <c r="F669" s="2" t="s">
        <v>128</v>
      </c>
      <c r="G669" s="1" t="s">
        <v>5478</v>
      </c>
      <c r="H669" s="20">
        <v>1</v>
      </c>
      <c r="I669" s="22"/>
      <c r="J669" s="20"/>
      <c r="K669" s="22"/>
      <c r="L669" s="20"/>
      <c r="M669" s="22">
        <v>11</v>
      </c>
      <c r="N669" s="20">
        <v>12</v>
      </c>
      <c r="O669" s="22"/>
      <c r="P669" s="20"/>
      <c r="Q669" s="22">
        <v>2</v>
      </c>
      <c r="R669" s="20">
        <v>3</v>
      </c>
      <c r="S669" s="22"/>
      <c r="T669" s="20">
        <v>5</v>
      </c>
      <c r="U669" s="22"/>
      <c r="V669" s="27">
        <v>8000</v>
      </c>
      <c r="W669" s="1" t="s">
        <v>7204</v>
      </c>
      <c r="X669" s="29" t="s">
        <v>5685</v>
      </c>
      <c r="Y669" s="1" t="s">
        <v>2780</v>
      </c>
      <c r="Z669" s="1" t="s">
        <v>2035</v>
      </c>
      <c r="AA669" s="1" t="s">
        <v>1667</v>
      </c>
      <c r="AB669" s="1" t="s">
        <v>5461</v>
      </c>
      <c r="AC669" s="1" t="s">
        <v>183</v>
      </c>
      <c r="AD669" s="1" t="s">
        <v>183</v>
      </c>
      <c r="AE669" s="1">
        <v>1</v>
      </c>
      <c r="AF669" s="1" t="s">
        <v>336</v>
      </c>
      <c r="AG669" s="1"/>
    </row>
    <row r="670" spans="1:33">
      <c r="A670" t="s">
        <v>336</v>
      </c>
      <c r="B670" s="1" t="s">
        <v>7205</v>
      </c>
      <c r="C670" s="1"/>
      <c r="D670" s="1" t="s">
        <v>327</v>
      </c>
      <c r="E670" s="1"/>
      <c r="F670" s="2"/>
      <c r="G670" s="1" t="s">
        <v>5478</v>
      </c>
      <c r="H670" s="20">
        <v>1</v>
      </c>
      <c r="I670" s="22"/>
      <c r="J670" s="20"/>
      <c r="K670" s="22"/>
      <c r="L670" s="20"/>
      <c r="M670" s="22"/>
      <c r="N670" s="20">
        <v>13</v>
      </c>
      <c r="O670" s="22"/>
      <c r="P670" s="20"/>
      <c r="Q670" s="22"/>
      <c r="R670" s="20">
        <v>2</v>
      </c>
      <c r="S670" s="22"/>
      <c r="T670" s="20"/>
      <c r="U670" s="22"/>
      <c r="V670" s="27">
        <v>8000</v>
      </c>
      <c r="W670" s="1" t="s">
        <v>7206</v>
      </c>
      <c r="X670" s="29" t="s">
        <v>6326</v>
      </c>
      <c r="Y670" s="1" t="s">
        <v>2377</v>
      </c>
      <c r="Z670" s="1" t="s">
        <v>2035</v>
      </c>
      <c r="AA670" s="1" t="s">
        <v>1667</v>
      </c>
      <c r="AB670" s="1" t="s">
        <v>5461</v>
      </c>
      <c r="AC670" s="1" t="s">
        <v>183</v>
      </c>
      <c r="AD670" s="1" t="s">
        <v>183</v>
      </c>
      <c r="AE670" s="1">
        <v>1</v>
      </c>
      <c r="AF670" s="1" t="s">
        <v>336</v>
      </c>
      <c r="AG670" s="1"/>
    </row>
    <row r="671" spans="1:33">
      <c r="A671" t="s">
        <v>336</v>
      </c>
      <c r="B671" s="1" t="s">
        <v>7207</v>
      </c>
      <c r="C671" s="1"/>
      <c r="D671" s="1" t="s">
        <v>347</v>
      </c>
      <c r="E671" s="1"/>
      <c r="F671" s="2" t="s">
        <v>128</v>
      </c>
      <c r="G671" s="1" t="s">
        <v>5478</v>
      </c>
      <c r="H671" s="20">
        <v>1</v>
      </c>
      <c r="I671" s="22"/>
      <c r="J671" s="20"/>
      <c r="K671" s="22"/>
      <c r="L671" s="20"/>
      <c r="M671" s="22">
        <v>13</v>
      </c>
      <c r="N671" s="20">
        <v>14</v>
      </c>
      <c r="O671" s="22"/>
      <c r="P671" s="20"/>
      <c r="Q671" s="22">
        <v>0</v>
      </c>
      <c r="R671" s="20">
        <v>1</v>
      </c>
      <c r="S671" s="22"/>
      <c r="T671" s="20"/>
      <c r="U671" s="22"/>
      <c r="V671" s="27">
        <v>8000</v>
      </c>
      <c r="W671" s="1" t="s">
        <v>7208</v>
      </c>
      <c r="X671" s="29" t="s">
        <v>7209</v>
      </c>
      <c r="Y671" s="1" t="s">
        <v>2780</v>
      </c>
      <c r="Z671" s="1" t="s">
        <v>2035</v>
      </c>
      <c r="AA671" s="1" t="s">
        <v>1667</v>
      </c>
      <c r="AB671" s="1" t="s">
        <v>5461</v>
      </c>
      <c r="AC671" s="1" t="s">
        <v>183</v>
      </c>
      <c r="AD671" s="1" t="s">
        <v>183</v>
      </c>
      <c r="AE671" s="1">
        <v>1</v>
      </c>
      <c r="AF671" s="1" t="s">
        <v>336</v>
      </c>
      <c r="AG671" s="1"/>
    </row>
    <row r="672" spans="1:33">
      <c r="A672" t="s">
        <v>336</v>
      </c>
      <c r="B672" s="1" t="s">
        <v>7210</v>
      </c>
      <c r="C672" s="1"/>
      <c r="D672" s="1" t="s">
        <v>334</v>
      </c>
      <c r="E672" s="1"/>
      <c r="F672" s="2" t="s">
        <v>128</v>
      </c>
      <c r="G672" s="1" t="s">
        <v>5478</v>
      </c>
      <c r="H672" s="20">
        <v>0</v>
      </c>
      <c r="I672" s="22"/>
      <c r="J672" s="20"/>
      <c r="K672" s="22"/>
      <c r="L672" s="20"/>
      <c r="M672" s="22">
        <v>13</v>
      </c>
      <c r="N672" s="20">
        <v>14</v>
      </c>
      <c r="O672" s="22"/>
      <c r="P672" s="20"/>
      <c r="Q672" s="22">
        <v>2</v>
      </c>
      <c r="R672" s="20">
        <v>3</v>
      </c>
      <c r="S672" s="22"/>
      <c r="T672" s="20"/>
      <c r="U672" s="22">
        <v>5</v>
      </c>
      <c r="V672" s="27">
        <v>8000</v>
      </c>
      <c r="W672" s="1" t="s">
        <v>7211</v>
      </c>
      <c r="X672" s="29" t="s">
        <v>5764</v>
      </c>
      <c r="Y672" s="1" t="s">
        <v>2780</v>
      </c>
      <c r="Z672" s="1" t="s">
        <v>2035</v>
      </c>
      <c r="AA672" s="1" t="s">
        <v>1667</v>
      </c>
      <c r="AB672" s="1" t="s">
        <v>5461</v>
      </c>
      <c r="AC672" s="1" t="s">
        <v>183</v>
      </c>
      <c r="AD672" s="1" t="s">
        <v>183</v>
      </c>
      <c r="AE672" s="1">
        <v>1</v>
      </c>
      <c r="AF672" s="1" t="s">
        <v>336</v>
      </c>
      <c r="AG672" s="1"/>
    </row>
    <row r="673" spans="1:33">
      <c r="A673" t="s">
        <v>336</v>
      </c>
      <c r="B673" s="2" t="s">
        <v>7212</v>
      </c>
      <c r="C673" s="1"/>
      <c r="D673" s="2" t="s">
        <v>305</v>
      </c>
      <c r="E673" s="2"/>
      <c r="F673" s="2"/>
      <c r="G673" s="2" t="s">
        <v>5478</v>
      </c>
      <c r="H673" s="20">
        <v>1</v>
      </c>
      <c r="I673" s="22"/>
      <c r="J673" s="20"/>
      <c r="K673" s="22"/>
      <c r="L673" s="20"/>
      <c r="M673" s="22"/>
      <c r="N673" s="20">
        <v>12</v>
      </c>
      <c r="O673" s="22"/>
      <c r="P673" s="20"/>
      <c r="Q673" s="22"/>
      <c r="R673" s="20">
        <v>5</v>
      </c>
      <c r="S673" s="22"/>
      <c r="T673" s="20"/>
      <c r="U673" s="22"/>
      <c r="V673" s="27">
        <v>10000</v>
      </c>
      <c r="W673" s="2" t="s">
        <v>7213</v>
      </c>
      <c r="X673" s="26" t="s">
        <v>7214</v>
      </c>
      <c r="Y673" s="2" t="s">
        <v>2780</v>
      </c>
      <c r="Z673" s="2" t="s">
        <v>2035</v>
      </c>
      <c r="AA673" s="1" t="s">
        <v>1623</v>
      </c>
      <c r="AB673" s="1" t="s">
        <v>5461</v>
      </c>
      <c r="AC673" s="1" t="s">
        <v>183</v>
      </c>
      <c r="AD673" s="1" t="s">
        <v>183</v>
      </c>
      <c r="AE673" s="1">
        <v>1</v>
      </c>
      <c r="AF673" s="1" t="s">
        <v>336</v>
      </c>
      <c r="AG673" s="1"/>
    </row>
    <row r="674" spans="1:33">
      <c r="A674" t="s">
        <v>336</v>
      </c>
      <c r="B674" s="2" t="s">
        <v>7215</v>
      </c>
      <c r="C674" s="1"/>
      <c r="D674" s="2" t="s">
        <v>334</v>
      </c>
      <c r="E674" s="1"/>
      <c r="F674" s="2"/>
      <c r="G674" s="2" t="s">
        <v>5478</v>
      </c>
      <c r="H674" s="20">
        <v>1</v>
      </c>
      <c r="I674" s="22"/>
      <c r="J674" s="20"/>
      <c r="K674" s="22"/>
      <c r="L674" s="20"/>
      <c r="M674" s="22"/>
      <c r="N674" s="20">
        <v>13</v>
      </c>
      <c r="O674" s="22"/>
      <c r="P674" s="20"/>
      <c r="Q674" s="22"/>
      <c r="R674" s="20">
        <v>4</v>
      </c>
      <c r="S674" s="22"/>
      <c r="T674" s="20"/>
      <c r="U674" s="22"/>
      <c r="V674" s="27">
        <v>10000</v>
      </c>
      <c r="W674" s="2" t="s">
        <v>7216</v>
      </c>
      <c r="X674" s="26" t="s">
        <v>7217</v>
      </c>
      <c r="Y674" s="2" t="s">
        <v>2780</v>
      </c>
      <c r="Z674" s="2" t="s">
        <v>2035</v>
      </c>
      <c r="AA674" s="1" t="s">
        <v>1623</v>
      </c>
      <c r="AB674" s="1" t="s">
        <v>5461</v>
      </c>
      <c r="AC674" s="1" t="s">
        <v>183</v>
      </c>
      <c r="AD674" s="1" t="s">
        <v>183</v>
      </c>
      <c r="AE674" s="1">
        <v>1</v>
      </c>
      <c r="AF674" s="1" t="s">
        <v>336</v>
      </c>
      <c r="AG674" s="1"/>
    </row>
    <row r="675" spans="1:33">
      <c r="A675" t="s">
        <v>336</v>
      </c>
      <c r="B675" s="2" t="s">
        <v>7218</v>
      </c>
      <c r="C675" s="1"/>
      <c r="D675" s="2" t="s">
        <v>305</v>
      </c>
      <c r="E675" s="2"/>
      <c r="F675" s="2"/>
      <c r="G675" s="2" t="s">
        <v>5478</v>
      </c>
      <c r="H675" s="20">
        <v>1</v>
      </c>
      <c r="I675" s="22"/>
      <c r="J675" s="20"/>
      <c r="K675" s="22"/>
      <c r="L675" s="20"/>
      <c r="M675" s="22"/>
      <c r="N675" s="20">
        <v>15</v>
      </c>
      <c r="O675" s="22"/>
      <c r="P675" s="20"/>
      <c r="Q675" s="22"/>
      <c r="R675" s="20">
        <v>2</v>
      </c>
      <c r="S675" s="22"/>
      <c r="T675" s="20"/>
      <c r="U675" s="22"/>
      <c r="V675" s="27">
        <v>10000</v>
      </c>
      <c r="W675" s="2" t="s">
        <v>7219</v>
      </c>
      <c r="X675" s="26" t="s">
        <v>7220</v>
      </c>
      <c r="Y675" s="2" t="s">
        <v>2780</v>
      </c>
      <c r="Z675" s="2" t="s">
        <v>2035</v>
      </c>
      <c r="AA675" s="1" t="s">
        <v>1623</v>
      </c>
      <c r="AB675" s="1" t="s">
        <v>5461</v>
      </c>
      <c r="AC675" s="1" t="s">
        <v>183</v>
      </c>
      <c r="AD675" s="1" t="s">
        <v>183</v>
      </c>
      <c r="AE675" s="1">
        <v>1</v>
      </c>
      <c r="AF675" s="1" t="s">
        <v>336</v>
      </c>
      <c r="AG675" s="1"/>
    </row>
    <row r="676" spans="1:33">
      <c r="A676" t="s">
        <v>336</v>
      </c>
      <c r="B676" s="2" t="s">
        <v>7221</v>
      </c>
      <c r="C676" s="1"/>
      <c r="D676" s="2" t="s">
        <v>305</v>
      </c>
      <c r="E676" s="1" t="s">
        <v>951</v>
      </c>
      <c r="F676" s="2"/>
      <c r="G676" s="2" t="s">
        <v>5478</v>
      </c>
      <c r="H676" s="20">
        <v>1</v>
      </c>
      <c r="I676" s="22"/>
      <c r="J676" s="20"/>
      <c r="K676" s="22"/>
      <c r="L676" s="20"/>
      <c r="M676" s="22"/>
      <c r="N676" s="20">
        <v>15</v>
      </c>
      <c r="O676" s="22"/>
      <c r="P676" s="20"/>
      <c r="Q676" s="22"/>
      <c r="R676" s="20">
        <v>2</v>
      </c>
      <c r="S676" s="22"/>
      <c r="T676" s="20"/>
      <c r="U676" s="22"/>
      <c r="V676" s="27">
        <v>10000</v>
      </c>
      <c r="W676" s="2" t="s">
        <v>7222</v>
      </c>
      <c r="X676" s="26" t="s">
        <v>7223</v>
      </c>
      <c r="Y676" s="2" t="s">
        <v>2780</v>
      </c>
      <c r="Z676" s="2" t="s">
        <v>2035</v>
      </c>
      <c r="AA676" s="1" t="s">
        <v>1631</v>
      </c>
      <c r="AB676" s="1" t="s">
        <v>5461</v>
      </c>
      <c r="AC676" s="1" t="s">
        <v>183</v>
      </c>
      <c r="AD676" s="1" t="s">
        <v>183</v>
      </c>
      <c r="AE676" s="1">
        <v>1</v>
      </c>
      <c r="AF676" s="1" t="s">
        <v>336</v>
      </c>
      <c r="AG676" s="1"/>
    </row>
    <row r="677" spans="1:33">
      <c r="A677" t="s">
        <v>336</v>
      </c>
      <c r="B677" s="2" t="s">
        <v>7224</v>
      </c>
      <c r="C677" s="1"/>
      <c r="D677" s="2" t="s">
        <v>305</v>
      </c>
      <c r="E677" s="2"/>
      <c r="F677" s="2"/>
      <c r="G677" s="2" t="s">
        <v>5478</v>
      </c>
      <c r="H677" s="20">
        <v>1</v>
      </c>
      <c r="I677" s="22"/>
      <c r="J677" s="20"/>
      <c r="K677" s="22"/>
      <c r="L677" s="20"/>
      <c r="M677" s="22"/>
      <c r="N677" s="20">
        <v>14</v>
      </c>
      <c r="O677" s="22"/>
      <c r="P677" s="20"/>
      <c r="Q677" s="22"/>
      <c r="R677" s="20">
        <v>3</v>
      </c>
      <c r="S677" s="22"/>
      <c r="T677" s="20"/>
      <c r="U677" s="22"/>
      <c r="V677" s="27">
        <v>10000</v>
      </c>
      <c r="W677" s="2" t="s">
        <v>7225</v>
      </c>
      <c r="X677" s="26" t="s">
        <v>6968</v>
      </c>
      <c r="Y677" s="2" t="s">
        <v>2780</v>
      </c>
      <c r="Z677" s="2" t="s">
        <v>2035</v>
      </c>
      <c r="AA677" s="1" t="s">
        <v>1638</v>
      </c>
      <c r="AB677" s="1" t="s">
        <v>5461</v>
      </c>
      <c r="AC677" s="1" t="s">
        <v>183</v>
      </c>
      <c r="AD677" s="1" t="s">
        <v>183</v>
      </c>
      <c r="AE677" s="1">
        <v>1</v>
      </c>
      <c r="AF677" s="1" t="s">
        <v>336</v>
      </c>
      <c r="AG677" s="1"/>
    </row>
    <row r="678" spans="1:33">
      <c r="A678" t="s">
        <v>336</v>
      </c>
      <c r="B678" s="2" t="s">
        <v>7226</v>
      </c>
      <c r="C678" s="1"/>
      <c r="D678" s="2" t="s">
        <v>305</v>
      </c>
      <c r="E678" s="1"/>
      <c r="F678" s="2"/>
      <c r="G678" s="2" t="s">
        <v>5478</v>
      </c>
      <c r="H678" s="20">
        <v>1</v>
      </c>
      <c r="I678" s="22"/>
      <c r="J678" s="20"/>
      <c r="K678" s="22"/>
      <c r="L678" s="20"/>
      <c r="M678" s="22"/>
      <c r="N678" s="20">
        <v>17</v>
      </c>
      <c r="O678" s="22"/>
      <c r="P678" s="20"/>
      <c r="Q678" s="22"/>
      <c r="R678" s="20">
        <v>0</v>
      </c>
      <c r="S678" s="22"/>
      <c r="T678" s="20"/>
      <c r="U678" s="22"/>
      <c r="V678" s="27">
        <v>10000</v>
      </c>
      <c r="W678" s="2" t="s">
        <v>7227</v>
      </c>
      <c r="X678" s="26" t="s">
        <v>7228</v>
      </c>
      <c r="Y678" s="2" t="s">
        <v>2780</v>
      </c>
      <c r="Z678" s="2" t="s">
        <v>2035</v>
      </c>
      <c r="AA678" s="1" t="s">
        <v>1638</v>
      </c>
      <c r="AB678" s="1" t="s">
        <v>5461</v>
      </c>
      <c r="AC678" s="1" t="s">
        <v>183</v>
      </c>
      <c r="AD678" s="1" t="s">
        <v>183</v>
      </c>
      <c r="AE678" s="1">
        <v>1</v>
      </c>
      <c r="AF678" s="1" t="s">
        <v>336</v>
      </c>
      <c r="AG678" s="1"/>
    </row>
    <row r="679" spans="1:33">
      <c r="A679" t="s">
        <v>336</v>
      </c>
      <c r="B679" s="1" t="s">
        <v>7229</v>
      </c>
      <c r="C679" s="20"/>
      <c r="D679" s="2" t="s">
        <v>305</v>
      </c>
      <c r="E679" s="1"/>
      <c r="F679" s="1"/>
      <c r="G679" s="2" t="s">
        <v>5478</v>
      </c>
      <c r="H679" s="19">
        <v>1</v>
      </c>
      <c r="I679" s="22"/>
      <c r="J679" s="20"/>
      <c r="K679" s="22"/>
      <c r="L679" s="20"/>
      <c r="M679" s="22"/>
      <c r="N679" s="19">
        <v>15</v>
      </c>
      <c r="O679" s="22"/>
      <c r="P679" s="20"/>
      <c r="Q679" s="22"/>
      <c r="R679" s="19">
        <v>2</v>
      </c>
      <c r="S679" s="22"/>
      <c r="T679" s="20"/>
      <c r="U679" s="22"/>
      <c r="V679" s="28">
        <v>10000</v>
      </c>
      <c r="W679" s="2" t="s">
        <v>7230</v>
      </c>
      <c r="X679" s="26" t="s">
        <v>7231</v>
      </c>
      <c r="Y679" s="1" t="s">
        <v>2780</v>
      </c>
      <c r="Z679" s="1" t="s">
        <v>2035</v>
      </c>
      <c r="AA679" s="21" t="s">
        <v>1643</v>
      </c>
      <c r="AB679" s="1" t="s">
        <v>5461</v>
      </c>
      <c r="AC679" s="1" t="s">
        <v>183</v>
      </c>
      <c r="AD679" s="1" t="s">
        <v>183</v>
      </c>
      <c r="AE679" s="1">
        <v>1</v>
      </c>
      <c r="AF679" s="1" t="s">
        <v>336</v>
      </c>
      <c r="AG679" s="1"/>
    </row>
    <row r="680" spans="1:33">
      <c r="A680" t="s">
        <v>336</v>
      </c>
      <c r="B680" s="1" t="s">
        <v>7232</v>
      </c>
      <c r="C680" s="54"/>
      <c r="D680" s="2" t="s">
        <v>305</v>
      </c>
      <c r="E680" s="1"/>
      <c r="F680" s="2" t="s">
        <v>128</v>
      </c>
      <c r="G680" s="1" t="s">
        <v>5478</v>
      </c>
      <c r="H680" s="19">
        <v>1</v>
      </c>
      <c r="I680" s="22"/>
      <c r="J680" s="20"/>
      <c r="K680" s="22"/>
      <c r="L680" s="20"/>
      <c r="M680" s="24">
        <v>16</v>
      </c>
      <c r="N680" s="20">
        <v>17</v>
      </c>
      <c r="O680" s="22"/>
      <c r="P680" s="20"/>
      <c r="Q680" s="24">
        <v>-1</v>
      </c>
      <c r="R680" s="20">
        <v>0</v>
      </c>
      <c r="S680" s="22"/>
      <c r="T680" s="20"/>
      <c r="U680" s="22"/>
      <c r="V680" s="28">
        <v>10000</v>
      </c>
      <c r="W680" s="2" t="s">
        <v>7233</v>
      </c>
      <c r="X680" s="26" t="s">
        <v>5877</v>
      </c>
      <c r="Y680" s="1" t="s">
        <v>2780</v>
      </c>
      <c r="Z680" s="1" t="s">
        <v>2035</v>
      </c>
      <c r="AA680" s="2" t="s">
        <v>1653</v>
      </c>
      <c r="AB680" s="1" t="s">
        <v>5461</v>
      </c>
      <c r="AC680" s="1" t="s">
        <v>183</v>
      </c>
      <c r="AD680" s="1" t="s">
        <v>183</v>
      </c>
      <c r="AE680" s="1">
        <v>1</v>
      </c>
      <c r="AF680" s="1" t="s">
        <v>336</v>
      </c>
      <c r="AG680" s="1"/>
    </row>
    <row r="681" spans="1:33">
      <c r="A681" t="s">
        <v>336</v>
      </c>
      <c r="B681" s="1" t="s">
        <v>7234</v>
      </c>
      <c r="C681" s="20"/>
      <c r="D681" s="2" t="s">
        <v>305</v>
      </c>
      <c r="E681" s="1"/>
      <c r="F681" s="1" t="s">
        <v>128</v>
      </c>
      <c r="G681" s="2" t="s">
        <v>5478</v>
      </c>
      <c r="H681" s="19">
        <v>1</v>
      </c>
      <c r="I681" s="22"/>
      <c r="J681" s="20"/>
      <c r="K681" s="22"/>
      <c r="L681" s="20"/>
      <c r="M681" s="22">
        <v>12</v>
      </c>
      <c r="N681" s="19">
        <v>13</v>
      </c>
      <c r="O681" s="22"/>
      <c r="P681" s="20"/>
      <c r="Q681" s="22">
        <v>0</v>
      </c>
      <c r="R681" s="19">
        <v>1</v>
      </c>
      <c r="S681" s="22"/>
      <c r="T681" s="20"/>
      <c r="U681" s="22"/>
      <c r="V681" s="28">
        <v>10000</v>
      </c>
      <c r="W681" s="2" t="s">
        <v>7235</v>
      </c>
      <c r="X681" s="26" t="s">
        <v>7236</v>
      </c>
      <c r="Y681" s="1" t="s">
        <v>2780</v>
      </c>
      <c r="Z681" s="1" t="s">
        <v>2035</v>
      </c>
      <c r="AA681" s="2" t="s">
        <v>1657</v>
      </c>
      <c r="AB681" s="1" t="s">
        <v>5461</v>
      </c>
      <c r="AC681" s="1" t="s">
        <v>183</v>
      </c>
      <c r="AD681" s="1" t="s">
        <v>183</v>
      </c>
      <c r="AE681" s="1">
        <v>1</v>
      </c>
      <c r="AF681" s="1" t="s">
        <v>336</v>
      </c>
      <c r="AG681" s="1"/>
    </row>
    <row r="682" spans="1:33">
      <c r="A682" t="s">
        <v>336</v>
      </c>
      <c r="B682" s="1" t="s">
        <v>7237</v>
      </c>
      <c r="C682" s="20"/>
      <c r="D682" s="2" t="s">
        <v>305</v>
      </c>
      <c r="E682" s="1"/>
      <c r="F682" s="1" t="s">
        <v>128</v>
      </c>
      <c r="G682" s="2" t="s">
        <v>5478</v>
      </c>
      <c r="H682" s="19">
        <v>1</v>
      </c>
      <c r="I682" s="22"/>
      <c r="J682" s="20"/>
      <c r="K682" s="22"/>
      <c r="L682" s="20"/>
      <c r="M682" s="22">
        <v>13</v>
      </c>
      <c r="N682" s="19">
        <v>14</v>
      </c>
      <c r="O682" s="22"/>
      <c r="P682" s="20"/>
      <c r="Q682" s="22">
        <v>-1</v>
      </c>
      <c r="R682" s="19">
        <v>0</v>
      </c>
      <c r="S682" s="22"/>
      <c r="T682" s="20"/>
      <c r="U682" s="22"/>
      <c r="V682" s="28">
        <v>10000</v>
      </c>
      <c r="W682" s="2" t="s">
        <v>7238</v>
      </c>
      <c r="X682" s="26" t="s">
        <v>7239</v>
      </c>
      <c r="Y682" s="1" t="s">
        <v>2780</v>
      </c>
      <c r="Z682" s="1" t="s">
        <v>2035</v>
      </c>
      <c r="AA682" s="2" t="s">
        <v>1657</v>
      </c>
      <c r="AB682" s="1" t="s">
        <v>5461</v>
      </c>
      <c r="AC682" s="1" t="s">
        <v>183</v>
      </c>
      <c r="AD682" s="1" t="s">
        <v>183</v>
      </c>
      <c r="AE682" s="1">
        <v>1</v>
      </c>
      <c r="AF682" s="1" t="s">
        <v>336</v>
      </c>
      <c r="AG682" s="1"/>
    </row>
    <row r="683" spans="1:33">
      <c r="A683" t="s">
        <v>336</v>
      </c>
      <c r="B683" s="1" t="s">
        <v>7240</v>
      </c>
      <c r="C683" s="54"/>
      <c r="D683" s="2" t="s">
        <v>342</v>
      </c>
      <c r="E683" s="1"/>
      <c r="F683" s="2" t="s">
        <v>128</v>
      </c>
      <c r="G683" s="2"/>
      <c r="H683" s="20">
        <v>1</v>
      </c>
      <c r="I683" s="22"/>
      <c r="J683" s="20"/>
      <c r="K683" s="22"/>
      <c r="L683" s="20"/>
      <c r="M683" s="22">
        <v>10</v>
      </c>
      <c r="N683" s="20"/>
      <c r="O683" s="22"/>
      <c r="P683" s="20"/>
      <c r="Q683" s="22">
        <v>1</v>
      </c>
      <c r="R683" s="20"/>
      <c r="S683" s="22"/>
      <c r="T683" s="20">
        <v>3</v>
      </c>
      <c r="U683" s="22"/>
      <c r="V683" s="27">
        <v>10000</v>
      </c>
      <c r="W683" s="43" t="s">
        <v>7241</v>
      </c>
      <c r="X683" s="29" t="s">
        <v>7242</v>
      </c>
      <c r="Y683" s="1" t="s">
        <v>2780</v>
      </c>
      <c r="Z683" s="1" t="s">
        <v>2035</v>
      </c>
      <c r="AA683" s="1" t="s">
        <v>1662</v>
      </c>
      <c r="AB683" s="1" t="s">
        <v>5461</v>
      </c>
      <c r="AC683" s="1" t="s">
        <v>183</v>
      </c>
      <c r="AD683" s="1" t="s">
        <v>183</v>
      </c>
      <c r="AE683" s="1">
        <v>1</v>
      </c>
      <c r="AF683" s="1" t="s">
        <v>336</v>
      </c>
      <c r="AG683" s="1"/>
    </row>
    <row r="684" spans="1:33">
      <c r="A684" t="s">
        <v>336</v>
      </c>
      <c r="B684" s="1" t="s">
        <v>7243</v>
      </c>
      <c r="C684" s="54"/>
      <c r="D684" s="2" t="s">
        <v>1620</v>
      </c>
      <c r="E684" s="1" t="s">
        <v>1680</v>
      </c>
      <c r="F684" s="2" t="s">
        <v>128</v>
      </c>
      <c r="G684" s="1"/>
      <c r="H684" s="20">
        <v>1</v>
      </c>
      <c r="I684" s="22"/>
      <c r="J684" s="20"/>
      <c r="K684" s="22"/>
      <c r="L684" s="20"/>
      <c r="M684" s="22">
        <v>11</v>
      </c>
      <c r="N684" s="20"/>
      <c r="O684" s="22"/>
      <c r="P684" s="20"/>
      <c r="Q684" s="22">
        <v>2</v>
      </c>
      <c r="R684" s="20"/>
      <c r="S684" s="22"/>
      <c r="T684" s="20"/>
      <c r="U684" s="22"/>
      <c r="V684" s="27">
        <v>10000</v>
      </c>
      <c r="W684" s="43" t="s">
        <v>7244</v>
      </c>
      <c r="X684" s="29" t="s">
        <v>5497</v>
      </c>
      <c r="Y684" s="1" t="s">
        <v>2780</v>
      </c>
      <c r="Z684" s="1" t="s">
        <v>2035</v>
      </c>
      <c r="AA684" s="1" t="s">
        <v>1662</v>
      </c>
      <c r="AB684" s="1" t="s">
        <v>5461</v>
      </c>
      <c r="AC684" s="1" t="s">
        <v>183</v>
      </c>
      <c r="AD684" s="1" t="s">
        <v>183</v>
      </c>
      <c r="AE684" s="1">
        <v>1</v>
      </c>
      <c r="AF684" s="1" t="s">
        <v>336</v>
      </c>
      <c r="AG684" s="1"/>
    </row>
    <row r="685" spans="1:33">
      <c r="A685" t="s">
        <v>336</v>
      </c>
      <c r="B685" s="1" t="s">
        <v>7245</v>
      </c>
      <c r="C685" s="54"/>
      <c r="D685" s="2" t="s">
        <v>183</v>
      </c>
      <c r="E685" s="1"/>
      <c r="F685" s="2"/>
      <c r="G685" s="2" t="s">
        <v>5478</v>
      </c>
      <c r="H685" s="20">
        <v>1</v>
      </c>
      <c r="I685" s="22"/>
      <c r="J685" s="20"/>
      <c r="K685" s="22"/>
      <c r="L685" s="20"/>
      <c r="M685" s="22"/>
      <c r="N685" s="20">
        <v>12</v>
      </c>
      <c r="O685" s="22"/>
      <c r="P685" s="20"/>
      <c r="Q685" s="22"/>
      <c r="R685" s="20">
        <v>0</v>
      </c>
      <c r="S685" s="22"/>
      <c r="T685" s="20"/>
      <c r="U685" s="22"/>
      <c r="V685" s="27">
        <v>10000</v>
      </c>
      <c r="W685" s="43" t="s">
        <v>7246</v>
      </c>
      <c r="X685" s="29" t="s">
        <v>7247</v>
      </c>
      <c r="Y685" s="1" t="s">
        <v>6089</v>
      </c>
      <c r="Z685" s="1" t="s">
        <v>2035</v>
      </c>
      <c r="AA685" s="1" t="s">
        <v>1662</v>
      </c>
      <c r="AB685" s="1" t="s">
        <v>5461</v>
      </c>
      <c r="AC685" s="1" t="s">
        <v>183</v>
      </c>
      <c r="AD685" s="1" t="s">
        <v>183</v>
      </c>
      <c r="AE685" s="1">
        <v>1</v>
      </c>
      <c r="AF685" s="1" t="s">
        <v>336</v>
      </c>
      <c r="AG685" s="1"/>
    </row>
    <row r="686" spans="1:33">
      <c r="A686" t="s">
        <v>336</v>
      </c>
      <c r="B686" s="1" t="s">
        <v>7248</v>
      </c>
      <c r="C686" s="1"/>
      <c r="D686" s="2" t="s">
        <v>305</v>
      </c>
      <c r="E686" s="1"/>
      <c r="F686" s="1"/>
      <c r="G686" s="2" t="s">
        <v>5478</v>
      </c>
      <c r="H686" s="20">
        <v>1</v>
      </c>
      <c r="I686" s="22"/>
      <c r="J686" s="20"/>
      <c r="K686" s="22"/>
      <c r="L686" s="20"/>
      <c r="M686" s="22"/>
      <c r="N686" s="20">
        <v>13</v>
      </c>
      <c r="O686" s="22"/>
      <c r="P686" s="20"/>
      <c r="Q686" s="22"/>
      <c r="R686" s="20">
        <v>-1</v>
      </c>
      <c r="S686" s="22"/>
      <c r="T686" s="20"/>
      <c r="U686" s="22"/>
      <c r="V686" s="27">
        <v>10000</v>
      </c>
      <c r="W686" s="43" t="s">
        <v>7249</v>
      </c>
      <c r="X686" s="29" t="s">
        <v>7247</v>
      </c>
      <c r="Y686" s="1" t="s">
        <v>2780</v>
      </c>
      <c r="Z686" s="1" t="s">
        <v>2035</v>
      </c>
      <c r="AA686" s="1" t="s">
        <v>1662</v>
      </c>
      <c r="AB686" s="1" t="s">
        <v>5461</v>
      </c>
      <c r="AC686" s="1" t="s">
        <v>183</v>
      </c>
      <c r="AD686" s="1" t="s">
        <v>183</v>
      </c>
      <c r="AE686" s="1">
        <v>1</v>
      </c>
      <c r="AF686" s="1" t="s">
        <v>336</v>
      </c>
      <c r="AG686" s="1"/>
    </row>
    <row r="687" spans="1:33">
      <c r="A687" t="s">
        <v>336</v>
      </c>
      <c r="B687" s="1" t="s">
        <v>7250</v>
      </c>
      <c r="C687" s="54"/>
      <c r="D687" s="2" t="s">
        <v>305</v>
      </c>
      <c r="E687" s="1"/>
      <c r="F687" s="2"/>
      <c r="G687" s="2" t="s">
        <v>5478</v>
      </c>
      <c r="H687" s="20">
        <v>0</v>
      </c>
      <c r="I687" s="22"/>
      <c r="J687" s="20"/>
      <c r="K687" s="22"/>
      <c r="L687" s="20"/>
      <c r="M687" s="22"/>
      <c r="N687" s="20">
        <v>14</v>
      </c>
      <c r="O687" s="22"/>
      <c r="P687" s="20"/>
      <c r="Q687" s="22"/>
      <c r="R687" s="20">
        <v>0</v>
      </c>
      <c r="S687" s="22"/>
      <c r="T687" s="20"/>
      <c r="U687" s="22"/>
      <c r="V687" s="27">
        <v>10000</v>
      </c>
      <c r="W687" s="43" t="s">
        <v>7251</v>
      </c>
      <c r="X687" s="29" t="s">
        <v>7252</v>
      </c>
      <c r="Y687" s="1" t="s">
        <v>2780</v>
      </c>
      <c r="Z687" s="1" t="s">
        <v>2035</v>
      </c>
      <c r="AA687" s="1" t="s">
        <v>1662</v>
      </c>
      <c r="AB687" s="1" t="s">
        <v>5461</v>
      </c>
      <c r="AC687" s="1" t="s">
        <v>183</v>
      </c>
      <c r="AD687" s="1" t="s">
        <v>183</v>
      </c>
      <c r="AE687" s="1">
        <v>1</v>
      </c>
      <c r="AF687" s="1" t="s">
        <v>336</v>
      </c>
      <c r="AG687" s="1"/>
    </row>
    <row r="688" spans="1:33">
      <c r="A688" t="s">
        <v>336</v>
      </c>
      <c r="B688" s="1" t="s">
        <v>7253</v>
      </c>
      <c r="C688" s="54"/>
      <c r="D688" s="2" t="s">
        <v>305</v>
      </c>
      <c r="E688" s="1"/>
      <c r="F688" s="2"/>
      <c r="G688" s="2" t="s">
        <v>5478</v>
      </c>
      <c r="H688" s="20">
        <v>1</v>
      </c>
      <c r="I688" s="22"/>
      <c r="J688" s="20"/>
      <c r="K688" s="22"/>
      <c r="L688" s="20"/>
      <c r="M688" s="22"/>
      <c r="N688" s="20">
        <v>14</v>
      </c>
      <c r="O688" s="22"/>
      <c r="P688" s="20"/>
      <c r="Q688" s="22"/>
      <c r="R688" s="20">
        <v>1</v>
      </c>
      <c r="S688" s="22"/>
      <c r="T688" s="20"/>
      <c r="U688" s="22"/>
      <c r="V688" s="27">
        <v>10000</v>
      </c>
      <c r="W688" s="43" t="s">
        <v>7254</v>
      </c>
      <c r="X688" s="29" t="s">
        <v>6968</v>
      </c>
      <c r="Y688" s="1" t="s">
        <v>2780</v>
      </c>
      <c r="Z688" s="1" t="s">
        <v>2035</v>
      </c>
      <c r="AA688" s="1" t="s">
        <v>1662</v>
      </c>
      <c r="AB688" s="1" t="s">
        <v>5461</v>
      </c>
      <c r="AC688" s="1" t="s">
        <v>183</v>
      </c>
      <c r="AD688" s="1" t="s">
        <v>183</v>
      </c>
      <c r="AE688" s="1">
        <v>1</v>
      </c>
      <c r="AF688" s="1" t="s">
        <v>336</v>
      </c>
      <c r="AG688" s="1"/>
    </row>
    <row r="689" spans="1:33">
      <c r="A689" t="s">
        <v>336</v>
      </c>
      <c r="B689" s="1" t="s">
        <v>7255</v>
      </c>
      <c r="C689" s="54"/>
      <c r="D689" s="2" t="s">
        <v>1645</v>
      </c>
      <c r="E689" s="1"/>
      <c r="F689" s="2"/>
      <c r="G689" s="2" t="s">
        <v>5478</v>
      </c>
      <c r="H689" s="20">
        <v>1</v>
      </c>
      <c r="I689" s="22"/>
      <c r="J689" s="20"/>
      <c r="K689" s="22"/>
      <c r="L689" s="20"/>
      <c r="M689" s="22"/>
      <c r="N689" s="20">
        <v>16</v>
      </c>
      <c r="O689" s="22"/>
      <c r="P689" s="20"/>
      <c r="Q689" s="22"/>
      <c r="R689" s="20">
        <v>3</v>
      </c>
      <c r="S689" s="22"/>
      <c r="T689" s="20"/>
      <c r="U689" s="22"/>
      <c r="V689" s="27">
        <v>10000</v>
      </c>
      <c r="W689" s="43" t="s">
        <v>7256</v>
      </c>
      <c r="X689" s="29" t="s">
        <v>7257</v>
      </c>
      <c r="Y689" s="1" t="s">
        <v>2780</v>
      </c>
      <c r="Z689" s="1" t="s">
        <v>2035</v>
      </c>
      <c r="AA689" s="1" t="s">
        <v>1662</v>
      </c>
      <c r="AB689" s="1" t="s">
        <v>5461</v>
      </c>
      <c r="AC689" s="1" t="s">
        <v>183</v>
      </c>
      <c r="AD689" s="1" t="s">
        <v>183</v>
      </c>
      <c r="AE689" s="1">
        <v>1</v>
      </c>
      <c r="AF689" s="1" t="s">
        <v>336</v>
      </c>
      <c r="AG689" s="1"/>
    </row>
    <row r="690" spans="1:33">
      <c r="A690" t="s">
        <v>336</v>
      </c>
      <c r="B690" s="1" t="s">
        <v>7258</v>
      </c>
      <c r="C690" s="54"/>
      <c r="D690" s="2" t="s">
        <v>1680</v>
      </c>
      <c r="E690" s="1"/>
      <c r="F690" s="2"/>
      <c r="G690" s="1" t="s">
        <v>5478</v>
      </c>
      <c r="H690" s="20">
        <v>2</v>
      </c>
      <c r="I690" s="22"/>
      <c r="J690" s="20"/>
      <c r="K690" s="22"/>
      <c r="L690" s="20"/>
      <c r="M690" s="22"/>
      <c r="N690" s="20">
        <v>17</v>
      </c>
      <c r="O690" s="22"/>
      <c r="P690" s="20"/>
      <c r="Q690" s="22"/>
      <c r="R690" s="20">
        <v>0</v>
      </c>
      <c r="S690" s="22"/>
      <c r="T690" s="20"/>
      <c r="U690" s="22"/>
      <c r="V690" s="27">
        <v>10000</v>
      </c>
      <c r="W690" s="43" t="s">
        <v>7259</v>
      </c>
      <c r="X690" s="29" t="s">
        <v>7260</v>
      </c>
      <c r="Y690" s="1" t="s">
        <v>2780</v>
      </c>
      <c r="Z690" s="1" t="s">
        <v>2035</v>
      </c>
      <c r="AA690" s="1" t="s">
        <v>1662</v>
      </c>
      <c r="AB690" s="1" t="s">
        <v>5461</v>
      </c>
      <c r="AC690" s="1" t="s">
        <v>183</v>
      </c>
      <c r="AD690" s="1" t="s">
        <v>183</v>
      </c>
      <c r="AE690" s="1">
        <v>1</v>
      </c>
      <c r="AF690" s="1" t="s">
        <v>336</v>
      </c>
      <c r="AG690" s="1"/>
    </row>
    <row r="691" spans="1:33">
      <c r="A691" t="s">
        <v>336</v>
      </c>
      <c r="B691" s="1" t="s">
        <v>7261</v>
      </c>
      <c r="C691" s="1"/>
      <c r="D691" s="1" t="s">
        <v>305</v>
      </c>
      <c r="E691" s="1" t="s">
        <v>316</v>
      </c>
      <c r="F691" s="2"/>
      <c r="G691" s="1" t="s">
        <v>5478</v>
      </c>
      <c r="H691" s="20">
        <v>1</v>
      </c>
      <c r="I691" s="22"/>
      <c r="J691" s="20"/>
      <c r="K691" s="22"/>
      <c r="L691" s="20"/>
      <c r="M691" s="22"/>
      <c r="N691" s="20">
        <v>14</v>
      </c>
      <c r="O691" s="22"/>
      <c r="P691" s="20"/>
      <c r="Q691" s="22"/>
      <c r="R691" s="20">
        <v>3</v>
      </c>
      <c r="S691" s="22"/>
      <c r="T691" s="20"/>
      <c r="U691" s="22"/>
      <c r="V691" s="27">
        <v>10000</v>
      </c>
      <c r="W691" s="1" t="s">
        <v>7262</v>
      </c>
      <c r="X691" s="29" t="s">
        <v>5807</v>
      </c>
      <c r="Y691" s="1" t="s">
        <v>2780</v>
      </c>
      <c r="Z691" s="1" t="s">
        <v>2035</v>
      </c>
      <c r="AA691" s="1" t="s">
        <v>1667</v>
      </c>
      <c r="AB691" s="1" t="s">
        <v>5461</v>
      </c>
      <c r="AC691" s="1" t="s">
        <v>183</v>
      </c>
      <c r="AD691" s="1" t="s">
        <v>183</v>
      </c>
      <c r="AE691" s="1">
        <v>1</v>
      </c>
      <c r="AF691" s="1" t="s">
        <v>336</v>
      </c>
      <c r="AG691" s="1"/>
    </row>
    <row r="692" spans="1:33">
      <c r="A692" t="s">
        <v>336</v>
      </c>
      <c r="B692" s="2" t="s">
        <v>7263</v>
      </c>
      <c r="C692" s="1"/>
      <c r="D692" s="2" t="s">
        <v>305</v>
      </c>
      <c r="E692" s="1"/>
      <c r="F692" s="2" t="s">
        <v>128</v>
      </c>
      <c r="G692" s="2" t="s">
        <v>5478</v>
      </c>
      <c r="H692" s="20">
        <v>1</v>
      </c>
      <c r="I692" s="22"/>
      <c r="J692" s="20"/>
      <c r="K692" s="22"/>
      <c r="L692" s="20"/>
      <c r="M692" s="22">
        <v>15</v>
      </c>
      <c r="N692" s="20">
        <v>16</v>
      </c>
      <c r="O692" s="22"/>
      <c r="P692" s="20"/>
      <c r="Q692" s="22">
        <v>2</v>
      </c>
      <c r="R692" s="20">
        <v>3</v>
      </c>
      <c r="S692" s="22"/>
      <c r="T692" s="20"/>
      <c r="U692" s="22"/>
      <c r="V692" s="27">
        <v>12000</v>
      </c>
      <c r="W692" s="2" t="s">
        <v>7264</v>
      </c>
      <c r="X692" s="26" t="s">
        <v>7265</v>
      </c>
      <c r="Y692" s="2" t="s">
        <v>2780</v>
      </c>
      <c r="Z692" s="2" t="s">
        <v>2035</v>
      </c>
      <c r="AA692" s="1" t="s">
        <v>1631</v>
      </c>
      <c r="AB692" s="1" t="s">
        <v>5461</v>
      </c>
      <c r="AC692" s="1" t="s">
        <v>183</v>
      </c>
      <c r="AD692" s="1" t="s">
        <v>183</v>
      </c>
      <c r="AE692" s="1">
        <v>1</v>
      </c>
      <c r="AF692" s="1" t="s">
        <v>336</v>
      </c>
      <c r="AG692" s="1"/>
    </row>
    <row r="693" spans="1:33">
      <c r="A693" t="s">
        <v>336</v>
      </c>
      <c r="B693" s="1" t="s">
        <v>7266</v>
      </c>
      <c r="C693" s="54"/>
      <c r="D693" s="2" t="s">
        <v>1673</v>
      </c>
      <c r="E693" s="1"/>
      <c r="F693" s="2"/>
      <c r="G693" s="2" t="s">
        <v>5478</v>
      </c>
      <c r="H693" s="20">
        <v>1</v>
      </c>
      <c r="I693" s="22"/>
      <c r="J693" s="20"/>
      <c r="K693" s="22"/>
      <c r="L693" s="20"/>
      <c r="M693" s="22"/>
      <c r="N693" s="20">
        <v>17</v>
      </c>
      <c r="O693" s="22"/>
      <c r="P693" s="20"/>
      <c r="Q693" s="22"/>
      <c r="R693" s="20">
        <v>2</v>
      </c>
      <c r="S693" s="22"/>
      <c r="T693" s="20"/>
      <c r="U693" s="22"/>
      <c r="V693" s="27">
        <v>12000</v>
      </c>
      <c r="W693" s="43" t="s">
        <v>7267</v>
      </c>
      <c r="X693" s="29" t="s">
        <v>6968</v>
      </c>
      <c r="Y693" s="1" t="s">
        <v>2780</v>
      </c>
      <c r="Z693" s="1" t="s">
        <v>2035</v>
      </c>
      <c r="AA693" s="1" t="s">
        <v>1662</v>
      </c>
      <c r="AB693" s="1" t="s">
        <v>5461</v>
      </c>
      <c r="AC693" s="1" t="s">
        <v>183</v>
      </c>
      <c r="AD693" s="1" t="s">
        <v>183</v>
      </c>
      <c r="AE693" s="1">
        <v>1</v>
      </c>
      <c r="AF693" s="1" t="s">
        <v>336</v>
      </c>
      <c r="AG693" s="1"/>
    </row>
    <row r="694" spans="1:33">
      <c r="A694" t="s">
        <v>336</v>
      </c>
      <c r="B694" s="1" t="s">
        <v>7268</v>
      </c>
      <c r="C694" s="1"/>
      <c r="D694" s="1" t="s">
        <v>324</v>
      </c>
      <c r="E694" s="1" t="s">
        <v>341</v>
      </c>
      <c r="F694" s="2" t="s">
        <v>128</v>
      </c>
      <c r="G694" s="1" t="s">
        <v>5478</v>
      </c>
      <c r="H694" s="20">
        <v>1</v>
      </c>
      <c r="I694" s="22"/>
      <c r="J694" s="20"/>
      <c r="K694" s="22"/>
      <c r="L694" s="20"/>
      <c r="M694" s="22">
        <v>15</v>
      </c>
      <c r="N694" s="20">
        <v>16</v>
      </c>
      <c r="O694" s="22"/>
      <c r="P694" s="20"/>
      <c r="Q694" s="22">
        <v>1</v>
      </c>
      <c r="R694" s="20">
        <v>2</v>
      </c>
      <c r="S694" s="22"/>
      <c r="T694" s="20">
        <v>5</v>
      </c>
      <c r="U694" s="22"/>
      <c r="V694" s="27">
        <v>12000</v>
      </c>
      <c r="W694" s="1" t="s">
        <v>7269</v>
      </c>
      <c r="X694" s="29" t="s">
        <v>5685</v>
      </c>
      <c r="Y694" s="1" t="s">
        <v>2780</v>
      </c>
      <c r="Z694" s="1" t="s">
        <v>2035</v>
      </c>
      <c r="AA694" s="1" t="s">
        <v>1667</v>
      </c>
      <c r="AB694" s="1" t="s">
        <v>5461</v>
      </c>
      <c r="AC694" s="1" t="s">
        <v>183</v>
      </c>
      <c r="AD694" s="1" t="s">
        <v>183</v>
      </c>
      <c r="AE694" s="1">
        <v>1</v>
      </c>
      <c r="AF694" s="1" t="s">
        <v>336</v>
      </c>
      <c r="AG694" s="1"/>
    </row>
    <row r="695" spans="1:33">
      <c r="A695" t="s">
        <v>336</v>
      </c>
      <c r="B695" s="1" t="s">
        <v>7270</v>
      </c>
      <c r="C695" s="1"/>
      <c r="D695" s="1" t="s">
        <v>19</v>
      </c>
      <c r="E695" s="1" t="s">
        <v>344</v>
      </c>
      <c r="F695" s="2" t="s">
        <v>128</v>
      </c>
      <c r="G695" s="1" t="s">
        <v>5478</v>
      </c>
      <c r="H695" s="20">
        <v>1</v>
      </c>
      <c r="I695" s="22"/>
      <c r="J695" s="20"/>
      <c r="K695" s="22"/>
      <c r="L695" s="20"/>
      <c r="M695" s="22">
        <v>16</v>
      </c>
      <c r="N695" s="20">
        <v>17</v>
      </c>
      <c r="O695" s="22"/>
      <c r="P695" s="20"/>
      <c r="Q695" s="22">
        <v>0</v>
      </c>
      <c r="R695" s="20">
        <v>1</v>
      </c>
      <c r="S695" s="22"/>
      <c r="T695" s="20"/>
      <c r="U695" s="22"/>
      <c r="V695" s="27">
        <v>12000</v>
      </c>
      <c r="W695" s="1" t="s">
        <v>7271</v>
      </c>
      <c r="X695" s="29" t="s">
        <v>7272</v>
      </c>
      <c r="Y695" s="1" t="s">
        <v>2780</v>
      </c>
      <c r="Z695" s="1" t="s">
        <v>2035</v>
      </c>
      <c r="AA695" s="1" t="s">
        <v>1667</v>
      </c>
      <c r="AB695" s="1" t="s">
        <v>5461</v>
      </c>
      <c r="AC695" s="1" t="s">
        <v>183</v>
      </c>
      <c r="AD695" s="1" t="s">
        <v>183</v>
      </c>
      <c r="AE695" s="1">
        <v>1</v>
      </c>
      <c r="AF695" s="1" t="s">
        <v>336</v>
      </c>
      <c r="AG695" s="1"/>
    </row>
    <row r="696" spans="1:33">
      <c r="A696" t="s">
        <v>336</v>
      </c>
      <c r="B696" s="1" t="s">
        <v>7273</v>
      </c>
      <c r="C696" s="1"/>
      <c r="D696" s="1" t="s">
        <v>317</v>
      </c>
      <c r="E696" s="1"/>
      <c r="F696" s="2" t="s">
        <v>128</v>
      </c>
      <c r="G696" s="1" t="s">
        <v>5478</v>
      </c>
      <c r="H696" s="20">
        <v>0</v>
      </c>
      <c r="I696" s="22"/>
      <c r="J696" s="20"/>
      <c r="K696" s="22"/>
      <c r="L696" s="20"/>
      <c r="M696" s="22">
        <v>17</v>
      </c>
      <c r="N696" s="20">
        <v>18</v>
      </c>
      <c r="O696" s="22"/>
      <c r="P696" s="20"/>
      <c r="Q696" s="22">
        <v>1</v>
      </c>
      <c r="R696" s="20">
        <v>2</v>
      </c>
      <c r="S696" s="22">
        <v>10</v>
      </c>
      <c r="T696" s="20"/>
      <c r="U696" s="22"/>
      <c r="V696" s="27">
        <v>12000</v>
      </c>
      <c r="W696" s="1" t="s">
        <v>7274</v>
      </c>
      <c r="X696" s="29" t="s">
        <v>7275</v>
      </c>
      <c r="Y696" s="1" t="s">
        <v>2780</v>
      </c>
      <c r="Z696" s="1" t="s">
        <v>2035</v>
      </c>
      <c r="AA696" s="1" t="s">
        <v>1667</v>
      </c>
      <c r="AB696" s="1" t="s">
        <v>5461</v>
      </c>
      <c r="AC696" s="1" t="s">
        <v>183</v>
      </c>
      <c r="AD696" s="1" t="s">
        <v>183</v>
      </c>
      <c r="AE696" s="1">
        <v>1</v>
      </c>
      <c r="AF696" s="1" t="s">
        <v>336</v>
      </c>
      <c r="AG696" s="1"/>
    </row>
    <row r="697" spans="1:33">
      <c r="A697" t="s">
        <v>336</v>
      </c>
      <c r="B697" s="1" t="s">
        <v>7276</v>
      </c>
      <c r="C697" s="1"/>
      <c r="D697" s="1" t="s">
        <v>36</v>
      </c>
      <c r="E697" s="1"/>
      <c r="F697" s="2"/>
      <c r="G697" s="1" t="s">
        <v>5478</v>
      </c>
      <c r="H697" s="20">
        <v>0</v>
      </c>
      <c r="I697" s="22"/>
      <c r="J697" s="20"/>
      <c r="K697" s="22"/>
      <c r="L697" s="20"/>
      <c r="M697" s="22"/>
      <c r="N697" s="20">
        <v>18</v>
      </c>
      <c r="O697" s="22"/>
      <c r="P697" s="20"/>
      <c r="Q697" s="22"/>
      <c r="R697" s="20">
        <v>2</v>
      </c>
      <c r="S697" s="22"/>
      <c r="T697" s="20"/>
      <c r="U697" s="22"/>
      <c r="V697" s="27">
        <v>12000</v>
      </c>
      <c r="W697" s="1" t="s">
        <v>7277</v>
      </c>
      <c r="X697" s="29" t="s">
        <v>7278</v>
      </c>
      <c r="Y697" s="1" t="s">
        <v>2780</v>
      </c>
      <c r="Z697" s="1" t="s">
        <v>2035</v>
      </c>
      <c r="AA697" s="1" t="s">
        <v>1667</v>
      </c>
      <c r="AB697" s="1" t="s">
        <v>5461</v>
      </c>
      <c r="AC697" s="1" t="s">
        <v>183</v>
      </c>
      <c r="AD697" s="1" t="s">
        <v>183</v>
      </c>
      <c r="AE697" s="1">
        <v>1</v>
      </c>
      <c r="AF697" s="1" t="s">
        <v>336</v>
      </c>
      <c r="AG697" s="1"/>
    </row>
    <row r="698" spans="1:33">
      <c r="A698" t="s">
        <v>336</v>
      </c>
      <c r="B698" s="1" t="s">
        <v>7279</v>
      </c>
      <c r="C698" s="1"/>
      <c r="D698" s="1" t="s">
        <v>369</v>
      </c>
      <c r="E698" s="1"/>
      <c r="F698" s="2" t="s">
        <v>128</v>
      </c>
      <c r="G698" s="1" t="s">
        <v>5478</v>
      </c>
      <c r="H698" s="20">
        <v>1</v>
      </c>
      <c r="I698" s="22"/>
      <c r="J698" s="20"/>
      <c r="K698" s="22"/>
      <c r="L698" s="20"/>
      <c r="M698" s="22">
        <v>17</v>
      </c>
      <c r="N698" s="20">
        <v>18</v>
      </c>
      <c r="O698" s="22"/>
      <c r="P698" s="20"/>
      <c r="Q698" s="22">
        <v>-1</v>
      </c>
      <c r="R698" s="20">
        <v>0</v>
      </c>
      <c r="S698" s="22"/>
      <c r="T698" s="20"/>
      <c r="U698" s="22"/>
      <c r="V698" s="27">
        <v>12000</v>
      </c>
      <c r="W698" s="1" t="s">
        <v>7280</v>
      </c>
      <c r="X698" s="29" t="s">
        <v>6962</v>
      </c>
      <c r="Y698" s="1" t="s">
        <v>2780</v>
      </c>
      <c r="Z698" s="1" t="s">
        <v>2035</v>
      </c>
      <c r="AA698" s="1" t="s">
        <v>1667</v>
      </c>
      <c r="AB698" s="1" t="s">
        <v>5461</v>
      </c>
      <c r="AC698" s="1" t="s">
        <v>183</v>
      </c>
      <c r="AD698" s="1" t="s">
        <v>183</v>
      </c>
      <c r="AE698" s="1">
        <v>1</v>
      </c>
      <c r="AF698" s="1" t="s">
        <v>336</v>
      </c>
      <c r="AG698" s="1"/>
    </row>
    <row r="699" spans="1:33">
      <c r="A699" t="s">
        <v>336</v>
      </c>
      <c r="B699" s="1" t="s">
        <v>7281</v>
      </c>
      <c r="C699" s="1"/>
      <c r="D699" s="1" t="s">
        <v>372</v>
      </c>
      <c r="E699" s="1"/>
      <c r="F699" s="2" t="s">
        <v>128</v>
      </c>
      <c r="G699" s="1" t="s">
        <v>5478</v>
      </c>
      <c r="H699" s="20">
        <v>2</v>
      </c>
      <c r="I699" s="22"/>
      <c r="J699" s="20"/>
      <c r="K699" s="22"/>
      <c r="L699" s="20"/>
      <c r="M699" s="22">
        <v>15</v>
      </c>
      <c r="N699" s="20">
        <v>16</v>
      </c>
      <c r="O699" s="22"/>
      <c r="P699" s="20"/>
      <c r="Q699" s="22">
        <v>-1</v>
      </c>
      <c r="R699" s="20">
        <v>0</v>
      </c>
      <c r="S699" s="22"/>
      <c r="T699" s="20">
        <v>5</v>
      </c>
      <c r="U699" s="22">
        <v>5</v>
      </c>
      <c r="V699" s="27">
        <v>12000</v>
      </c>
      <c r="W699" s="1" t="s">
        <v>7282</v>
      </c>
      <c r="X699" s="29" t="s">
        <v>6000</v>
      </c>
      <c r="Y699" s="1" t="s">
        <v>2780</v>
      </c>
      <c r="Z699" s="1" t="s">
        <v>2035</v>
      </c>
      <c r="AA699" s="1" t="s">
        <v>1667</v>
      </c>
      <c r="AB699" s="1" t="s">
        <v>5461</v>
      </c>
      <c r="AC699" s="1" t="s">
        <v>183</v>
      </c>
      <c r="AD699" s="1" t="s">
        <v>183</v>
      </c>
      <c r="AE699" s="1">
        <v>1</v>
      </c>
      <c r="AF699" s="1" t="s">
        <v>336</v>
      </c>
      <c r="AG699" s="1"/>
    </row>
    <row r="700" spans="1:33">
      <c r="A700" t="s">
        <v>336</v>
      </c>
      <c r="B700" s="1" t="s">
        <v>7283</v>
      </c>
      <c r="C700" s="1"/>
      <c r="D700" s="1" t="s">
        <v>371</v>
      </c>
      <c r="E700" s="1"/>
      <c r="F700" s="2"/>
      <c r="G700" s="1" t="s">
        <v>5478</v>
      </c>
      <c r="H700" s="20">
        <v>1</v>
      </c>
      <c r="I700" s="22"/>
      <c r="J700" s="20"/>
      <c r="K700" s="22"/>
      <c r="L700" s="20"/>
      <c r="M700" s="22"/>
      <c r="N700" s="20">
        <v>16</v>
      </c>
      <c r="O700" s="22"/>
      <c r="P700" s="20"/>
      <c r="Q700" s="22"/>
      <c r="R700" s="20">
        <v>2</v>
      </c>
      <c r="S700" s="22"/>
      <c r="T700" s="20"/>
      <c r="U700" s="22"/>
      <c r="V700" s="27">
        <v>12000</v>
      </c>
      <c r="W700" s="1" t="s">
        <v>7284</v>
      </c>
      <c r="X700" s="29" t="s">
        <v>6874</v>
      </c>
      <c r="Y700" s="1" t="s">
        <v>2780</v>
      </c>
      <c r="Z700" s="1" t="s">
        <v>2035</v>
      </c>
      <c r="AA700" s="1" t="s">
        <v>1667</v>
      </c>
      <c r="AB700" s="1" t="s">
        <v>5461</v>
      </c>
      <c r="AC700" s="1" t="s">
        <v>183</v>
      </c>
      <c r="AD700" s="1" t="s">
        <v>183</v>
      </c>
      <c r="AE700" s="1">
        <v>1</v>
      </c>
      <c r="AF700" s="1" t="s">
        <v>336</v>
      </c>
      <c r="AG700" s="1"/>
    </row>
    <row r="701" spans="1:33">
      <c r="A701" t="s">
        <v>336</v>
      </c>
      <c r="B701" s="1" t="s">
        <v>7285</v>
      </c>
      <c r="C701" s="54"/>
      <c r="D701" s="2" t="s">
        <v>305</v>
      </c>
      <c r="E701" s="1"/>
      <c r="F701" s="1"/>
      <c r="G701" s="2" t="s">
        <v>5478</v>
      </c>
      <c r="H701" s="19">
        <v>0</v>
      </c>
      <c r="I701" s="22"/>
      <c r="J701" s="20"/>
      <c r="K701" s="22"/>
      <c r="L701" s="20"/>
      <c r="M701" s="22"/>
      <c r="N701" s="19">
        <v>17</v>
      </c>
      <c r="O701" s="22"/>
      <c r="P701" s="20"/>
      <c r="Q701" s="22"/>
      <c r="R701" s="19">
        <v>0</v>
      </c>
      <c r="S701" s="22"/>
      <c r="T701" s="20"/>
      <c r="U701" s="22"/>
      <c r="V701" s="28">
        <v>14000</v>
      </c>
      <c r="W701" s="2" t="s">
        <v>7286</v>
      </c>
      <c r="X701" s="26" t="s">
        <v>7153</v>
      </c>
      <c r="Y701" s="1" t="s">
        <v>2780</v>
      </c>
      <c r="Z701" s="1" t="s">
        <v>2035</v>
      </c>
      <c r="AA701" s="21" t="s">
        <v>1643</v>
      </c>
      <c r="AB701" s="1" t="s">
        <v>5461</v>
      </c>
      <c r="AC701" s="1" t="s">
        <v>183</v>
      </c>
      <c r="AD701" s="1" t="s">
        <v>183</v>
      </c>
      <c r="AE701" s="1">
        <v>1</v>
      </c>
      <c r="AF701" s="1" t="s">
        <v>336</v>
      </c>
      <c r="AG701" s="1"/>
    </row>
    <row r="702" spans="1:33">
      <c r="A702" t="s">
        <v>336</v>
      </c>
      <c r="B702" s="1" t="s">
        <v>7287</v>
      </c>
      <c r="C702" s="20"/>
      <c r="D702" s="2" t="s">
        <v>305</v>
      </c>
      <c r="E702" s="1"/>
      <c r="F702" s="1"/>
      <c r="G702" s="2" t="s">
        <v>5478</v>
      </c>
      <c r="H702" s="19">
        <v>1</v>
      </c>
      <c r="I702" s="22"/>
      <c r="J702" s="20"/>
      <c r="K702" s="22"/>
      <c r="L702" s="20"/>
      <c r="M702" s="22"/>
      <c r="N702" s="19">
        <v>18</v>
      </c>
      <c r="O702" s="22"/>
      <c r="P702" s="20"/>
      <c r="Q702" s="22"/>
      <c r="R702" s="19">
        <v>0</v>
      </c>
      <c r="S702" s="22"/>
      <c r="T702" s="20"/>
      <c r="U702" s="22"/>
      <c r="V702" s="28">
        <v>14000</v>
      </c>
      <c r="W702" s="2" t="s">
        <v>7288</v>
      </c>
      <c r="X702" s="26" t="s">
        <v>7289</v>
      </c>
      <c r="Y702" s="1" t="s">
        <v>2780</v>
      </c>
      <c r="Z702" s="1" t="s">
        <v>2035</v>
      </c>
      <c r="AA702" s="2" t="s">
        <v>1653</v>
      </c>
      <c r="AB702" s="1" t="s">
        <v>5461</v>
      </c>
      <c r="AC702" s="1" t="s">
        <v>183</v>
      </c>
      <c r="AD702" s="1" t="s">
        <v>183</v>
      </c>
      <c r="AE702" s="1">
        <v>1</v>
      </c>
      <c r="AF702" s="1" t="s">
        <v>336</v>
      </c>
      <c r="AG702" s="1"/>
    </row>
    <row r="703" spans="1:33">
      <c r="A703" t="s">
        <v>336</v>
      </c>
      <c r="B703" s="1" t="s">
        <v>7290</v>
      </c>
      <c r="C703" s="20"/>
      <c r="D703" s="2" t="s">
        <v>183</v>
      </c>
      <c r="E703" s="1"/>
      <c r="F703" s="1"/>
      <c r="G703" s="2" t="s">
        <v>5478</v>
      </c>
      <c r="H703" s="19">
        <v>1</v>
      </c>
      <c r="I703" s="22"/>
      <c r="J703" s="20"/>
      <c r="K703" s="22"/>
      <c r="L703" s="20"/>
      <c r="M703" s="22"/>
      <c r="N703" s="19">
        <v>15</v>
      </c>
      <c r="O703" s="22"/>
      <c r="P703" s="20"/>
      <c r="Q703" s="22"/>
      <c r="R703" s="19">
        <v>0</v>
      </c>
      <c r="S703" s="22"/>
      <c r="T703" s="20"/>
      <c r="U703" s="22"/>
      <c r="V703" s="28">
        <v>14000</v>
      </c>
      <c r="W703" s="2" t="s">
        <v>7291</v>
      </c>
      <c r="X703" s="26" t="s">
        <v>5807</v>
      </c>
      <c r="Y703" s="1" t="s">
        <v>2780</v>
      </c>
      <c r="Z703" s="1" t="s">
        <v>2035</v>
      </c>
      <c r="AA703" s="2" t="s">
        <v>1657</v>
      </c>
      <c r="AB703" s="1" t="s">
        <v>5461</v>
      </c>
      <c r="AC703" s="1" t="s">
        <v>183</v>
      </c>
      <c r="AD703" s="1" t="s">
        <v>183</v>
      </c>
      <c r="AE703" s="1">
        <v>1</v>
      </c>
      <c r="AF703" s="1" t="s">
        <v>336</v>
      </c>
      <c r="AG703" s="1"/>
    </row>
    <row r="704" spans="1:33">
      <c r="A704" t="s">
        <v>336</v>
      </c>
      <c r="B704" s="1" t="s">
        <v>7292</v>
      </c>
      <c r="C704" s="54"/>
      <c r="D704" s="2" t="s">
        <v>1676</v>
      </c>
      <c r="E704" s="1"/>
      <c r="F704" s="2"/>
      <c r="G704" s="2" t="s">
        <v>5478</v>
      </c>
      <c r="H704" s="20">
        <v>1</v>
      </c>
      <c r="I704" s="22"/>
      <c r="J704" s="20"/>
      <c r="K704" s="22"/>
      <c r="L704" s="20"/>
      <c r="M704" s="22"/>
      <c r="N704" s="20">
        <v>12</v>
      </c>
      <c r="O704" s="22"/>
      <c r="P704" s="20"/>
      <c r="Q704" s="22"/>
      <c r="R704" s="20">
        <v>5</v>
      </c>
      <c r="S704" s="22"/>
      <c r="T704" s="20"/>
      <c r="U704" s="22"/>
      <c r="V704" s="27">
        <v>14000</v>
      </c>
      <c r="W704" s="43" t="s">
        <v>7293</v>
      </c>
      <c r="X704" s="29" t="s">
        <v>7294</v>
      </c>
      <c r="Y704" s="1" t="s">
        <v>2780</v>
      </c>
      <c r="Z704" s="1" t="s">
        <v>2035</v>
      </c>
      <c r="AA704" s="1" t="s">
        <v>1662</v>
      </c>
      <c r="AB704" s="1" t="s">
        <v>5461</v>
      </c>
      <c r="AC704" s="1" t="s">
        <v>183</v>
      </c>
      <c r="AD704" s="1" t="s">
        <v>183</v>
      </c>
      <c r="AE704" s="1">
        <v>1</v>
      </c>
      <c r="AF704" s="1" t="s">
        <v>336</v>
      </c>
      <c r="AG704" s="1"/>
    </row>
    <row r="705" spans="1:33">
      <c r="A705" t="s">
        <v>336</v>
      </c>
      <c r="B705" s="1" t="s">
        <v>7295</v>
      </c>
      <c r="C705" s="54"/>
      <c r="D705" s="2" t="s">
        <v>1611</v>
      </c>
      <c r="E705" s="1"/>
      <c r="F705" s="2"/>
      <c r="G705" s="2" t="s">
        <v>5478</v>
      </c>
      <c r="H705" s="20">
        <v>1</v>
      </c>
      <c r="I705" s="22"/>
      <c r="J705" s="20"/>
      <c r="K705" s="22"/>
      <c r="L705" s="20"/>
      <c r="M705" s="22"/>
      <c r="N705" s="20">
        <v>14</v>
      </c>
      <c r="O705" s="22">
        <v>10</v>
      </c>
      <c r="P705" s="20">
        <v>10</v>
      </c>
      <c r="Q705" s="22"/>
      <c r="R705" s="20">
        <v>3</v>
      </c>
      <c r="S705" s="22"/>
      <c r="T705" s="20"/>
      <c r="U705" s="22"/>
      <c r="V705" s="27">
        <v>14000</v>
      </c>
      <c r="W705" s="43" t="s">
        <v>7296</v>
      </c>
      <c r="X705" s="29" t="s">
        <v>7297</v>
      </c>
      <c r="Y705" s="1" t="s">
        <v>2780</v>
      </c>
      <c r="Z705" s="1" t="s">
        <v>2035</v>
      </c>
      <c r="AA705" s="1" t="s">
        <v>1662</v>
      </c>
      <c r="AB705" s="1" t="s">
        <v>5461</v>
      </c>
      <c r="AC705" s="1" t="s">
        <v>183</v>
      </c>
      <c r="AD705" s="1" t="s">
        <v>183</v>
      </c>
      <c r="AE705" s="1">
        <v>1</v>
      </c>
      <c r="AF705" s="1" t="s">
        <v>336</v>
      </c>
      <c r="AG705" s="1"/>
    </row>
    <row r="706" spans="1:33">
      <c r="A706" t="s">
        <v>336</v>
      </c>
      <c r="B706" s="1" t="s">
        <v>7298</v>
      </c>
      <c r="C706" s="54"/>
      <c r="D706" s="2" t="s">
        <v>305</v>
      </c>
      <c r="E706" s="1"/>
      <c r="F706" s="2" t="s">
        <v>128</v>
      </c>
      <c r="G706" s="2" t="s">
        <v>5478</v>
      </c>
      <c r="H706" s="20">
        <v>1</v>
      </c>
      <c r="I706" s="22"/>
      <c r="J706" s="20"/>
      <c r="K706" s="22"/>
      <c r="L706" s="20"/>
      <c r="M706" s="22">
        <v>14</v>
      </c>
      <c r="N706" s="20">
        <v>15</v>
      </c>
      <c r="O706" s="22"/>
      <c r="P706" s="20"/>
      <c r="Q706" s="22">
        <v>0</v>
      </c>
      <c r="R706" s="20">
        <v>-1</v>
      </c>
      <c r="S706" s="22"/>
      <c r="T706" s="20"/>
      <c r="U706" s="22"/>
      <c r="V706" s="27">
        <v>14000</v>
      </c>
      <c r="W706" s="43" t="s">
        <v>7299</v>
      </c>
      <c r="X706" s="29" t="s">
        <v>7300</v>
      </c>
      <c r="Y706" s="1" t="s">
        <v>2780</v>
      </c>
      <c r="Z706" s="1" t="s">
        <v>2035</v>
      </c>
      <c r="AA706" s="1" t="s">
        <v>1662</v>
      </c>
      <c r="AB706" s="1" t="s">
        <v>5461</v>
      </c>
      <c r="AC706" s="1" t="s">
        <v>183</v>
      </c>
      <c r="AD706" s="1" t="s">
        <v>183</v>
      </c>
      <c r="AE706" s="1">
        <v>1</v>
      </c>
      <c r="AF706" s="1" t="s">
        <v>336</v>
      </c>
      <c r="AG706" s="1"/>
    </row>
    <row r="707" spans="1:33">
      <c r="A707" t="s">
        <v>336</v>
      </c>
      <c r="B707" s="1" t="s">
        <v>7301</v>
      </c>
      <c r="C707" s="54"/>
      <c r="D707" s="2" t="s">
        <v>305</v>
      </c>
      <c r="E707" s="1"/>
      <c r="F707" s="2"/>
      <c r="G707" s="2" t="s">
        <v>5478</v>
      </c>
      <c r="H707" s="20">
        <v>0</v>
      </c>
      <c r="I707" s="22"/>
      <c r="J707" s="20"/>
      <c r="K707" s="22"/>
      <c r="L707" s="20"/>
      <c r="M707" s="22"/>
      <c r="N707" s="20">
        <v>15</v>
      </c>
      <c r="O707" s="22"/>
      <c r="P707" s="20"/>
      <c r="Q707" s="22"/>
      <c r="R707" s="20">
        <v>0</v>
      </c>
      <c r="S707" s="22"/>
      <c r="T707" s="20"/>
      <c r="U707" s="22"/>
      <c r="V707" s="27">
        <v>14000</v>
      </c>
      <c r="W707" s="43" t="s">
        <v>7302</v>
      </c>
      <c r="X707" s="29" t="s">
        <v>7303</v>
      </c>
      <c r="Y707" s="1" t="s">
        <v>2780</v>
      </c>
      <c r="Z707" s="1" t="s">
        <v>2035</v>
      </c>
      <c r="AA707" s="1" t="s">
        <v>1662</v>
      </c>
      <c r="AB707" s="1" t="s">
        <v>5461</v>
      </c>
      <c r="AC707" s="1" t="s">
        <v>183</v>
      </c>
      <c r="AD707" s="1" t="s">
        <v>183</v>
      </c>
      <c r="AE707" s="1">
        <v>1</v>
      </c>
      <c r="AF707" s="1" t="s">
        <v>336</v>
      </c>
      <c r="AG707" s="1"/>
    </row>
    <row r="708" spans="1:33">
      <c r="A708" t="s">
        <v>336</v>
      </c>
      <c r="B708" s="1" t="s">
        <v>7304</v>
      </c>
      <c r="C708" s="54"/>
      <c r="D708" s="2" t="s">
        <v>305</v>
      </c>
      <c r="E708" s="1"/>
      <c r="F708" s="1"/>
      <c r="G708" s="2" t="s">
        <v>5478</v>
      </c>
      <c r="H708" s="20">
        <v>1</v>
      </c>
      <c r="I708" s="22"/>
      <c r="J708" s="20"/>
      <c r="K708" s="22"/>
      <c r="L708" s="20"/>
      <c r="M708" s="22"/>
      <c r="N708" s="20">
        <v>16</v>
      </c>
      <c r="O708" s="22"/>
      <c r="P708" s="20"/>
      <c r="Q708" s="22"/>
      <c r="R708" s="20">
        <v>2</v>
      </c>
      <c r="S708" s="22"/>
      <c r="T708" s="20"/>
      <c r="U708" s="22"/>
      <c r="V708" s="27">
        <v>14000</v>
      </c>
      <c r="W708" s="43" t="s">
        <v>7305</v>
      </c>
      <c r="X708" s="29" t="s">
        <v>5895</v>
      </c>
      <c r="Y708" s="1" t="s">
        <v>2780</v>
      </c>
      <c r="Z708" s="1" t="s">
        <v>2035</v>
      </c>
      <c r="AA708" s="1" t="s">
        <v>1662</v>
      </c>
      <c r="AB708" s="1" t="s">
        <v>5461</v>
      </c>
      <c r="AC708" s="1" t="s">
        <v>183</v>
      </c>
      <c r="AD708" s="1" t="s">
        <v>183</v>
      </c>
      <c r="AE708" s="1">
        <v>1</v>
      </c>
      <c r="AF708" s="1" t="s">
        <v>336</v>
      </c>
      <c r="AG708" s="1"/>
    </row>
    <row r="709" spans="1:33">
      <c r="A709" s="15" t="s">
        <v>336</v>
      </c>
      <c r="B709" s="30" t="s">
        <v>7306</v>
      </c>
      <c r="C709" s="30"/>
      <c r="D709" s="30" t="s">
        <v>305</v>
      </c>
      <c r="E709" s="30"/>
      <c r="F709" s="31"/>
      <c r="G709" s="30" t="s">
        <v>5478</v>
      </c>
      <c r="H709" s="32">
        <v>0</v>
      </c>
      <c r="I709" s="37"/>
      <c r="J709" s="20"/>
      <c r="K709" s="37"/>
      <c r="L709" s="32"/>
      <c r="M709" s="37"/>
      <c r="N709" s="32">
        <v>17</v>
      </c>
      <c r="O709" s="37"/>
      <c r="P709" s="32"/>
      <c r="Q709" s="37"/>
      <c r="R709" s="32">
        <v>2</v>
      </c>
      <c r="S709" s="37"/>
      <c r="T709" s="32"/>
      <c r="U709" s="37"/>
      <c r="V709" s="39">
        <v>14000</v>
      </c>
      <c r="W709" s="30" t="s">
        <v>7307</v>
      </c>
      <c r="X709" s="40" t="s">
        <v>7308</v>
      </c>
      <c r="Y709" s="30" t="s">
        <v>2780</v>
      </c>
      <c r="Z709" s="30" t="s">
        <v>2035</v>
      </c>
      <c r="AA709" s="30" t="s">
        <v>1667</v>
      </c>
      <c r="AB709" s="30" t="s">
        <v>5461</v>
      </c>
      <c r="AC709" s="30" t="s">
        <v>183</v>
      </c>
      <c r="AD709" s="30" t="s">
        <v>183</v>
      </c>
      <c r="AE709" s="30">
        <v>1</v>
      </c>
      <c r="AF709" s="30" t="s">
        <v>336</v>
      </c>
      <c r="AG709" s="1"/>
    </row>
    <row r="710" spans="1:33">
      <c r="A710" t="s">
        <v>336</v>
      </c>
      <c r="B710" s="1" t="s">
        <v>7309</v>
      </c>
      <c r="C710" s="54"/>
      <c r="D710" s="2" t="s">
        <v>305</v>
      </c>
      <c r="E710" s="1"/>
      <c r="F710" s="2" t="s">
        <v>128</v>
      </c>
      <c r="G710" s="1" t="s">
        <v>5478</v>
      </c>
      <c r="H710" s="19">
        <v>1</v>
      </c>
      <c r="I710" s="22"/>
      <c r="J710" s="20"/>
      <c r="K710" s="22"/>
      <c r="L710" s="20"/>
      <c r="M710" s="24">
        <v>19</v>
      </c>
      <c r="N710" s="20">
        <v>20</v>
      </c>
      <c r="O710" s="22"/>
      <c r="P710" s="20"/>
      <c r="Q710" s="22">
        <v>0</v>
      </c>
      <c r="R710" s="19">
        <v>1</v>
      </c>
      <c r="S710" s="22"/>
      <c r="T710" s="20"/>
      <c r="U710" s="22"/>
      <c r="V710" s="28">
        <v>17000</v>
      </c>
      <c r="W710" s="2" t="s">
        <v>7310</v>
      </c>
      <c r="X710" s="26" t="s">
        <v>7311</v>
      </c>
      <c r="Y710" s="1" t="s">
        <v>2780</v>
      </c>
      <c r="Z710" s="1" t="s">
        <v>2035</v>
      </c>
      <c r="AA710" s="2" t="s">
        <v>1653</v>
      </c>
      <c r="AB710" s="1" t="s">
        <v>5461</v>
      </c>
      <c r="AC710" s="1" t="s">
        <v>183</v>
      </c>
      <c r="AD710" s="1" t="s">
        <v>183</v>
      </c>
      <c r="AE710" s="1">
        <v>1</v>
      </c>
      <c r="AF710" s="1" t="s">
        <v>336</v>
      </c>
      <c r="AG710" s="1"/>
    </row>
    <row r="711" spans="1:33">
      <c r="A711" t="s">
        <v>336</v>
      </c>
      <c r="B711" s="1" t="s">
        <v>7312</v>
      </c>
      <c r="C711" s="54"/>
      <c r="D711" s="1" t="s">
        <v>342</v>
      </c>
      <c r="E711" s="1"/>
      <c r="F711" s="1"/>
      <c r="G711" s="2" t="s">
        <v>5478</v>
      </c>
      <c r="H711" s="20">
        <v>1</v>
      </c>
      <c r="I711" s="22"/>
      <c r="J711" s="20"/>
      <c r="K711" s="22"/>
      <c r="L711" s="20"/>
      <c r="M711" s="22"/>
      <c r="N711" s="20">
        <v>15</v>
      </c>
      <c r="O711" s="22"/>
      <c r="P711" s="20"/>
      <c r="Q711" s="22"/>
      <c r="R711" s="20">
        <v>0</v>
      </c>
      <c r="S711" s="22"/>
      <c r="T711" s="20"/>
      <c r="U711" s="22"/>
      <c r="V711" s="27">
        <v>17000</v>
      </c>
      <c r="W711" s="43" t="s">
        <v>7313</v>
      </c>
      <c r="X711" s="29" t="s">
        <v>7314</v>
      </c>
      <c r="Y711" s="1" t="s">
        <v>6089</v>
      </c>
      <c r="Z711" s="1" t="s">
        <v>2035</v>
      </c>
      <c r="AA711" s="1" t="s">
        <v>1662</v>
      </c>
      <c r="AB711" s="1" t="s">
        <v>5461</v>
      </c>
      <c r="AC711" s="1" t="s">
        <v>183</v>
      </c>
      <c r="AD711" s="1" t="s">
        <v>183</v>
      </c>
      <c r="AE711" s="1">
        <v>1</v>
      </c>
      <c r="AF711" s="1" t="s">
        <v>336</v>
      </c>
      <c r="AG711" s="1"/>
    </row>
    <row r="712" spans="1:33">
      <c r="A712" t="s">
        <v>336</v>
      </c>
      <c r="B712" s="1" t="s">
        <v>7315</v>
      </c>
      <c r="C712" s="1"/>
      <c r="D712" s="2" t="s">
        <v>305</v>
      </c>
      <c r="E712" s="1"/>
      <c r="F712" s="2"/>
      <c r="G712" s="1" t="s">
        <v>5478</v>
      </c>
      <c r="H712" s="20">
        <v>0</v>
      </c>
      <c r="I712" s="22"/>
      <c r="J712" s="20"/>
      <c r="K712" s="22"/>
      <c r="L712" s="20"/>
      <c r="M712" s="22"/>
      <c r="N712" s="20">
        <v>17</v>
      </c>
      <c r="O712" s="22"/>
      <c r="P712" s="20"/>
      <c r="Q712" s="22"/>
      <c r="R712" s="20">
        <v>0</v>
      </c>
      <c r="S712" s="22"/>
      <c r="T712" s="20"/>
      <c r="U712" s="22"/>
      <c r="V712" s="27">
        <v>17000</v>
      </c>
      <c r="W712" s="43" t="s">
        <v>7316</v>
      </c>
      <c r="X712" s="29" t="s">
        <v>7317</v>
      </c>
      <c r="Y712" s="1" t="s">
        <v>2780</v>
      </c>
      <c r="Z712" s="1" t="s">
        <v>2035</v>
      </c>
      <c r="AA712" s="1" t="s">
        <v>1662</v>
      </c>
      <c r="AB712" s="1" t="s">
        <v>5461</v>
      </c>
      <c r="AC712" s="1" t="s">
        <v>183</v>
      </c>
      <c r="AD712" s="1" t="s">
        <v>183</v>
      </c>
      <c r="AE712" s="1">
        <v>1</v>
      </c>
      <c r="AF712" s="1" t="s">
        <v>336</v>
      </c>
      <c r="AG712" s="1"/>
    </row>
    <row r="713" spans="1:33">
      <c r="A713" t="s">
        <v>336</v>
      </c>
      <c r="B713" s="1" t="s">
        <v>7318</v>
      </c>
      <c r="C713" s="1"/>
      <c r="D713" s="2" t="s">
        <v>183</v>
      </c>
      <c r="E713" s="1"/>
      <c r="F713" s="1" t="s">
        <v>128</v>
      </c>
      <c r="G713" s="1"/>
      <c r="H713" s="20">
        <v>0</v>
      </c>
      <c r="I713" s="22"/>
      <c r="J713" s="20"/>
      <c r="K713" s="22"/>
      <c r="L713" s="20"/>
      <c r="M713" s="22">
        <v>3</v>
      </c>
      <c r="N713" s="20"/>
      <c r="O713" s="22"/>
      <c r="P713" s="20"/>
      <c r="Q713" s="22">
        <v>-2</v>
      </c>
      <c r="R713" s="20"/>
      <c r="S713" s="22"/>
      <c r="T713" s="20"/>
      <c r="U713" s="22"/>
      <c r="V713" s="27">
        <v>400</v>
      </c>
      <c r="W713" s="43"/>
      <c r="X713" s="29" t="s">
        <v>7197</v>
      </c>
      <c r="Y713" s="1" t="s">
        <v>2780</v>
      </c>
      <c r="Z713" s="1" t="s">
        <v>2035</v>
      </c>
      <c r="AA713" s="1" t="s">
        <v>5366</v>
      </c>
      <c r="AB713" s="1" t="s">
        <v>5461</v>
      </c>
      <c r="AC713" s="1" t="s">
        <v>183</v>
      </c>
      <c r="AD713" s="1" t="s">
        <v>183</v>
      </c>
      <c r="AE713" s="1">
        <v>1</v>
      </c>
      <c r="AF713" s="1" t="s">
        <v>336</v>
      </c>
      <c r="AG713" s="1"/>
    </row>
    <row r="714" spans="1:33">
      <c r="A714" t="s">
        <v>336</v>
      </c>
      <c r="B714" s="1" t="s">
        <v>7319</v>
      </c>
      <c r="C714" s="1"/>
      <c r="D714" s="1" t="s">
        <v>305</v>
      </c>
      <c r="E714" s="1" t="s">
        <v>316</v>
      </c>
      <c r="F714" s="1" t="s">
        <v>128</v>
      </c>
      <c r="G714" s="1" t="s">
        <v>5478</v>
      </c>
      <c r="H714" s="20">
        <v>0</v>
      </c>
      <c r="I714" s="22"/>
      <c r="J714" s="20"/>
      <c r="K714" s="22"/>
      <c r="L714" s="20"/>
      <c r="M714" s="22">
        <v>4</v>
      </c>
      <c r="N714" s="20">
        <v>5</v>
      </c>
      <c r="O714" s="22"/>
      <c r="P714" s="20"/>
      <c r="Q714" s="22">
        <v>-2</v>
      </c>
      <c r="R714" s="20">
        <v>-1</v>
      </c>
      <c r="S714" s="22"/>
      <c r="T714" s="20"/>
      <c r="U714" s="22"/>
      <c r="V714" s="27">
        <v>700</v>
      </c>
      <c r="W714" s="43"/>
      <c r="X714" s="29" t="s">
        <v>7320</v>
      </c>
      <c r="Y714" s="1" t="s">
        <v>2780</v>
      </c>
      <c r="Z714" s="1" t="s">
        <v>2035</v>
      </c>
      <c r="AA714" s="1" t="s">
        <v>6042</v>
      </c>
      <c r="AB714" s="1" t="s">
        <v>5461</v>
      </c>
      <c r="AC714" s="1" t="s">
        <v>183</v>
      </c>
      <c r="AD714" s="1" t="s">
        <v>183</v>
      </c>
      <c r="AE714" s="1">
        <v>1</v>
      </c>
      <c r="AF714" s="1" t="s">
        <v>336</v>
      </c>
      <c r="AG714" s="1"/>
    </row>
    <row r="715" spans="1:33">
      <c r="A715" t="s">
        <v>336</v>
      </c>
      <c r="B715" s="1" t="s">
        <v>7321</v>
      </c>
      <c r="C715" s="1"/>
      <c r="D715" s="1" t="s">
        <v>305</v>
      </c>
      <c r="E715" s="1" t="s">
        <v>316</v>
      </c>
      <c r="F715" s="1" t="s">
        <v>128</v>
      </c>
      <c r="G715" s="1" t="s">
        <v>5478</v>
      </c>
      <c r="H715" s="20">
        <v>-1</v>
      </c>
      <c r="I715" s="22"/>
      <c r="J715" s="20"/>
      <c r="K715" s="22"/>
      <c r="L715" s="20"/>
      <c r="M715" s="22">
        <v>5</v>
      </c>
      <c r="N715" s="20">
        <v>6</v>
      </c>
      <c r="O715" s="22"/>
      <c r="P715" s="20"/>
      <c r="Q715" s="22">
        <v>-1</v>
      </c>
      <c r="R715" s="20">
        <v>0</v>
      </c>
      <c r="S715" s="22"/>
      <c r="T715" s="20"/>
      <c r="U715" s="22"/>
      <c r="V715" s="27">
        <v>700</v>
      </c>
      <c r="W715" s="43"/>
      <c r="X715" s="29" t="s">
        <v>7322</v>
      </c>
      <c r="Y715" s="1" t="s">
        <v>2780</v>
      </c>
      <c r="Z715" s="1" t="s">
        <v>2035</v>
      </c>
      <c r="AA715" s="1" t="s">
        <v>5366</v>
      </c>
      <c r="AB715" s="1" t="s">
        <v>5461</v>
      </c>
      <c r="AC715" s="1" t="s">
        <v>183</v>
      </c>
      <c r="AD715" s="1" t="s">
        <v>183</v>
      </c>
      <c r="AE715" s="1">
        <v>1</v>
      </c>
      <c r="AF715" s="1" t="s">
        <v>336</v>
      </c>
      <c r="AG715" s="1"/>
    </row>
    <row r="716" spans="1:33">
      <c r="A716" t="s">
        <v>336</v>
      </c>
      <c r="B716" s="1" t="s">
        <v>7323</v>
      </c>
      <c r="C716" s="1"/>
      <c r="D716" s="2" t="s">
        <v>183</v>
      </c>
      <c r="E716" s="1"/>
      <c r="F716" s="1" t="s">
        <v>128</v>
      </c>
      <c r="G716" s="1" t="s">
        <v>5478</v>
      </c>
      <c r="H716" s="20">
        <v>0</v>
      </c>
      <c r="I716" s="22"/>
      <c r="J716" s="20"/>
      <c r="K716" s="22"/>
      <c r="L716" s="20"/>
      <c r="M716" s="22">
        <v>4</v>
      </c>
      <c r="N716" s="20">
        <v>5</v>
      </c>
      <c r="O716" s="22"/>
      <c r="P716" s="20"/>
      <c r="Q716" s="22">
        <v>-2</v>
      </c>
      <c r="R716" s="20">
        <v>-1</v>
      </c>
      <c r="S716" s="22"/>
      <c r="T716" s="20"/>
      <c r="U716" s="22"/>
      <c r="V716" s="27">
        <v>700</v>
      </c>
      <c r="W716" s="43"/>
      <c r="X716" s="29" t="s">
        <v>7324</v>
      </c>
      <c r="Y716" s="1" t="s">
        <v>2780</v>
      </c>
      <c r="Z716" s="1" t="s">
        <v>2035</v>
      </c>
      <c r="AA716" s="1" t="s">
        <v>5375</v>
      </c>
      <c r="AB716" s="1" t="s">
        <v>5461</v>
      </c>
      <c r="AC716" s="1" t="s">
        <v>183</v>
      </c>
      <c r="AD716" s="1" t="s">
        <v>183</v>
      </c>
      <c r="AE716" s="1">
        <v>1</v>
      </c>
      <c r="AF716" s="1" t="s">
        <v>336</v>
      </c>
      <c r="AG716" s="1"/>
    </row>
    <row r="717" spans="1:33">
      <c r="A717" t="s">
        <v>336</v>
      </c>
      <c r="B717" s="1" t="s">
        <v>7325</v>
      </c>
      <c r="C717" s="1"/>
      <c r="D717" s="2" t="s">
        <v>183</v>
      </c>
      <c r="E717" s="1"/>
      <c r="F717" s="1" t="s">
        <v>128</v>
      </c>
      <c r="G717" s="1" t="s">
        <v>5478</v>
      </c>
      <c r="H717" s="20">
        <v>0</v>
      </c>
      <c r="I717" s="22"/>
      <c r="J717" s="20"/>
      <c r="K717" s="22"/>
      <c r="L717" s="20"/>
      <c r="M717" s="22">
        <v>5</v>
      </c>
      <c r="N717" s="20">
        <v>6</v>
      </c>
      <c r="O717" s="22"/>
      <c r="P717" s="20"/>
      <c r="Q717" s="22">
        <v>-3</v>
      </c>
      <c r="R717" s="20">
        <v>-2</v>
      </c>
      <c r="S717" s="22"/>
      <c r="T717" s="20"/>
      <c r="U717" s="22"/>
      <c r="V717" s="27">
        <v>700</v>
      </c>
      <c r="W717" s="43"/>
      <c r="X717" s="29" t="s">
        <v>7326</v>
      </c>
      <c r="Y717" s="1" t="s">
        <v>2780</v>
      </c>
      <c r="Z717" s="1" t="s">
        <v>2035</v>
      </c>
      <c r="AA717" s="1" t="s">
        <v>5375</v>
      </c>
      <c r="AB717" s="1" t="s">
        <v>5461</v>
      </c>
      <c r="AC717" s="1" t="s">
        <v>183</v>
      </c>
      <c r="AD717" s="1" t="s">
        <v>183</v>
      </c>
      <c r="AE717" s="1">
        <v>1</v>
      </c>
      <c r="AF717" s="1" t="s">
        <v>336</v>
      </c>
      <c r="AG717" s="1"/>
    </row>
    <row r="718" spans="1:33">
      <c r="A718" t="s">
        <v>336</v>
      </c>
      <c r="B718" s="1" t="s">
        <v>7327</v>
      </c>
      <c r="C718" s="1"/>
      <c r="D718" s="1" t="s">
        <v>305</v>
      </c>
      <c r="E718" s="1" t="s">
        <v>316</v>
      </c>
      <c r="F718" s="2"/>
      <c r="G718" s="1" t="s">
        <v>5478</v>
      </c>
      <c r="H718" s="20">
        <v>0</v>
      </c>
      <c r="I718" s="22"/>
      <c r="J718" s="20"/>
      <c r="K718" s="22"/>
      <c r="L718" s="20"/>
      <c r="M718" s="22"/>
      <c r="N718" s="20">
        <v>7</v>
      </c>
      <c r="O718" s="22"/>
      <c r="P718" s="20"/>
      <c r="Q718" s="22"/>
      <c r="R718" s="20">
        <v>-6</v>
      </c>
      <c r="S718" s="22"/>
      <c r="T718" s="20"/>
      <c r="U718" s="22"/>
      <c r="V718" s="27">
        <v>1300</v>
      </c>
      <c r="W718" s="43"/>
      <c r="X718" s="29" t="s">
        <v>7328</v>
      </c>
      <c r="Y718" s="1" t="s">
        <v>2780</v>
      </c>
      <c r="Z718" s="1" t="s">
        <v>2035</v>
      </c>
      <c r="AA718" s="1" t="s">
        <v>6042</v>
      </c>
      <c r="AB718" s="1" t="s">
        <v>5461</v>
      </c>
      <c r="AC718" s="1" t="s">
        <v>183</v>
      </c>
      <c r="AD718" s="1" t="s">
        <v>183</v>
      </c>
      <c r="AE718" s="1">
        <v>1</v>
      </c>
      <c r="AF718" s="1" t="s">
        <v>336</v>
      </c>
      <c r="AG718" s="1"/>
    </row>
    <row r="719" spans="1:33">
      <c r="A719" t="s">
        <v>336</v>
      </c>
      <c r="B719" s="1" t="s">
        <v>7329</v>
      </c>
      <c r="C719" s="1"/>
      <c r="D719" s="1" t="s">
        <v>305</v>
      </c>
      <c r="E719" s="1" t="s">
        <v>316</v>
      </c>
      <c r="F719" s="2"/>
      <c r="G719" s="1" t="s">
        <v>5478</v>
      </c>
      <c r="H719" s="20">
        <v>0</v>
      </c>
      <c r="I719" s="22"/>
      <c r="J719" s="20"/>
      <c r="K719" s="22"/>
      <c r="L719" s="20"/>
      <c r="M719" s="22"/>
      <c r="N719" s="20">
        <v>4</v>
      </c>
      <c r="O719" s="22"/>
      <c r="P719" s="20"/>
      <c r="Q719" s="22"/>
      <c r="R719" s="20">
        <v>-3</v>
      </c>
      <c r="S719" s="22"/>
      <c r="T719" s="20"/>
      <c r="U719" s="22"/>
      <c r="V719" s="27">
        <v>1300</v>
      </c>
      <c r="W719" s="43"/>
      <c r="X719" s="29" t="s">
        <v>7330</v>
      </c>
      <c r="Y719" s="1" t="s">
        <v>2780</v>
      </c>
      <c r="Z719" s="1" t="s">
        <v>2035</v>
      </c>
      <c r="AA719" s="1" t="s">
        <v>5366</v>
      </c>
      <c r="AB719" s="1" t="s">
        <v>5461</v>
      </c>
      <c r="AC719" s="1" t="s">
        <v>183</v>
      </c>
      <c r="AD719" s="1" t="s">
        <v>183</v>
      </c>
      <c r="AE719" s="1">
        <v>1</v>
      </c>
      <c r="AF719" s="1" t="s">
        <v>336</v>
      </c>
      <c r="AG719" s="1"/>
    </row>
    <row r="720" spans="1:33">
      <c r="A720" t="s">
        <v>336</v>
      </c>
      <c r="B720" s="1" t="s">
        <v>7331</v>
      </c>
      <c r="C720" s="1"/>
      <c r="D720" s="2" t="s">
        <v>305</v>
      </c>
      <c r="E720" s="1"/>
      <c r="F720" s="1" t="s">
        <v>128</v>
      </c>
      <c r="G720" s="1"/>
      <c r="H720" s="20">
        <v>1</v>
      </c>
      <c r="I720" s="22"/>
      <c r="J720" s="20"/>
      <c r="K720" s="22"/>
      <c r="L720" s="20"/>
      <c r="M720" s="22">
        <v>5</v>
      </c>
      <c r="N720" s="20"/>
      <c r="O720" s="22"/>
      <c r="P720" s="20"/>
      <c r="Q720" s="22">
        <v>-2</v>
      </c>
      <c r="R720" s="20"/>
      <c r="S720" s="22"/>
      <c r="T720" s="20"/>
      <c r="U720" s="22"/>
      <c r="V720" s="27">
        <v>1300</v>
      </c>
      <c r="W720" s="43"/>
      <c r="X720" s="29" t="s">
        <v>7332</v>
      </c>
      <c r="Y720" s="1" t="s">
        <v>2780</v>
      </c>
      <c r="Z720" s="1" t="s">
        <v>2035</v>
      </c>
      <c r="AA720" s="1" t="s">
        <v>5366</v>
      </c>
      <c r="AB720" s="1" t="s">
        <v>5461</v>
      </c>
      <c r="AC720" s="1" t="s">
        <v>183</v>
      </c>
      <c r="AD720" s="1" t="s">
        <v>183</v>
      </c>
      <c r="AE720" s="1">
        <v>1</v>
      </c>
      <c r="AF720" s="1" t="s">
        <v>336</v>
      </c>
      <c r="AG720" s="1"/>
    </row>
    <row r="721" spans="1:33">
      <c r="A721" t="s">
        <v>336</v>
      </c>
      <c r="B721" s="1" t="s">
        <v>7333</v>
      </c>
      <c r="C721" s="1"/>
      <c r="D721" s="2" t="s">
        <v>305</v>
      </c>
      <c r="E721" s="1"/>
      <c r="F721" s="2"/>
      <c r="G721" s="1" t="s">
        <v>5478</v>
      </c>
      <c r="H721" s="20">
        <v>-2</v>
      </c>
      <c r="I721" s="22"/>
      <c r="J721" s="20"/>
      <c r="K721" s="22"/>
      <c r="L721" s="20"/>
      <c r="M721" s="22"/>
      <c r="N721" s="20">
        <v>7</v>
      </c>
      <c r="O721" s="22"/>
      <c r="P721" s="20"/>
      <c r="Q721" s="22"/>
      <c r="R721" s="20">
        <v>-2</v>
      </c>
      <c r="S721" s="22"/>
      <c r="T721" s="20"/>
      <c r="U721" s="22"/>
      <c r="V721" s="27">
        <v>1300</v>
      </c>
      <c r="W721" s="43"/>
      <c r="X721" s="29" t="s">
        <v>7334</v>
      </c>
      <c r="Y721" s="1" t="s">
        <v>2780</v>
      </c>
      <c r="Z721" s="1" t="s">
        <v>2035</v>
      </c>
      <c r="AA721" s="1" t="s">
        <v>5375</v>
      </c>
      <c r="AB721" s="1" t="s">
        <v>5461</v>
      </c>
      <c r="AC721" s="1" t="s">
        <v>183</v>
      </c>
      <c r="AD721" s="1" t="s">
        <v>183</v>
      </c>
      <c r="AE721" s="1">
        <v>1</v>
      </c>
      <c r="AF721" s="1" t="s">
        <v>336</v>
      </c>
      <c r="AG721" s="1"/>
    </row>
    <row r="722" spans="1:33">
      <c r="A722" t="s">
        <v>336</v>
      </c>
      <c r="B722" s="1" t="s">
        <v>7335</v>
      </c>
      <c r="C722" s="1"/>
      <c r="D722" s="2" t="s">
        <v>305</v>
      </c>
      <c r="E722" s="1"/>
      <c r="F722" s="2"/>
      <c r="G722" s="1" t="s">
        <v>5478</v>
      </c>
      <c r="H722" s="20">
        <v>0</v>
      </c>
      <c r="I722" s="22"/>
      <c r="J722" s="20"/>
      <c r="K722" s="22"/>
      <c r="L722" s="20"/>
      <c r="M722" s="22"/>
      <c r="N722" s="20">
        <v>6</v>
      </c>
      <c r="O722" s="22"/>
      <c r="P722" s="20"/>
      <c r="Q722" s="22"/>
      <c r="R722" s="20">
        <v>-2</v>
      </c>
      <c r="S722" s="22"/>
      <c r="T722" s="20"/>
      <c r="U722" s="22"/>
      <c r="V722" s="27">
        <v>3400</v>
      </c>
      <c r="W722" s="43"/>
      <c r="X722" s="29" t="s">
        <v>7336</v>
      </c>
      <c r="Y722" s="1" t="s">
        <v>2780</v>
      </c>
      <c r="Z722" s="1" t="s">
        <v>2035</v>
      </c>
      <c r="AA722" s="1" t="s">
        <v>5366</v>
      </c>
      <c r="AB722" s="1" t="s">
        <v>5461</v>
      </c>
      <c r="AC722" s="1" t="s">
        <v>183</v>
      </c>
      <c r="AD722" s="1" t="s">
        <v>183</v>
      </c>
      <c r="AE722" s="1">
        <v>1</v>
      </c>
      <c r="AF722" s="1" t="s">
        <v>336</v>
      </c>
      <c r="AG722" s="1"/>
    </row>
    <row r="723" spans="1:33">
      <c r="A723" t="s">
        <v>336</v>
      </c>
      <c r="B723" s="1" t="s">
        <v>7337</v>
      </c>
      <c r="C723" s="1"/>
      <c r="D723" s="2" t="s">
        <v>305</v>
      </c>
      <c r="E723" s="1"/>
      <c r="F723" s="2"/>
      <c r="G723" s="1" t="s">
        <v>5478</v>
      </c>
      <c r="H723" s="20">
        <v>1</v>
      </c>
      <c r="I723" s="22"/>
      <c r="J723" s="20"/>
      <c r="K723" s="22"/>
      <c r="L723" s="20"/>
      <c r="M723" s="22"/>
      <c r="N723" s="20">
        <v>10</v>
      </c>
      <c r="O723" s="22"/>
      <c r="P723" s="20"/>
      <c r="Q723" s="22"/>
      <c r="R723" s="20">
        <v>-1</v>
      </c>
      <c r="S723" s="22"/>
      <c r="T723" s="20"/>
      <c r="U723" s="22"/>
      <c r="V723" s="27">
        <v>4200</v>
      </c>
      <c r="W723" s="43"/>
      <c r="X723" s="29" t="s">
        <v>7338</v>
      </c>
      <c r="Y723" s="1" t="s">
        <v>2780</v>
      </c>
      <c r="Z723" s="1" t="s">
        <v>2035</v>
      </c>
      <c r="AA723" s="1" t="s">
        <v>5366</v>
      </c>
      <c r="AB723" s="1" t="s">
        <v>5461</v>
      </c>
      <c r="AC723" s="1" t="s">
        <v>183</v>
      </c>
      <c r="AD723" s="1" t="s">
        <v>183</v>
      </c>
      <c r="AE723" s="1">
        <v>1</v>
      </c>
      <c r="AF723" s="1" t="s">
        <v>336</v>
      </c>
      <c r="AG723" s="1"/>
    </row>
    <row r="724" spans="1:33">
      <c r="A724" t="s">
        <v>336</v>
      </c>
      <c r="B724" s="1" t="s">
        <v>7339</v>
      </c>
      <c r="C724" s="1"/>
      <c r="D724" s="2" t="s">
        <v>183</v>
      </c>
      <c r="E724" s="1"/>
      <c r="F724" s="2"/>
      <c r="G724" s="1" t="s">
        <v>5478</v>
      </c>
      <c r="H724" s="20">
        <v>2</v>
      </c>
      <c r="I724" s="22"/>
      <c r="J724" s="20"/>
      <c r="K724" s="22"/>
      <c r="L724" s="20"/>
      <c r="M724" s="22"/>
      <c r="N724" s="20">
        <v>13</v>
      </c>
      <c r="O724" s="22"/>
      <c r="P724" s="20"/>
      <c r="Q724" s="22"/>
      <c r="R724" s="20">
        <v>2</v>
      </c>
      <c r="S724" s="22"/>
      <c r="T724" s="20"/>
      <c r="U724" s="22"/>
      <c r="V724" s="27">
        <v>10000</v>
      </c>
      <c r="W724" s="43"/>
      <c r="X724" s="29" t="s">
        <v>7340</v>
      </c>
      <c r="Y724" s="1" t="s">
        <v>2377</v>
      </c>
      <c r="Z724" s="1" t="s">
        <v>2035</v>
      </c>
      <c r="AA724" s="1" t="s">
        <v>6042</v>
      </c>
      <c r="AB724" s="1" t="s">
        <v>5461</v>
      </c>
      <c r="AC724" s="1" t="s">
        <v>183</v>
      </c>
      <c r="AD724" s="1" t="s">
        <v>183</v>
      </c>
      <c r="AE724" s="1">
        <v>1</v>
      </c>
      <c r="AF724" s="1" t="s">
        <v>336</v>
      </c>
      <c r="AG724" s="1"/>
    </row>
    <row r="725" spans="1:33">
      <c r="A725" t="s">
        <v>336</v>
      </c>
      <c r="B725" s="2" t="s">
        <v>7341</v>
      </c>
      <c r="C725" s="1"/>
      <c r="D725" s="2" t="s">
        <v>370</v>
      </c>
      <c r="E725" s="2"/>
      <c r="F725" s="2" t="s">
        <v>128</v>
      </c>
      <c r="G725" s="2" t="s">
        <v>5478</v>
      </c>
      <c r="H725" s="20">
        <v>0</v>
      </c>
      <c r="I725" s="22"/>
      <c r="J725" s="20"/>
      <c r="K725" s="22"/>
      <c r="L725" s="20"/>
      <c r="M725" s="22">
        <v>3</v>
      </c>
      <c r="N725" s="20">
        <v>4</v>
      </c>
      <c r="O725" s="22"/>
      <c r="P725" s="20"/>
      <c r="Q725" s="22">
        <v>-1</v>
      </c>
      <c r="R725" s="20">
        <v>0</v>
      </c>
      <c r="S725" s="22"/>
      <c r="T725" s="20">
        <v>2</v>
      </c>
      <c r="U725" s="22"/>
      <c r="V725" s="27"/>
      <c r="W725" s="2" t="s">
        <v>7342</v>
      </c>
      <c r="X725" s="26" t="s">
        <v>5464</v>
      </c>
      <c r="Y725" s="2" t="s">
        <v>2780</v>
      </c>
      <c r="Z725" s="2" t="s">
        <v>2035</v>
      </c>
      <c r="AA725" s="1" t="s">
        <v>1643</v>
      </c>
      <c r="AB725" s="1" t="s">
        <v>5461</v>
      </c>
      <c r="AC725" s="1" t="s">
        <v>183</v>
      </c>
      <c r="AD725" s="1" t="s">
        <v>183</v>
      </c>
      <c r="AE725" s="1">
        <v>1</v>
      </c>
      <c r="AF725" s="1" t="s">
        <v>336</v>
      </c>
      <c r="AG725" s="1"/>
    </row>
    <row r="726" spans="1:33">
      <c r="A726" t="s">
        <v>336</v>
      </c>
      <c r="B726" s="2" t="s">
        <v>7343</v>
      </c>
      <c r="C726" s="1"/>
      <c r="D726" s="2" t="s">
        <v>370</v>
      </c>
      <c r="E726" s="1"/>
      <c r="F726" s="1"/>
      <c r="G726" s="2" t="s">
        <v>5478</v>
      </c>
      <c r="H726" s="20">
        <v>0</v>
      </c>
      <c r="I726" s="22"/>
      <c r="J726" s="20"/>
      <c r="K726" s="22"/>
      <c r="L726" s="20"/>
      <c r="M726" s="22"/>
      <c r="N726" s="20">
        <v>7</v>
      </c>
      <c r="O726" s="22"/>
      <c r="P726" s="20"/>
      <c r="Q726" s="22"/>
      <c r="R726" s="20">
        <v>0</v>
      </c>
      <c r="S726" s="22"/>
      <c r="T726" s="20"/>
      <c r="U726" s="22"/>
      <c r="V726" s="27"/>
      <c r="W726" s="2" t="s">
        <v>7344</v>
      </c>
      <c r="X726" s="26" t="s">
        <v>6968</v>
      </c>
      <c r="Y726" s="2" t="s">
        <v>2780</v>
      </c>
      <c r="Z726" s="2" t="s">
        <v>2035</v>
      </c>
      <c r="AA726" s="1" t="s">
        <v>1643</v>
      </c>
      <c r="AB726" s="1" t="s">
        <v>5461</v>
      </c>
      <c r="AC726" s="1" t="s">
        <v>183</v>
      </c>
      <c r="AD726" s="1" t="s">
        <v>183</v>
      </c>
      <c r="AE726" s="1">
        <v>1</v>
      </c>
      <c r="AF726" s="1" t="s">
        <v>336</v>
      </c>
      <c r="AG726" s="1"/>
    </row>
    <row r="727" s="11" customFormat="1" spans="1:33">
      <c r="A727" s="11" t="s">
        <v>336</v>
      </c>
      <c r="B727" s="49" t="s">
        <v>7345</v>
      </c>
      <c r="C727" s="34"/>
      <c r="D727" s="49" t="s">
        <v>342</v>
      </c>
      <c r="E727" s="34"/>
      <c r="F727" s="49"/>
      <c r="G727" s="49" t="s">
        <v>5478</v>
      </c>
      <c r="H727" s="35">
        <v>0</v>
      </c>
      <c r="I727" s="38"/>
      <c r="J727" s="20"/>
      <c r="K727" s="38"/>
      <c r="L727" s="35"/>
      <c r="M727" s="38"/>
      <c r="N727" s="35">
        <v>8</v>
      </c>
      <c r="O727" s="38"/>
      <c r="P727" s="35"/>
      <c r="Q727" s="38"/>
      <c r="R727" s="35">
        <v>-2</v>
      </c>
      <c r="S727" s="38"/>
      <c r="T727" s="35"/>
      <c r="U727" s="38"/>
      <c r="V727" s="41" t="s">
        <v>201</v>
      </c>
      <c r="W727" s="49" t="s">
        <v>7346</v>
      </c>
      <c r="X727" s="53" t="s">
        <v>7347</v>
      </c>
      <c r="Y727" s="49" t="s">
        <v>2780</v>
      </c>
      <c r="Z727" s="49" t="s">
        <v>2035</v>
      </c>
      <c r="AA727" s="34" t="s">
        <v>1614</v>
      </c>
      <c r="AB727" s="34" t="s">
        <v>5461</v>
      </c>
      <c r="AC727" s="34" t="s">
        <v>183</v>
      </c>
      <c r="AD727" s="34" t="s">
        <v>183</v>
      </c>
      <c r="AE727" s="34">
        <v>1</v>
      </c>
      <c r="AF727" s="34" t="s">
        <v>336</v>
      </c>
      <c r="AG727" s="34"/>
    </row>
    <row r="728" spans="1:33">
      <c r="A728" t="s">
        <v>338</v>
      </c>
      <c r="B728" s="1" t="s">
        <v>7348</v>
      </c>
      <c r="C728" s="54" t="s">
        <v>192</v>
      </c>
      <c r="D728" s="2" t="s">
        <v>370</v>
      </c>
      <c r="E728" s="1"/>
      <c r="F728" s="2" t="s">
        <v>128</v>
      </c>
      <c r="G728" s="2"/>
      <c r="H728" s="20"/>
      <c r="I728" s="22"/>
      <c r="J728" s="19"/>
      <c r="K728" s="22"/>
      <c r="L728" s="20"/>
      <c r="M728" s="22">
        <v>4</v>
      </c>
      <c r="N728" s="20"/>
      <c r="O728" s="22"/>
      <c r="P728" s="20"/>
      <c r="Q728" s="22">
        <v>-1</v>
      </c>
      <c r="R728" s="20"/>
      <c r="S728" s="22"/>
      <c r="T728" s="20"/>
      <c r="U728" s="22"/>
      <c r="V728" s="27"/>
      <c r="W728" s="1" t="s">
        <v>7349</v>
      </c>
      <c r="X728" s="29" t="s">
        <v>7350</v>
      </c>
      <c r="Y728" s="1" t="s">
        <v>4585</v>
      </c>
      <c r="Z728" s="1" t="s">
        <v>2035</v>
      </c>
      <c r="AA728" s="1" t="s">
        <v>1643</v>
      </c>
      <c r="AB728" s="1" t="s">
        <v>5461</v>
      </c>
      <c r="AC728" s="1" t="s">
        <v>183</v>
      </c>
      <c r="AD728" s="1" t="s">
        <v>183</v>
      </c>
      <c r="AE728" s="1">
        <v>1</v>
      </c>
      <c r="AF728" s="1" t="s">
        <v>338</v>
      </c>
      <c r="AG728" s="1"/>
    </row>
    <row r="729" spans="1:33">
      <c r="A729" t="s">
        <v>338</v>
      </c>
      <c r="B729" s="1" t="s">
        <v>7351</v>
      </c>
      <c r="C729" s="54" t="s">
        <v>192</v>
      </c>
      <c r="D729" s="2" t="s">
        <v>370</v>
      </c>
      <c r="E729" s="1"/>
      <c r="F729" s="2" t="s">
        <v>128</v>
      </c>
      <c r="G729" s="1" t="s">
        <v>5478</v>
      </c>
      <c r="H729" s="20"/>
      <c r="I729" s="22"/>
      <c r="J729" s="19"/>
      <c r="K729" s="22"/>
      <c r="L729" s="20"/>
      <c r="M729" s="22">
        <v>5</v>
      </c>
      <c r="N729" s="20">
        <v>6</v>
      </c>
      <c r="O729" s="22"/>
      <c r="P729" s="20"/>
      <c r="Q729" s="22"/>
      <c r="R729" s="20">
        <v>1</v>
      </c>
      <c r="S729" s="22"/>
      <c r="T729" s="20"/>
      <c r="U729" s="22"/>
      <c r="V729" s="27"/>
      <c r="W729" s="1" t="s">
        <v>7352</v>
      </c>
      <c r="X729" s="29" t="s">
        <v>5758</v>
      </c>
      <c r="Y729" s="1" t="s">
        <v>2194</v>
      </c>
      <c r="Z729" s="1" t="s">
        <v>2035</v>
      </c>
      <c r="AA729" s="1" t="s">
        <v>1643</v>
      </c>
      <c r="AB729" s="1" t="s">
        <v>5461</v>
      </c>
      <c r="AC729" s="1" t="s">
        <v>183</v>
      </c>
      <c r="AD729" s="1" t="s">
        <v>183</v>
      </c>
      <c r="AE729" s="1">
        <v>1</v>
      </c>
      <c r="AF729" s="1" t="s">
        <v>338</v>
      </c>
      <c r="AG729" s="1"/>
    </row>
    <row r="730" spans="1:33">
      <c r="A730" t="s">
        <v>338</v>
      </c>
      <c r="B730" s="1" t="s">
        <v>7353</v>
      </c>
      <c r="C730" s="54" t="s">
        <v>192</v>
      </c>
      <c r="D730" s="2" t="s">
        <v>370</v>
      </c>
      <c r="E730" s="1"/>
      <c r="F730" s="2"/>
      <c r="G730" s="2" t="s">
        <v>5478</v>
      </c>
      <c r="H730" s="20"/>
      <c r="I730" s="22"/>
      <c r="J730" s="20"/>
      <c r="K730" s="22"/>
      <c r="L730" s="20"/>
      <c r="M730" s="22"/>
      <c r="N730" s="20">
        <v>7</v>
      </c>
      <c r="O730" s="22"/>
      <c r="P730" s="20"/>
      <c r="Q730" s="22"/>
      <c r="R730" s="20"/>
      <c r="S730" s="22"/>
      <c r="T730" s="20"/>
      <c r="U730" s="22"/>
      <c r="V730" s="27"/>
      <c r="W730" s="1" t="s">
        <v>7354</v>
      </c>
      <c r="X730" s="29" t="s">
        <v>7355</v>
      </c>
      <c r="Y730" s="1" t="s">
        <v>2154</v>
      </c>
      <c r="Z730" s="1" t="s">
        <v>2035</v>
      </c>
      <c r="AA730" s="1" t="s">
        <v>1643</v>
      </c>
      <c r="AB730" s="1" t="s">
        <v>5461</v>
      </c>
      <c r="AC730" s="1" t="s">
        <v>183</v>
      </c>
      <c r="AD730" s="1" t="s">
        <v>183</v>
      </c>
      <c r="AE730" s="1">
        <v>1</v>
      </c>
      <c r="AF730" s="1" t="s">
        <v>338</v>
      </c>
      <c r="AG730" s="1"/>
    </row>
    <row r="731" spans="1:33">
      <c r="A731" t="s">
        <v>338</v>
      </c>
      <c r="B731" s="1" t="s">
        <v>7356</v>
      </c>
      <c r="C731" s="54"/>
      <c r="D731" s="1" t="s">
        <v>370</v>
      </c>
      <c r="E731" s="1"/>
      <c r="F731" s="1"/>
      <c r="G731" s="2" t="s">
        <v>5478</v>
      </c>
      <c r="H731" s="20"/>
      <c r="I731" s="22"/>
      <c r="J731" s="20"/>
      <c r="K731" s="22"/>
      <c r="L731" s="20"/>
      <c r="M731" s="22"/>
      <c r="N731" s="20">
        <v>6</v>
      </c>
      <c r="O731" s="22"/>
      <c r="P731" s="20"/>
      <c r="Q731" s="22"/>
      <c r="R731" s="20"/>
      <c r="S731" s="22"/>
      <c r="T731" s="20"/>
      <c r="U731" s="22"/>
      <c r="V731" s="27"/>
      <c r="W731" s="1" t="s">
        <v>7357</v>
      </c>
      <c r="X731" s="29" t="s">
        <v>7358</v>
      </c>
      <c r="Y731" s="1" t="s">
        <v>2104</v>
      </c>
      <c r="Z731" s="1" t="s">
        <v>2035</v>
      </c>
      <c r="AA731" s="1" t="s">
        <v>1643</v>
      </c>
      <c r="AB731" s="1" t="s">
        <v>5461</v>
      </c>
      <c r="AC731" s="1" t="s">
        <v>183</v>
      </c>
      <c r="AD731" s="1" t="s">
        <v>183</v>
      </c>
      <c r="AE731" s="1">
        <v>1</v>
      </c>
      <c r="AF731" s="1" t="s">
        <v>338</v>
      </c>
      <c r="AG731" s="1"/>
    </row>
    <row r="732" spans="1:33">
      <c r="A732" t="s">
        <v>338</v>
      </c>
      <c r="B732" s="1" t="s">
        <v>7359</v>
      </c>
      <c r="C732" s="1" t="s">
        <v>192</v>
      </c>
      <c r="D732" s="1" t="s">
        <v>183</v>
      </c>
      <c r="E732" s="1"/>
      <c r="F732" s="2" t="s">
        <v>128</v>
      </c>
      <c r="G732" s="1"/>
      <c r="H732" s="20">
        <v>0</v>
      </c>
      <c r="I732" s="22"/>
      <c r="J732" s="20"/>
      <c r="K732" s="22"/>
      <c r="L732" s="20"/>
      <c r="M732" s="22">
        <v>2</v>
      </c>
      <c r="N732" s="20"/>
      <c r="O732" s="22"/>
      <c r="P732" s="20"/>
      <c r="Q732" s="22">
        <v>-1</v>
      </c>
      <c r="R732" s="20"/>
      <c r="S732" s="22"/>
      <c r="T732" s="20"/>
      <c r="U732" s="22"/>
      <c r="V732" s="27">
        <v>500</v>
      </c>
      <c r="W732" s="1" t="s">
        <v>7360</v>
      </c>
      <c r="X732" s="29" t="s">
        <v>7361</v>
      </c>
      <c r="Y732" s="1" t="s">
        <v>2154</v>
      </c>
      <c r="Z732" s="1" t="s">
        <v>2035</v>
      </c>
      <c r="AA732" s="1" t="s">
        <v>747</v>
      </c>
      <c r="AB732" s="1" t="s">
        <v>5461</v>
      </c>
      <c r="AC732" s="1" t="s">
        <v>183</v>
      </c>
      <c r="AD732" s="1" t="s">
        <v>183</v>
      </c>
      <c r="AE732" s="1">
        <v>1</v>
      </c>
      <c r="AF732" s="1" t="s">
        <v>338</v>
      </c>
      <c r="AG732" s="1"/>
    </row>
    <row r="733" spans="1:33">
      <c r="A733" t="s">
        <v>338</v>
      </c>
      <c r="B733" s="1" t="s">
        <v>7362</v>
      </c>
      <c r="C733" s="54" t="s">
        <v>192</v>
      </c>
      <c r="D733" s="2" t="s">
        <v>183</v>
      </c>
      <c r="E733" s="1"/>
      <c r="F733" s="2" t="s">
        <v>128</v>
      </c>
      <c r="G733" s="1"/>
      <c r="H733" s="20">
        <v>0</v>
      </c>
      <c r="I733" s="22"/>
      <c r="J733" s="20"/>
      <c r="K733" s="22"/>
      <c r="L733" s="20"/>
      <c r="M733" s="22">
        <v>3</v>
      </c>
      <c r="N733" s="20"/>
      <c r="O733" s="22"/>
      <c r="P733" s="20"/>
      <c r="Q733" s="22">
        <v>-2</v>
      </c>
      <c r="R733" s="20"/>
      <c r="S733" s="22"/>
      <c r="T733" s="20"/>
      <c r="U733" s="22"/>
      <c r="V733" s="27">
        <v>500</v>
      </c>
      <c r="W733" s="1" t="s">
        <v>7363</v>
      </c>
      <c r="X733" s="29" t="s">
        <v>6070</v>
      </c>
      <c r="Y733" s="1" t="s">
        <v>2154</v>
      </c>
      <c r="Z733" s="1" t="s">
        <v>2035</v>
      </c>
      <c r="AA733" s="1" t="s">
        <v>1614</v>
      </c>
      <c r="AB733" s="1" t="s">
        <v>5461</v>
      </c>
      <c r="AC733" s="1" t="s">
        <v>183</v>
      </c>
      <c r="AD733" s="1" t="s">
        <v>183</v>
      </c>
      <c r="AE733" s="1">
        <v>1</v>
      </c>
      <c r="AF733" s="1" t="s">
        <v>338</v>
      </c>
      <c r="AG733" s="1"/>
    </row>
    <row r="734" spans="1:33">
      <c r="A734" t="s">
        <v>338</v>
      </c>
      <c r="B734" s="1" t="s">
        <v>7364</v>
      </c>
      <c r="C734" s="54" t="s">
        <v>192</v>
      </c>
      <c r="D734" s="2" t="s">
        <v>183</v>
      </c>
      <c r="E734" s="1"/>
      <c r="F734" s="2" t="s">
        <v>128</v>
      </c>
      <c r="G734" s="2"/>
      <c r="H734" s="20"/>
      <c r="I734" s="22"/>
      <c r="J734" s="19"/>
      <c r="K734" s="22"/>
      <c r="L734" s="20"/>
      <c r="M734" s="22">
        <v>3</v>
      </c>
      <c r="N734" s="20"/>
      <c r="O734" s="22"/>
      <c r="P734" s="20"/>
      <c r="Q734" s="22">
        <v>-2</v>
      </c>
      <c r="R734" s="20"/>
      <c r="S734" s="22"/>
      <c r="T734" s="20"/>
      <c r="U734" s="22"/>
      <c r="V734" s="27">
        <v>500</v>
      </c>
      <c r="W734" s="1" t="s">
        <v>7365</v>
      </c>
      <c r="X734" s="29" t="s">
        <v>7366</v>
      </c>
      <c r="Y734" s="1" t="s">
        <v>2194</v>
      </c>
      <c r="Z734" s="1" t="s">
        <v>2035</v>
      </c>
      <c r="AA734" s="1" t="s">
        <v>1631</v>
      </c>
      <c r="AB734" s="1" t="s">
        <v>5461</v>
      </c>
      <c r="AC734" s="1" t="s">
        <v>183</v>
      </c>
      <c r="AD734" s="1" t="s">
        <v>183</v>
      </c>
      <c r="AE734" s="1">
        <v>1</v>
      </c>
      <c r="AF734" s="1" t="s">
        <v>338</v>
      </c>
      <c r="AG734" s="1"/>
    </row>
    <row r="735" spans="1:33">
      <c r="A735" t="s">
        <v>338</v>
      </c>
      <c r="B735" s="1" t="s">
        <v>7367</v>
      </c>
      <c r="C735" s="54" t="s">
        <v>192</v>
      </c>
      <c r="D735" s="2" t="s">
        <v>183</v>
      </c>
      <c r="E735" s="1"/>
      <c r="F735" s="1" t="s">
        <v>128</v>
      </c>
      <c r="G735" s="2"/>
      <c r="H735" s="20"/>
      <c r="I735" s="22"/>
      <c r="J735" s="20"/>
      <c r="K735" s="22"/>
      <c r="L735" s="20"/>
      <c r="M735" s="22">
        <v>3</v>
      </c>
      <c r="N735" s="20"/>
      <c r="O735" s="22"/>
      <c r="P735" s="20"/>
      <c r="Q735" s="22">
        <v>-3</v>
      </c>
      <c r="R735" s="20"/>
      <c r="S735" s="22"/>
      <c r="T735" s="20"/>
      <c r="U735" s="22"/>
      <c r="V735" s="27">
        <v>500</v>
      </c>
      <c r="W735" s="1" t="s">
        <v>7368</v>
      </c>
      <c r="X735" s="29" t="s">
        <v>7369</v>
      </c>
      <c r="Y735" s="1" t="s">
        <v>2154</v>
      </c>
      <c r="Z735" s="1" t="s">
        <v>2035</v>
      </c>
      <c r="AA735" s="1" t="s">
        <v>1657</v>
      </c>
      <c r="AB735" s="1" t="s">
        <v>5461</v>
      </c>
      <c r="AC735" s="1" t="s">
        <v>183</v>
      </c>
      <c r="AD735" s="1" t="s">
        <v>183</v>
      </c>
      <c r="AE735" s="1">
        <v>1</v>
      </c>
      <c r="AF735" s="1" t="s">
        <v>338</v>
      </c>
      <c r="AG735" s="1"/>
    </row>
    <row r="736" spans="1:33">
      <c r="A736" t="s">
        <v>338</v>
      </c>
      <c r="B736" s="36" t="s">
        <v>7370</v>
      </c>
      <c r="C736" s="1" t="s">
        <v>192</v>
      </c>
      <c r="D736" s="2" t="s">
        <v>183</v>
      </c>
      <c r="E736" s="1"/>
      <c r="F736" s="1" t="s">
        <v>128</v>
      </c>
      <c r="G736" s="1"/>
      <c r="H736" s="20">
        <v>0</v>
      </c>
      <c r="I736" s="22"/>
      <c r="J736" s="20"/>
      <c r="K736" s="22"/>
      <c r="L736" s="20"/>
      <c r="M736" s="22">
        <v>2</v>
      </c>
      <c r="N736" s="20"/>
      <c r="O736" s="22"/>
      <c r="P736" s="20"/>
      <c r="Q736" s="22">
        <v>-1</v>
      </c>
      <c r="R736" s="20"/>
      <c r="S736" s="22"/>
      <c r="T736" s="20">
        <v>1</v>
      </c>
      <c r="U736" s="22">
        <v>1</v>
      </c>
      <c r="V736" s="27">
        <v>500</v>
      </c>
      <c r="W736" s="1" t="s">
        <v>7371</v>
      </c>
      <c r="X736" s="29" t="s">
        <v>7372</v>
      </c>
      <c r="Y736" s="1" t="s">
        <v>2313</v>
      </c>
      <c r="Z736" s="1" t="s">
        <v>2035</v>
      </c>
      <c r="AA736" s="1" t="s">
        <v>1667</v>
      </c>
      <c r="AB736" s="1" t="s">
        <v>5461</v>
      </c>
      <c r="AC736" s="1" t="s">
        <v>183</v>
      </c>
      <c r="AD736" s="1" t="s">
        <v>183</v>
      </c>
      <c r="AE736" s="1">
        <v>1</v>
      </c>
      <c r="AF736" s="1" t="s">
        <v>338</v>
      </c>
      <c r="AG736" s="1"/>
    </row>
    <row r="737" spans="1:33">
      <c r="A737" t="s">
        <v>338</v>
      </c>
      <c r="B737" s="1" t="s">
        <v>7373</v>
      </c>
      <c r="C737" s="1"/>
      <c r="D737" s="2" t="s">
        <v>183</v>
      </c>
      <c r="E737" s="1"/>
      <c r="F737" s="2"/>
      <c r="G737" s="1" t="s">
        <v>5478</v>
      </c>
      <c r="H737" s="20">
        <v>-2</v>
      </c>
      <c r="I737" s="22"/>
      <c r="J737" s="20"/>
      <c r="K737" s="22"/>
      <c r="L737" s="20"/>
      <c r="M737" s="22"/>
      <c r="N737" s="20">
        <v>4</v>
      </c>
      <c r="O737" s="22"/>
      <c r="P737" s="20"/>
      <c r="Q737" s="22"/>
      <c r="R737" s="20">
        <v>0</v>
      </c>
      <c r="S737" s="22"/>
      <c r="T737" s="20"/>
      <c r="U737" s="22"/>
      <c r="V737" s="27">
        <v>1000</v>
      </c>
      <c r="W737" s="1" t="s">
        <v>7374</v>
      </c>
      <c r="X737" s="29" t="s">
        <v>7375</v>
      </c>
      <c r="Y737" s="1" t="s">
        <v>3067</v>
      </c>
      <c r="Z737" s="1" t="s">
        <v>2035</v>
      </c>
      <c r="AA737" s="1" t="s">
        <v>747</v>
      </c>
      <c r="AB737" s="1" t="s">
        <v>5461</v>
      </c>
      <c r="AC737" s="1" t="s">
        <v>183</v>
      </c>
      <c r="AD737" s="1" t="s">
        <v>183</v>
      </c>
      <c r="AE737" s="1">
        <v>1</v>
      </c>
      <c r="AF737" s="1" t="s">
        <v>338</v>
      </c>
      <c r="AG737" s="1"/>
    </row>
    <row r="738" spans="1:33">
      <c r="A738" t="s">
        <v>338</v>
      </c>
      <c r="B738" s="1" t="s">
        <v>7376</v>
      </c>
      <c r="C738" s="54"/>
      <c r="D738" s="2" t="s">
        <v>345</v>
      </c>
      <c r="E738" s="1"/>
      <c r="F738" s="2"/>
      <c r="G738" s="2" t="s">
        <v>5478</v>
      </c>
      <c r="H738" s="20">
        <v>-1</v>
      </c>
      <c r="I738" s="22"/>
      <c r="K738" s="22"/>
      <c r="L738" s="20"/>
      <c r="M738" s="22"/>
      <c r="N738" s="20">
        <v>5</v>
      </c>
      <c r="O738" s="22"/>
      <c r="P738" s="20"/>
      <c r="Q738" s="22"/>
      <c r="R738" s="20">
        <v>-3</v>
      </c>
      <c r="S738" s="22"/>
      <c r="T738" s="20"/>
      <c r="U738" s="22"/>
      <c r="V738" s="27">
        <v>1000</v>
      </c>
      <c r="W738" s="1" t="s">
        <v>7377</v>
      </c>
      <c r="X738" s="29" t="s">
        <v>7375</v>
      </c>
      <c r="Y738" s="1" t="s">
        <v>3067</v>
      </c>
      <c r="Z738" s="1" t="s">
        <v>2035</v>
      </c>
      <c r="AA738" s="1" t="s">
        <v>1614</v>
      </c>
      <c r="AB738" s="1" t="s">
        <v>5461</v>
      </c>
      <c r="AC738" s="1" t="s">
        <v>183</v>
      </c>
      <c r="AD738" s="1" t="s">
        <v>183</v>
      </c>
      <c r="AE738" s="1">
        <v>1</v>
      </c>
      <c r="AF738" s="1" t="s">
        <v>338</v>
      </c>
      <c r="AG738" s="1"/>
    </row>
    <row r="739" spans="1:33">
      <c r="A739" t="s">
        <v>338</v>
      </c>
      <c r="B739" s="1" t="s">
        <v>7378</v>
      </c>
      <c r="C739" s="1" t="s">
        <v>192</v>
      </c>
      <c r="D739" s="2" t="s">
        <v>183</v>
      </c>
      <c r="E739" s="1"/>
      <c r="F739" s="1" t="s">
        <v>128</v>
      </c>
      <c r="G739" s="2"/>
      <c r="H739" s="20">
        <v>0</v>
      </c>
      <c r="I739" s="22"/>
      <c r="J739" s="20"/>
      <c r="K739" s="22"/>
      <c r="L739" s="20"/>
      <c r="M739" s="22">
        <v>4</v>
      </c>
      <c r="N739" s="20"/>
      <c r="O739" s="22"/>
      <c r="P739" s="20"/>
      <c r="Q739" s="22">
        <v>-1</v>
      </c>
      <c r="R739" s="20"/>
      <c r="S739" s="22"/>
      <c r="T739" s="20"/>
      <c r="U739" s="22"/>
      <c r="V739" s="27">
        <v>1000</v>
      </c>
      <c r="W739" s="1" t="s">
        <v>7379</v>
      </c>
      <c r="X739" s="29" t="s">
        <v>7380</v>
      </c>
      <c r="Y739" s="1" t="s">
        <v>2194</v>
      </c>
      <c r="Z739" s="1" t="s">
        <v>2035</v>
      </c>
      <c r="AA739" s="1" t="s">
        <v>1623</v>
      </c>
      <c r="AB739" s="1" t="s">
        <v>5461</v>
      </c>
      <c r="AC739" s="1" t="s">
        <v>183</v>
      </c>
      <c r="AD739" s="1" t="s">
        <v>183</v>
      </c>
      <c r="AE739" s="1">
        <v>1</v>
      </c>
      <c r="AF739" s="1" t="s">
        <v>338</v>
      </c>
      <c r="AG739" s="1"/>
    </row>
    <row r="740" spans="1:33">
      <c r="A740" t="s">
        <v>338</v>
      </c>
      <c r="B740" s="1" t="s">
        <v>7381</v>
      </c>
      <c r="C740" s="54" t="s">
        <v>192</v>
      </c>
      <c r="D740" s="2" t="s">
        <v>183</v>
      </c>
      <c r="E740" s="1"/>
      <c r="F740" s="2" t="s">
        <v>128</v>
      </c>
      <c r="G740" s="1" t="s">
        <v>5478</v>
      </c>
      <c r="H740" s="20"/>
      <c r="I740" s="22"/>
      <c r="J740" s="19"/>
      <c r="K740" s="22"/>
      <c r="L740" s="20"/>
      <c r="M740" s="22">
        <v>3</v>
      </c>
      <c r="N740" s="20">
        <v>4</v>
      </c>
      <c r="O740" s="22"/>
      <c r="P740" s="20"/>
      <c r="Q740" s="22">
        <v>-1</v>
      </c>
      <c r="R740" s="20"/>
      <c r="S740" s="22"/>
      <c r="T740" s="20"/>
      <c r="U740" s="22"/>
      <c r="V740" s="27">
        <v>1000</v>
      </c>
      <c r="W740" s="1" t="s">
        <v>7382</v>
      </c>
      <c r="X740" s="29" t="s">
        <v>7383</v>
      </c>
      <c r="Y740" s="1" t="s">
        <v>2313</v>
      </c>
      <c r="Z740" s="1" t="s">
        <v>2035</v>
      </c>
      <c r="AA740" s="1" t="s">
        <v>1631</v>
      </c>
      <c r="AB740" s="1" t="s">
        <v>5461</v>
      </c>
      <c r="AC740" s="1" t="s">
        <v>183</v>
      </c>
      <c r="AD740" s="1" t="s">
        <v>183</v>
      </c>
      <c r="AE740" s="1">
        <v>1</v>
      </c>
      <c r="AF740" s="1" t="s">
        <v>338</v>
      </c>
      <c r="AG740" s="1"/>
    </row>
    <row r="741" spans="1:33">
      <c r="A741" t="s">
        <v>338</v>
      </c>
      <c r="B741" s="1" t="s">
        <v>7384</v>
      </c>
      <c r="C741" s="1" t="s">
        <v>192</v>
      </c>
      <c r="D741" s="2" t="s">
        <v>183</v>
      </c>
      <c r="E741" s="1"/>
      <c r="F741" s="2" t="s">
        <v>128</v>
      </c>
      <c r="G741" s="2"/>
      <c r="H741" s="20"/>
      <c r="I741" s="22"/>
      <c r="J741" s="19"/>
      <c r="K741" s="22"/>
      <c r="L741" s="20"/>
      <c r="M741" s="22">
        <v>5</v>
      </c>
      <c r="N741" s="20"/>
      <c r="O741" s="22"/>
      <c r="P741" s="20"/>
      <c r="Q741" s="22">
        <v>-2</v>
      </c>
      <c r="R741" s="20"/>
      <c r="S741" s="22"/>
      <c r="T741" s="20"/>
      <c r="U741" s="22"/>
      <c r="V741" s="27">
        <v>1000</v>
      </c>
      <c r="W741" s="1" t="s">
        <v>7385</v>
      </c>
      <c r="X741" s="29" t="s">
        <v>5506</v>
      </c>
      <c r="Y741" s="1" t="s">
        <v>2194</v>
      </c>
      <c r="Z741" s="1" t="s">
        <v>2035</v>
      </c>
      <c r="AA741" s="1" t="s">
        <v>1631</v>
      </c>
      <c r="AB741" s="1" t="s">
        <v>5461</v>
      </c>
      <c r="AC741" s="1" t="s">
        <v>183</v>
      </c>
      <c r="AD741" s="1" t="s">
        <v>183</v>
      </c>
      <c r="AE741" s="1">
        <v>1</v>
      </c>
      <c r="AF741" s="1" t="s">
        <v>338</v>
      </c>
      <c r="AG741" s="1"/>
    </row>
    <row r="742" spans="1:33">
      <c r="A742" t="s">
        <v>338</v>
      </c>
      <c r="B742" s="36" t="s">
        <v>7386</v>
      </c>
      <c r="C742" s="1"/>
      <c r="D742" s="2" t="s">
        <v>305</v>
      </c>
      <c r="E742" s="1" t="s">
        <v>316</v>
      </c>
      <c r="F742" s="2" t="s">
        <v>128</v>
      </c>
      <c r="G742" s="1"/>
      <c r="H742" s="20">
        <v>1</v>
      </c>
      <c r="I742" s="22"/>
      <c r="J742" s="20"/>
      <c r="K742" s="22"/>
      <c r="L742" s="20"/>
      <c r="M742" s="22">
        <v>4</v>
      </c>
      <c r="N742" s="20"/>
      <c r="O742" s="24"/>
      <c r="P742" s="20"/>
      <c r="Q742" s="24">
        <v>-4</v>
      </c>
      <c r="R742" s="20"/>
      <c r="S742" s="22"/>
      <c r="T742" s="20"/>
      <c r="U742" s="22"/>
      <c r="V742" s="28">
        <v>1000</v>
      </c>
      <c r="W742" s="2" t="s">
        <v>7387</v>
      </c>
      <c r="X742" s="26" t="s">
        <v>7388</v>
      </c>
      <c r="Y742" s="1" t="s">
        <v>4248</v>
      </c>
      <c r="Z742" s="1" t="s">
        <v>2035</v>
      </c>
      <c r="AA742" s="2" t="s">
        <v>1662</v>
      </c>
      <c r="AB742" s="1" t="s">
        <v>5461</v>
      </c>
      <c r="AC742" s="1" t="s">
        <v>183</v>
      </c>
      <c r="AD742" s="1" t="s">
        <v>183</v>
      </c>
      <c r="AE742" s="1">
        <v>1</v>
      </c>
      <c r="AF742" s="1" t="s">
        <v>338</v>
      </c>
      <c r="AG742" s="1"/>
    </row>
    <row r="743" spans="1:33">
      <c r="A743" t="s">
        <v>338</v>
      </c>
      <c r="B743" s="36" t="s">
        <v>7389</v>
      </c>
      <c r="C743" s="1" t="s">
        <v>192</v>
      </c>
      <c r="D743" s="2" t="s">
        <v>305</v>
      </c>
      <c r="E743" s="1" t="s">
        <v>316</v>
      </c>
      <c r="F743" s="1" t="s">
        <v>128</v>
      </c>
      <c r="G743" s="1"/>
      <c r="H743" s="20">
        <v>-1</v>
      </c>
      <c r="I743" s="22"/>
      <c r="J743" s="20"/>
      <c r="K743" s="22"/>
      <c r="L743" s="20"/>
      <c r="M743" s="22">
        <v>3</v>
      </c>
      <c r="N743" s="20"/>
      <c r="O743" s="22"/>
      <c r="P743" s="20"/>
      <c r="Q743" s="22">
        <v>-1</v>
      </c>
      <c r="R743" s="20"/>
      <c r="S743" s="22"/>
      <c r="T743" s="20"/>
      <c r="U743" s="22"/>
      <c r="V743" s="27">
        <v>1000</v>
      </c>
      <c r="W743" s="1" t="s">
        <v>7390</v>
      </c>
      <c r="X743" s="29" t="s">
        <v>7391</v>
      </c>
      <c r="Y743" s="1" t="s">
        <v>2377</v>
      </c>
      <c r="Z743" s="1" t="s">
        <v>2035</v>
      </c>
      <c r="AA743" s="1" t="s">
        <v>1667</v>
      </c>
      <c r="AB743" s="1" t="s">
        <v>5461</v>
      </c>
      <c r="AC743" s="1" t="s">
        <v>183</v>
      </c>
      <c r="AD743" s="1" t="s">
        <v>183</v>
      </c>
      <c r="AE743" s="1">
        <v>1</v>
      </c>
      <c r="AF743" s="1" t="s">
        <v>338</v>
      </c>
      <c r="AG743" s="1"/>
    </row>
    <row r="744" spans="1:33">
      <c r="A744" t="s">
        <v>338</v>
      </c>
      <c r="B744" s="1" t="s">
        <v>7392</v>
      </c>
      <c r="C744" s="1" t="s">
        <v>192</v>
      </c>
      <c r="D744" s="1" t="s">
        <v>305</v>
      </c>
      <c r="E744" s="1" t="s">
        <v>316</v>
      </c>
      <c r="F744" s="2" t="s">
        <v>128</v>
      </c>
      <c r="G744" s="1" t="s">
        <v>5478</v>
      </c>
      <c r="H744" s="20">
        <v>0</v>
      </c>
      <c r="I744" s="22"/>
      <c r="J744" s="20"/>
      <c r="K744" s="22"/>
      <c r="L744" s="20"/>
      <c r="M744" s="22">
        <v>3</v>
      </c>
      <c r="N744" s="20">
        <v>4</v>
      </c>
      <c r="O744" s="22"/>
      <c r="P744" s="20"/>
      <c r="Q744" s="22">
        <v>-3</v>
      </c>
      <c r="R744" s="20">
        <v>-2</v>
      </c>
      <c r="S744" s="22"/>
      <c r="T744" s="20"/>
      <c r="U744" s="22"/>
      <c r="V744" s="27">
        <v>1300</v>
      </c>
      <c r="W744" s="1" t="s">
        <v>7393</v>
      </c>
      <c r="X744" s="29" t="s">
        <v>7394</v>
      </c>
      <c r="Y744" s="1" t="s">
        <v>2194</v>
      </c>
      <c r="Z744" s="1" t="s">
        <v>2035</v>
      </c>
      <c r="AA744" s="1" t="s">
        <v>747</v>
      </c>
      <c r="AB744" s="1" t="s">
        <v>5461</v>
      </c>
      <c r="AC744" s="1" t="s">
        <v>183</v>
      </c>
      <c r="AD744" s="1" t="s">
        <v>183</v>
      </c>
      <c r="AE744" s="1">
        <v>1</v>
      </c>
      <c r="AF744" s="1" t="s">
        <v>338</v>
      </c>
      <c r="AG744" s="1"/>
    </row>
    <row r="745" spans="1:33">
      <c r="A745" t="s">
        <v>338</v>
      </c>
      <c r="B745" s="1" t="s">
        <v>7395</v>
      </c>
      <c r="C745" s="54"/>
      <c r="D745" s="2" t="s">
        <v>305</v>
      </c>
      <c r="E745" s="1" t="s">
        <v>316</v>
      </c>
      <c r="F745" s="2"/>
      <c r="G745" s="2" t="s">
        <v>5478</v>
      </c>
      <c r="H745" s="20">
        <v>0</v>
      </c>
      <c r="I745" s="22"/>
      <c r="J745" s="20"/>
      <c r="K745" s="22"/>
      <c r="L745" s="20"/>
      <c r="M745" s="22"/>
      <c r="N745" s="20">
        <v>5</v>
      </c>
      <c r="O745" s="22"/>
      <c r="P745" s="20"/>
      <c r="Q745" s="22"/>
      <c r="R745" s="20">
        <v>-4</v>
      </c>
      <c r="S745" s="22"/>
      <c r="T745" s="20"/>
      <c r="U745" s="22"/>
      <c r="V745" s="27">
        <v>1300</v>
      </c>
      <c r="W745" s="1" t="s">
        <v>7396</v>
      </c>
      <c r="X745" s="29" t="s">
        <v>7397</v>
      </c>
      <c r="Y745" s="1" t="s">
        <v>7398</v>
      </c>
      <c r="Z745" s="1" t="s">
        <v>2035</v>
      </c>
      <c r="AA745" s="1" t="s">
        <v>1623</v>
      </c>
      <c r="AB745" s="1" t="s">
        <v>5461</v>
      </c>
      <c r="AC745" s="1" t="s">
        <v>183</v>
      </c>
      <c r="AD745" s="1" t="s">
        <v>183</v>
      </c>
      <c r="AE745" s="1">
        <v>1</v>
      </c>
      <c r="AF745" s="1" t="s">
        <v>338</v>
      </c>
      <c r="AG745" s="1"/>
    </row>
    <row r="746" spans="1:33">
      <c r="A746" t="s">
        <v>338</v>
      </c>
      <c r="B746" s="1" t="s">
        <v>7399</v>
      </c>
      <c r="C746" s="1"/>
      <c r="D746" s="2" t="s">
        <v>316</v>
      </c>
      <c r="E746" s="1"/>
      <c r="F746" s="2"/>
      <c r="G746" s="1" t="s">
        <v>5478</v>
      </c>
      <c r="H746" s="20">
        <v>1</v>
      </c>
      <c r="I746" s="22"/>
      <c r="J746" s="20"/>
      <c r="K746" s="22"/>
      <c r="L746" s="20"/>
      <c r="M746" s="22"/>
      <c r="N746" s="20">
        <v>4</v>
      </c>
      <c r="O746" s="22"/>
      <c r="P746" s="20"/>
      <c r="Q746" s="22"/>
      <c r="R746" s="20">
        <v>-5</v>
      </c>
      <c r="S746" s="22"/>
      <c r="T746" s="20"/>
      <c r="U746" s="22"/>
      <c r="V746" s="27">
        <v>1500</v>
      </c>
      <c r="W746" s="1" t="s">
        <v>7400</v>
      </c>
      <c r="X746" s="29" t="s">
        <v>7401</v>
      </c>
      <c r="Y746" s="1" t="s">
        <v>2104</v>
      </c>
      <c r="Z746" s="1" t="s">
        <v>2035</v>
      </c>
      <c r="AA746" s="1" t="s">
        <v>747</v>
      </c>
      <c r="AB746" s="1" t="s">
        <v>5461</v>
      </c>
      <c r="AC746" s="1" t="s">
        <v>183</v>
      </c>
      <c r="AD746" s="1" t="s">
        <v>183</v>
      </c>
      <c r="AE746" s="1">
        <v>1</v>
      </c>
      <c r="AF746" s="1" t="s">
        <v>338</v>
      </c>
      <c r="AG746" s="1"/>
    </row>
    <row r="747" spans="1:33">
      <c r="A747" t="s">
        <v>338</v>
      </c>
      <c r="B747" s="1" t="s">
        <v>7402</v>
      </c>
      <c r="C747" s="54"/>
      <c r="D747" s="2" t="s">
        <v>345</v>
      </c>
      <c r="E747" s="1"/>
      <c r="F747" s="1"/>
      <c r="G747" s="2" t="s">
        <v>5478</v>
      </c>
      <c r="H747" s="20">
        <v>0</v>
      </c>
      <c r="I747" s="22"/>
      <c r="J747" s="20"/>
      <c r="K747" s="22"/>
      <c r="L747" s="20"/>
      <c r="M747" s="22"/>
      <c r="N747" s="20">
        <v>6</v>
      </c>
      <c r="O747" s="22"/>
      <c r="P747" s="20"/>
      <c r="Q747" s="22"/>
      <c r="R747" s="20">
        <v>-5</v>
      </c>
      <c r="S747" s="22"/>
      <c r="T747" s="20"/>
      <c r="U747" s="22"/>
      <c r="V747" s="27">
        <v>1500</v>
      </c>
      <c r="W747" s="1" t="s">
        <v>7403</v>
      </c>
      <c r="X747" s="29" t="s">
        <v>7404</v>
      </c>
      <c r="Y747" s="1" t="s">
        <v>7405</v>
      </c>
      <c r="Z747" s="1" t="s">
        <v>2035</v>
      </c>
      <c r="AA747" s="1" t="s">
        <v>1614</v>
      </c>
      <c r="AB747" s="1" t="s">
        <v>5461</v>
      </c>
      <c r="AC747" s="1" t="s">
        <v>183</v>
      </c>
      <c r="AD747" s="1" t="s">
        <v>183</v>
      </c>
      <c r="AE747" s="1">
        <v>1</v>
      </c>
      <c r="AF747" s="1" t="s">
        <v>338</v>
      </c>
      <c r="AG747" s="1"/>
    </row>
    <row r="748" spans="1:33">
      <c r="A748" t="s">
        <v>338</v>
      </c>
      <c r="B748" s="1" t="s">
        <v>7406</v>
      </c>
      <c r="C748" s="1"/>
      <c r="D748" s="2" t="s">
        <v>325</v>
      </c>
      <c r="E748" s="1"/>
      <c r="F748" s="2"/>
      <c r="G748" s="2" t="s">
        <v>5478</v>
      </c>
      <c r="H748" s="20">
        <v>1</v>
      </c>
      <c r="I748" s="22"/>
      <c r="J748" s="20"/>
      <c r="K748" s="22"/>
      <c r="L748" s="20"/>
      <c r="M748" s="22"/>
      <c r="N748" s="20">
        <v>4</v>
      </c>
      <c r="O748" s="22"/>
      <c r="P748" s="20"/>
      <c r="Q748" s="22"/>
      <c r="R748" s="20">
        <v>-5</v>
      </c>
      <c r="S748" s="22"/>
      <c r="T748" s="20"/>
      <c r="U748" s="22"/>
      <c r="V748" s="27">
        <v>1500</v>
      </c>
      <c r="W748" s="1" t="s">
        <v>7407</v>
      </c>
      <c r="X748" s="29" t="s">
        <v>7408</v>
      </c>
      <c r="Y748" s="1" t="s">
        <v>2104</v>
      </c>
      <c r="Z748" s="1" t="s">
        <v>2035</v>
      </c>
      <c r="AA748" s="1" t="s">
        <v>1614</v>
      </c>
      <c r="AB748" s="1" t="s">
        <v>5461</v>
      </c>
      <c r="AC748" s="1" t="s">
        <v>183</v>
      </c>
      <c r="AD748" s="1" t="s">
        <v>183</v>
      </c>
      <c r="AE748" s="1">
        <v>1</v>
      </c>
      <c r="AF748" s="1" t="s">
        <v>338</v>
      </c>
      <c r="AG748" s="1"/>
    </row>
    <row r="749" spans="1:33">
      <c r="A749" t="s">
        <v>338</v>
      </c>
      <c r="B749" s="1" t="s">
        <v>7409</v>
      </c>
      <c r="C749" s="1"/>
      <c r="D749" s="2" t="s">
        <v>183</v>
      </c>
      <c r="E749" s="1"/>
      <c r="F749" s="1" t="s">
        <v>128</v>
      </c>
      <c r="G749" s="2"/>
      <c r="H749" s="20">
        <v>-1</v>
      </c>
      <c r="I749" s="22"/>
      <c r="J749" s="20"/>
      <c r="K749" s="22"/>
      <c r="L749" s="20"/>
      <c r="M749" s="22">
        <v>4</v>
      </c>
      <c r="N749" s="20"/>
      <c r="O749" s="22"/>
      <c r="P749" s="20"/>
      <c r="Q749" s="22">
        <v>-1</v>
      </c>
      <c r="R749" s="20"/>
      <c r="S749" s="22"/>
      <c r="T749" s="20"/>
      <c r="U749" s="22"/>
      <c r="V749" s="27">
        <v>1500</v>
      </c>
      <c r="W749" s="1" t="s">
        <v>7410</v>
      </c>
      <c r="X749" s="29" t="s">
        <v>7411</v>
      </c>
      <c r="Y749" s="1" t="s">
        <v>2154</v>
      </c>
      <c r="Z749" s="1" t="s">
        <v>2035</v>
      </c>
      <c r="AA749" s="1" t="s">
        <v>1653</v>
      </c>
      <c r="AB749" s="1" t="s">
        <v>5461</v>
      </c>
      <c r="AC749" s="1" t="s">
        <v>183</v>
      </c>
      <c r="AD749" s="1" t="s">
        <v>183</v>
      </c>
      <c r="AE749" s="1">
        <v>1</v>
      </c>
      <c r="AF749" s="1" t="s">
        <v>338</v>
      </c>
      <c r="AG749" s="1"/>
    </row>
    <row r="750" spans="1:33">
      <c r="A750" t="s">
        <v>338</v>
      </c>
      <c r="B750" s="1" t="s">
        <v>7412</v>
      </c>
      <c r="C750" s="54"/>
      <c r="D750" s="1" t="s">
        <v>183</v>
      </c>
      <c r="E750" s="1"/>
      <c r="F750" s="1" t="s">
        <v>128</v>
      </c>
      <c r="G750" s="2"/>
      <c r="H750" s="20">
        <v>-1</v>
      </c>
      <c r="I750" s="22"/>
      <c r="J750" s="20"/>
      <c r="K750" s="22"/>
      <c r="L750" s="20"/>
      <c r="M750" s="22">
        <v>5</v>
      </c>
      <c r="N750" s="20"/>
      <c r="O750" s="22"/>
      <c r="P750" s="20"/>
      <c r="Q750" s="22">
        <v>-2</v>
      </c>
      <c r="R750" s="20"/>
      <c r="S750" s="22"/>
      <c r="T750" s="20"/>
      <c r="U750" s="22"/>
      <c r="V750" s="27">
        <v>1500</v>
      </c>
      <c r="W750" s="1" t="s">
        <v>7413</v>
      </c>
      <c r="X750" s="29" t="s">
        <v>7414</v>
      </c>
      <c r="Y750" s="1" t="s">
        <v>2313</v>
      </c>
      <c r="Z750" s="1" t="s">
        <v>2035</v>
      </c>
      <c r="AA750" s="1" t="s">
        <v>1653</v>
      </c>
      <c r="AB750" s="1" t="s">
        <v>5461</v>
      </c>
      <c r="AC750" s="1" t="s">
        <v>183</v>
      </c>
      <c r="AD750" s="1" t="s">
        <v>183</v>
      </c>
      <c r="AE750" s="1">
        <v>1</v>
      </c>
      <c r="AF750" s="1" t="s">
        <v>338</v>
      </c>
      <c r="AG750" s="1"/>
    </row>
    <row r="751" spans="1:33">
      <c r="A751" t="s">
        <v>338</v>
      </c>
      <c r="B751" s="1" t="s">
        <v>7415</v>
      </c>
      <c r="C751" s="1"/>
      <c r="D751" s="2" t="s">
        <v>316</v>
      </c>
      <c r="E751" s="1"/>
      <c r="F751" s="2"/>
      <c r="G751" s="1" t="s">
        <v>5478</v>
      </c>
      <c r="H751" s="20">
        <v>-1</v>
      </c>
      <c r="I751" s="22"/>
      <c r="J751" s="20"/>
      <c r="K751" s="22"/>
      <c r="L751" s="20"/>
      <c r="M751" s="22"/>
      <c r="N751" s="20">
        <v>4</v>
      </c>
      <c r="O751" s="22"/>
      <c r="P751" s="20"/>
      <c r="Q751" s="22"/>
      <c r="R751" s="20">
        <v>0</v>
      </c>
      <c r="S751" s="22"/>
      <c r="T751" s="20"/>
      <c r="U751" s="22"/>
      <c r="V751" s="27">
        <v>2000</v>
      </c>
      <c r="W751" s="1" t="s">
        <v>7416</v>
      </c>
      <c r="X751" s="29" t="s">
        <v>7417</v>
      </c>
      <c r="Y751" s="1" t="s">
        <v>2377</v>
      </c>
      <c r="Z751" s="1" t="s">
        <v>2035</v>
      </c>
      <c r="AA751" s="1" t="s">
        <v>747</v>
      </c>
      <c r="AB751" s="1" t="s">
        <v>5461</v>
      </c>
      <c r="AC751" s="1" t="s">
        <v>183</v>
      </c>
      <c r="AD751" s="1" t="s">
        <v>183</v>
      </c>
      <c r="AE751" s="1">
        <v>1</v>
      </c>
      <c r="AF751" s="1" t="s">
        <v>338</v>
      </c>
      <c r="AG751" s="1"/>
    </row>
    <row r="752" spans="1:33">
      <c r="A752" t="s">
        <v>338</v>
      </c>
      <c r="B752" s="1" t="s">
        <v>7418</v>
      </c>
      <c r="C752" s="54"/>
      <c r="D752" s="2" t="s">
        <v>305</v>
      </c>
      <c r="E752" s="1"/>
      <c r="F752" s="2"/>
      <c r="G752" s="1" t="s">
        <v>5478</v>
      </c>
      <c r="H752" s="20">
        <v>0</v>
      </c>
      <c r="I752" s="22"/>
      <c r="J752" s="20"/>
      <c r="K752" s="22"/>
      <c r="L752" s="20"/>
      <c r="M752" s="22"/>
      <c r="N752" s="20">
        <v>4</v>
      </c>
      <c r="O752" s="22"/>
      <c r="P752" s="20"/>
      <c r="Q752" s="22"/>
      <c r="R752" s="20">
        <v>-2</v>
      </c>
      <c r="S752" s="22"/>
      <c r="T752" s="20"/>
      <c r="U752" s="22"/>
      <c r="V752" s="27">
        <v>2000</v>
      </c>
      <c r="W752" s="1" t="s">
        <v>7419</v>
      </c>
      <c r="X752" s="29" t="s">
        <v>7420</v>
      </c>
      <c r="Y752" s="1" t="s">
        <v>7421</v>
      </c>
      <c r="Z752" s="1" t="s">
        <v>2035</v>
      </c>
      <c r="AA752" s="1" t="s">
        <v>1614</v>
      </c>
      <c r="AB752" s="1" t="s">
        <v>5461</v>
      </c>
      <c r="AC752" s="1" t="s">
        <v>183</v>
      </c>
      <c r="AD752" s="1" t="s">
        <v>183</v>
      </c>
      <c r="AE752" s="1">
        <v>1</v>
      </c>
      <c r="AF752" s="1" t="s">
        <v>338</v>
      </c>
      <c r="AG752" s="1"/>
    </row>
    <row r="753" spans="1:33">
      <c r="A753" t="s">
        <v>338</v>
      </c>
      <c r="B753" s="1" t="s">
        <v>7422</v>
      </c>
      <c r="C753" s="54" t="s">
        <v>192</v>
      </c>
      <c r="D753" s="2" t="s">
        <v>183</v>
      </c>
      <c r="E753" s="1"/>
      <c r="F753" s="2" t="s">
        <v>128</v>
      </c>
      <c r="G753" s="2" t="s">
        <v>5478</v>
      </c>
      <c r="H753" s="20">
        <v>0</v>
      </c>
      <c r="I753" s="22"/>
      <c r="J753" s="20"/>
      <c r="K753" s="22"/>
      <c r="L753" s="20"/>
      <c r="M753" s="22">
        <v>5</v>
      </c>
      <c r="N753" s="20">
        <v>6</v>
      </c>
      <c r="O753" s="22"/>
      <c r="P753" s="20"/>
      <c r="Q753" s="22">
        <v>-3</v>
      </c>
      <c r="R753" s="20">
        <v>-2</v>
      </c>
      <c r="S753" s="22"/>
      <c r="T753" s="20"/>
      <c r="U753" s="22"/>
      <c r="V753" s="27">
        <v>2000</v>
      </c>
      <c r="W753" s="1" t="s">
        <v>7423</v>
      </c>
      <c r="X753" s="29" t="s">
        <v>7424</v>
      </c>
      <c r="Y753" s="1" t="s">
        <v>2313</v>
      </c>
      <c r="Z753" s="1" t="s">
        <v>2035</v>
      </c>
      <c r="AA753" s="1" t="s">
        <v>1623</v>
      </c>
      <c r="AB753" s="1" t="s">
        <v>5461</v>
      </c>
      <c r="AC753" s="1" t="s">
        <v>183</v>
      </c>
      <c r="AD753" s="1" t="s">
        <v>183</v>
      </c>
      <c r="AE753" s="1">
        <v>1</v>
      </c>
      <c r="AF753" s="1" t="s">
        <v>338</v>
      </c>
      <c r="AG753" s="1"/>
    </row>
    <row r="754" spans="1:33">
      <c r="A754" t="s">
        <v>338</v>
      </c>
      <c r="B754" s="1" t="s">
        <v>7425</v>
      </c>
      <c r="C754" s="54" t="s">
        <v>192</v>
      </c>
      <c r="D754" s="2" t="s">
        <v>183</v>
      </c>
      <c r="E754" s="1"/>
      <c r="F754" s="2" t="s">
        <v>128</v>
      </c>
      <c r="G754" s="2"/>
      <c r="H754" s="20">
        <v>0</v>
      </c>
      <c r="I754" s="22"/>
      <c r="J754" s="19"/>
      <c r="K754" s="22"/>
      <c r="L754" s="20"/>
      <c r="M754" s="22">
        <v>5</v>
      </c>
      <c r="N754" s="20"/>
      <c r="O754" s="22"/>
      <c r="P754" s="20"/>
      <c r="Q754" s="22">
        <v>-2</v>
      </c>
      <c r="R754" s="20"/>
      <c r="S754" s="22"/>
      <c r="T754" s="20"/>
      <c r="U754" s="22"/>
      <c r="V754" s="27">
        <v>2000</v>
      </c>
      <c r="W754" s="1" t="s">
        <v>7426</v>
      </c>
      <c r="X754" s="29" t="s">
        <v>5473</v>
      </c>
      <c r="Y754" s="1" t="s">
        <v>4585</v>
      </c>
      <c r="Z754" s="1" t="s">
        <v>2035</v>
      </c>
      <c r="AA754" s="1" t="s">
        <v>1623</v>
      </c>
      <c r="AB754" s="1" t="s">
        <v>5461</v>
      </c>
      <c r="AC754" s="1" t="s">
        <v>183</v>
      </c>
      <c r="AD754" s="1" t="s">
        <v>183</v>
      </c>
      <c r="AE754" s="1">
        <v>1</v>
      </c>
      <c r="AF754" s="1" t="s">
        <v>338</v>
      </c>
      <c r="AG754" s="1"/>
    </row>
    <row r="755" spans="1:33">
      <c r="A755" t="s">
        <v>338</v>
      </c>
      <c r="B755" s="1" t="s">
        <v>7427</v>
      </c>
      <c r="C755" s="54" t="s">
        <v>192</v>
      </c>
      <c r="D755" s="2" t="s">
        <v>305</v>
      </c>
      <c r="E755" s="1"/>
      <c r="F755" s="2" t="s">
        <v>128</v>
      </c>
      <c r="G755" s="2" t="s">
        <v>5478</v>
      </c>
      <c r="H755" s="20"/>
      <c r="I755" s="22"/>
      <c r="J755" s="19"/>
      <c r="K755" s="22"/>
      <c r="L755" s="20"/>
      <c r="M755" s="22">
        <v>4</v>
      </c>
      <c r="N755" s="20">
        <v>5</v>
      </c>
      <c r="O755" s="22"/>
      <c r="P755" s="20"/>
      <c r="Q755" s="22">
        <v>-3</v>
      </c>
      <c r="R755" s="20">
        <v>-2</v>
      </c>
      <c r="S755" s="22"/>
      <c r="T755" s="20"/>
      <c r="U755" s="22"/>
      <c r="V755" s="27">
        <v>2000</v>
      </c>
      <c r="W755" s="1" t="s">
        <v>7428</v>
      </c>
      <c r="X755" s="29" t="s">
        <v>7429</v>
      </c>
      <c r="Y755" s="1" t="s">
        <v>4585</v>
      </c>
      <c r="Z755" s="1" t="s">
        <v>2035</v>
      </c>
      <c r="AA755" s="1" t="s">
        <v>1631</v>
      </c>
      <c r="AB755" s="1" t="s">
        <v>5461</v>
      </c>
      <c r="AC755" s="1" t="s">
        <v>183</v>
      </c>
      <c r="AD755" s="1" t="s">
        <v>183</v>
      </c>
      <c r="AE755" s="1">
        <v>1</v>
      </c>
      <c r="AF755" s="1" t="s">
        <v>338</v>
      </c>
      <c r="AG755" s="1"/>
    </row>
    <row r="756" spans="1:33">
      <c r="A756" t="s">
        <v>338</v>
      </c>
      <c r="B756" s="1" t="s">
        <v>7430</v>
      </c>
      <c r="C756" s="1" t="s">
        <v>192</v>
      </c>
      <c r="D756" s="2" t="s">
        <v>305</v>
      </c>
      <c r="E756" s="1" t="s">
        <v>316</v>
      </c>
      <c r="F756" s="1" t="s">
        <v>128</v>
      </c>
      <c r="G756" s="2"/>
      <c r="H756" s="20">
        <v>-1</v>
      </c>
      <c r="I756" s="22"/>
      <c r="J756" s="19"/>
      <c r="K756" s="22"/>
      <c r="L756" s="20"/>
      <c r="M756" s="22">
        <v>5</v>
      </c>
      <c r="N756" s="20"/>
      <c r="O756" s="22"/>
      <c r="P756" s="20"/>
      <c r="Q756" s="22"/>
      <c r="R756" s="20"/>
      <c r="S756" s="22"/>
      <c r="T756" s="20"/>
      <c r="U756" s="22"/>
      <c r="V756" s="27">
        <v>2000</v>
      </c>
      <c r="W756" s="1" t="s">
        <v>7431</v>
      </c>
      <c r="X756" s="29" t="s">
        <v>7432</v>
      </c>
      <c r="Y756" s="1" t="s">
        <v>2194</v>
      </c>
      <c r="Z756" s="1" t="s">
        <v>2035</v>
      </c>
      <c r="AA756" s="1" t="s">
        <v>1631</v>
      </c>
      <c r="AB756" s="1" t="s">
        <v>5461</v>
      </c>
      <c r="AC756" s="1" t="s">
        <v>183</v>
      </c>
      <c r="AD756" s="1" t="s">
        <v>183</v>
      </c>
      <c r="AE756" s="1">
        <v>1</v>
      </c>
      <c r="AF756" s="1" t="s">
        <v>338</v>
      </c>
      <c r="AG756" s="1"/>
    </row>
    <row r="757" spans="1:33">
      <c r="A757" t="s">
        <v>338</v>
      </c>
      <c r="B757" s="1" t="s">
        <v>7433</v>
      </c>
      <c r="C757" s="1" t="s">
        <v>192</v>
      </c>
      <c r="D757" s="2" t="s">
        <v>305</v>
      </c>
      <c r="E757" s="1"/>
      <c r="F757" s="1" t="s">
        <v>128</v>
      </c>
      <c r="G757" s="2" t="s">
        <v>5478</v>
      </c>
      <c r="H757" s="20">
        <v>-1</v>
      </c>
      <c r="I757" s="22"/>
      <c r="J757" s="19"/>
      <c r="K757" s="22"/>
      <c r="L757" s="20"/>
      <c r="M757" s="22">
        <v>6</v>
      </c>
      <c r="N757" s="20">
        <v>7</v>
      </c>
      <c r="O757" s="22"/>
      <c r="P757" s="20"/>
      <c r="Q757" s="22">
        <v>-3</v>
      </c>
      <c r="R757" s="20">
        <v>-2</v>
      </c>
      <c r="S757" s="22"/>
      <c r="T757" s="20"/>
      <c r="U757" s="22"/>
      <c r="V757" s="27">
        <v>2000</v>
      </c>
      <c r="W757" s="1" t="s">
        <v>7434</v>
      </c>
      <c r="X757" s="29" t="s">
        <v>7435</v>
      </c>
      <c r="Y757" s="1" t="s">
        <v>2313</v>
      </c>
      <c r="Z757" s="1" t="s">
        <v>2035</v>
      </c>
      <c r="AA757" s="1" t="s">
        <v>1631</v>
      </c>
      <c r="AB757" s="1" t="s">
        <v>5461</v>
      </c>
      <c r="AC757" s="1" t="s">
        <v>183</v>
      </c>
      <c r="AD757" s="1" t="s">
        <v>183</v>
      </c>
      <c r="AE757" s="1">
        <v>1</v>
      </c>
      <c r="AF757" s="1" t="s">
        <v>338</v>
      </c>
      <c r="AG757" s="1"/>
    </row>
    <row r="758" spans="1:33">
      <c r="A758" t="s">
        <v>338</v>
      </c>
      <c r="B758" s="1" t="s">
        <v>7436</v>
      </c>
      <c r="C758" s="54"/>
      <c r="D758" s="2" t="s">
        <v>324</v>
      </c>
      <c r="E758" s="1" t="s">
        <v>341</v>
      </c>
      <c r="F758" s="1"/>
      <c r="G758" s="2" t="s">
        <v>5478</v>
      </c>
      <c r="H758" s="20">
        <v>-1</v>
      </c>
      <c r="I758" s="22"/>
      <c r="J758" s="19"/>
      <c r="K758" s="22"/>
      <c r="L758" s="20"/>
      <c r="M758" s="22"/>
      <c r="N758" s="20">
        <v>5</v>
      </c>
      <c r="O758" s="22"/>
      <c r="P758" s="20"/>
      <c r="Q758" s="22"/>
      <c r="R758" s="20"/>
      <c r="S758" s="22"/>
      <c r="T758" s="20"/>
      <c r="U758" s="22"/>
      <c r="V758" s="27">
        <v>2000</v>
      </c>
      <c r="W758" s="1" t="s">
        <v>7437</v>
      </c>
      <c r="X758" s="29" t="s">
        <v>7438</v>
      </c>
      <c r="Y758" s="1" t="s">
        <v>2313</v>
      </c>
      <c r="Z758" s="1" t="s">
        <v>2035</v>
      </c>
      <c r="AA758" s="1" t="s">
        <v>1638</v>
      </c>
      <c r="AB758" s="1" t="s">
        <v>5461</v>
      </c>
      <c r="AC758" s="1" t="s">
        <v>183</v>
      </c>
      <c r="AD758" s="1" t="s">
        <v>183</v>
      </c>
      <c r="AE758" s="1">
        <v>1</v>
      </c>
      <c r="AF758" s="1" t="s">
        <v>338</v>
      </c>
      <c r="AG758" s="1"/>
    </row>
    <row r="759" spans="1:33">
      <c r="A759" t="s">
        <v>338</v>
      </c>
      <c r="B759" s="1" t="s">
        <v>7439</v>
      </c>
      <c r="C759" s="1" t="s">
        <v>192</v>
      </c>
      <c r="D759" s="2" t="s">
        <v>183</v>
      </c>
      <c r="E759" s="1"/>
      <c r="F759" s="1" t="s">
        <v>128</v>
      </c>
      <c r="G759" s="2"/>
      <c r="H759" s="20"/>
      <c r="I759" s="22"/>
      <c r="J759" s="20"/>
      <c r="K759" s="22"/>
      <c r="L759" s="20"/>
      <c r="M759" s="22">
        <v>4</v>
      </c>
      <c r="N759" s="20"/>
      <c r="O759" s="22"/>
      <c r="P759" s="20"/>
      <c r="Q759" s="22">
        <v>-1</v>
      </c>
      <c r="R759" s="20"/>
      <c r="S759" s="22"/>
      <c r="T759" s="20"/>
      <c r="U759" s="22"/>
      <c r="V759" s="27">
        <v>2000</v>
      </c>
      <c r="W759" s="1" t="s">
        <v>7440</v>
      </c>
      <c r="X759" s="29" t="s">
        <v>7441</v>
      </c>
      <c r="Y759" s="1" t="s">
        <v>2194</v>
      </c>
      <c r="Z759" s="1" t="s">
        <v>2035</v>
      </c>
      <c r="AA759" s="1" t="s">
        <v>1643</v>
      </c>
      <c r="AB759" s="1" t="s">
        <v>5461</v>
      </c>
      <c r="AC759" s="1" t="s">
        <v>183</v>
      </c>
      <c r="AD759" s="1" t="s">
        <v>183</v>
      </c>
      <c r="AE759" s="1">
        <v>1</v>
      </c>
      <c r="AF759" s="1" t="s">
        <v>338</v>
      </c>
      <c r="AG759" s="1"/>
    </row>
    <row r="760" spans="1:33">
      <c r="A760" t="s">
        <v>338</v>
      </c>
      <c r="B760" s="1" t="s">
        <v>7442</v>
      </c>
      <c r="C760" s="1" t="s">
        <v>192</v>
      </c>
      <c r="D760" s="2" t="s">
        <v>347</v>
      </c>
      <c r="E760" s="1"/>
      <c r="F760" s="1" t="s">
        <v>128</v>
      </c>
      <c r="G760" s="2" t="s">
        <v>5478</v>
      </c>
      <c r="H760" s="20">
        <v>-1</v>
      </c>
      <c r="I760" s="22"/>
      <c r="J760" s="20"/>
      <c r="K760" s="22"/>
      <c r="L760" s="20"/>
      <c r="M760" s="22">
        <v>5</v>
      </c>
      <c r="N760" s="20">
        <v>6</v>
      </c>
      <c r="O760" s="22"/>
      <c r="P760" s="20"/>
      <c r="Q760" s="22"/>
      <c r="R760" s="20">
        <v>1</v>
      </c>
      <c r="S760" s="22"/>
      <c r="T760" s="20"/>
      <c r="U760" s="22"/>
      <c r="V760" s="27">
        <v>2000</v>
      </c>
      <c r="W760" s="1" t="s">
        <v>7443</v>
      </c>
      <c r="X760" s="29" t="s">
        <v>5746</v>
      </c>
      <c r="Y760" s="1" t="s">
        <v>4585</v>
      </c>
      <c r="Z760" s="1" t="s">
        <v>2035</v>
      </c>
      <c r="AA760" s="1" t="s">
        <v>1643</v>
      </c>
      <c r="AB760" s="1" t="s">
        <v>5461</v>
      </c>
      <c r="AC760" s="1" t="s">
        <v>183</v>
      </c>
      <c r="AD760" s="1" t="s">
        <v>183</v>
      </c>
      <c r="AE760" s="1">
        <v>1</v>
      </c>
      <c r="AF760" s="1" t="s">
        <v>338</v>
      </c>
      <c r="AG760" s="1"/>
    </row>
    <row r="761" spans="1:33">
      <c r="A761" t="s">
        <v>338</v>
      </c>
      <c r="B761" s="36" t="s">
        <v>7444</v>
      </c>
      <c r="C761" s="1" t="s">
        <v>192</v>
      </c>
      <c r="D761" s="2" t="s">
        <v>1620</v>
      </c>
      <c r="E761" s="1" t="s">
        <v>7445</v>
      </c>
      <c r="F761" s="2" t="s">
        <v>128</v>
      </c>
      <c r="G761" s="1" t="s">
        <v>5478</v>
      </c>
      <c r="H761" s="20"/>
      <c r="I761" s="22"/>
      <c r="J761" s="20"/>
      <c r="K761" s="22"/>
      <c r="L761" s="20"/>
      <c r="M761" s="22">
        <v>5</v>
      </c>
      <c r="N761" s="20">
        <v>6</v>
      </c>
      <c r="O761" s="24"/>
      <c r="P761" s="20"/>
      <c r="Q761" s="22"/>
      <c r="R761" s="19">
        <v>-1</v>
      </c>
      <c r="S761" s="22"/>
      <c r="T761" s="20"/>
      <c r="U761" s="22"/>
      <c r="V761" s="28">
        <v>2000</v>
      </c>
      <c r="W761" s="2" t="s">
        <v>7446</v>
      </c>
      <c r="X761" s="26" t="s">
        <v>7447</v>
      </c>
      <c r="Y761" s="1" t="s">
        <v>2194</v>
      </c>
      <c r="Z761" s="1" t="s">
        <v>2035</v>
      </c>
      <c r="AA761" s="2" t="s">
        <v>1662</v>
      </c>
      <c r="AB761" s="1" t="s">
        <v>5461</v>
      </c>
      <c r="AC761" s="1" t="s">
        <v>183</v>
      </c>
      <c r="AD761" s="1" t="s">
        <v>183</v>
      </c>
      <c r="AE761" s="1">
        <v>1</v>
      </c>
      <c r="AF761" s="1" t="s">
        <v>338</v>
      </c>
      <c r="AG761" s="1"/>
    </row>
    <row r="762" spans="1:33">
      <c r="A762" t="s">
        <v>338</v>
      </c>
      <c r="B762" s="36" t="s">
        <v>7448</v>
      </c>
      <c r="C762" s="1"/>
      <c r="D762" s="2" t="s">
        <v>1635</v>
      </c>
      <c r="E762" s="1"/>
      <c r="F762" s="1"/>
      <c r="G762" s="2" t="s">
        <v>5478</v>
      </c>
      <c r="H762" s="20"/>
      <c r="I762" s="22"/>
      <c r="J762" s="20"/>
      <c r="K762" s="22"/>
      <c r="L762" s="20"/>
      <c r="M762" s="22"/>
      <c r="N762" s="20">
        <v>6</v>
      </c>
      <c r="O762" s="22"/>
      <c r="P762" s="19"/>
      <c r="Q762" s="22"/>
      <c r="R762" s="19">
        <v>-3</v>
      </c>
      <c r="S762" s="22"/>
      <c r="T762" s="20"/>
      <c r="U762" s="22"/>
      <c r="V762" s="28">
        <v>2000</v>
      </c>
      <c r="W762" s="2" t="s">
        <v>7449</v>
      </c>
      <c r="X762" s="26" t="s">
        <v>7375</v>
      </c>
      <c r="Y762" s="1" t="s">
        <v>3067</v>
      </c>
      <c r="Z762" s="1" t="s">
        <v>2035</v>
      </c>
      <c r="AA762" s="2" t="s">
        <v>1662</v>
      </c>
      <c r="AB762" s="1" t="s">
        <v>5461</v>
      </c>
      <c r="AC762" s="1" t="s">
        <v>183</v>
      </c>
      <c r="AD762" s="1" t="s">
        <v>183</v>
      </c>
      <c r="AE762" s="1">
        <v>1</v>
      </c>
      <c r="AF762" s="1" t="s">
        <v>338</v>
      </c>
      <c r="AG762" s="1"/>
    </row>
    <row r="763" spans="1:33">
      <c r="A763" t="s">
        <v>338</v>
      </c>
      <c r="B763" s="36" t="s">
        <v>7450</v>
      </c>
      <c r="C763" s="1" t="s">
        <v>192</v>
      </c>
      <c r="D763" s="2" t="s">
        <v>371</v>
      </c>
      <c r="E763" s="1"/>
      <c r="F763" s="1" t="s">
        <v>128</v>
      </c>
      <c r="G763" s="1"/>
      <c r="H763" s="20">
        <v>0</v>
      </c>
      <c r="I763" s="22"/>
      <c r="J763" s="20"/>
      <c r="K763" s="22"/>
      <c r="L763" s="20"/>
      <c r="M763" s="22">
        <v>4</v>
      </c>
      <c r="N763" s="20"/>
      <c r="O763" s="22"/>
      <c r="P763" s="20"/>
      <c r="Q763" s="22">
        <v>0</v>
      </c>
      <c r="R763" s="20"/>
      <c r="S763" s="22"/>
      <c r="T763" s="20"/>
      <c r="U763" s="22"/>
      <c r="V763" s="27">
        <v>2000</v>
      </c>
      <c r="W763" s="1" t="s">
        <v>7451</v>
      </c>
      <c r="X763" s="29" t="s">
        <v>5497</v>
      </c>
      <c r="Y763" s="1" t="s">
        <v>2154</v>
      </c>
      <c r="Z763" s="1" t="s">
        <v>2035</v>
      </c>
      <c r="AA763" s="1" t="s">
        <v>1667</v>
      </c>
      <c r="AB763" s="1" t="s">
        <v>5461</v>
      </c>
      <c r="AC763" s="1" t="s">
        <v>183</v>
      </c>
      <c r="AD763" s="1" t="s">
        <v>183</v>
      </c>
      <c r="AE763" s="1">
        <v>1</v>
      </c>
      <c r="AF763" s="1" t="s">
        <v>338</v>
      </c>
      <c r="AG763" s="1"/>
    </row>
    <row r="764" spans="1:33">
      <c r="A764" t="s">
        <v>338</v>
      </c>
      <c r="B764" s="36" t="s">
        <v>7452</v>
      </c>
      <c r="C764" s="1" t="s">
        <v>192</v>
      </c>
      <c r="D764" s="2" t="s">
        <v>373</v>
      </c>
      <c r="E764" s="1"/>
      <c r="F764" s="1" t="s">
        <v>128</v>
      </c>
      <c r="G764" s="1"/>
      <c r="H764" s="20">
        <v>0</v>
      </c>
      <c r="I764" s="22"/>
      <c r="J764" s="20"/>
      <c r="K764" s="22"/>
      <c r="L764" s="20"/>
      <c r="M764" s="22">
        <v>5</v>
      </c>
      <c r="N764" s="20"/>
      <c r="O764" s="22"/>
      <c r="P764" s="20"/>
      <c r="Q764" s="22">
        <v>-1</v>
      </c>
      <c r="R764" s="20"/>
      <c r="S764" s="22"/>
      <c r="T764" s="20"/>
      <c r="U764" s="22"/>
      <c r="V764" s="27">
        <v>2000</v>
      </c>
      <c r="W764" s="1" t="s">
        <v>7453</v>
      </c>
      <c r="X764" s="29" t="s">
        <v>7454</v>
      </c>
      <c r="Y764" s="1" t="s">
        <v>2194</v>
      </c>
      <c r="Z764" s="1" t="s">
        <v>2035</v>
      </c>
      <c r="AA764" s="1" t="s">
        <v>1667</v>
      </c>
      <c r="AB764" s="1" t="s">
        <v>5461</v>
      </c>
      <c r="AC764" s="1" t="s">
        <v>183</v>
      </c>
      <c r="AD764" s="1" t="s">
        <v>183</v>
      </c>
      <c r="AE764" s="1">
        <v>1</v>
      </c>
      <c r="AF764" s="1" t="s">
        <v>338</v>
      </c>
      <c r="AG764" s="1"/>
    </row>
    <row r="765" spans="1:33">
      <c r="A765" t="s">
        <v>338</v>
      </c>
      <c r="B765" s="36" t="s">
        <v>7455</v>
      </c>
      <c r="C765" s="1" t="s">
        <v>192</v>
      </c>
      <c r="D765" s="2" t="s">
        <v>369</v>
      </c>
      <c r="E765" s="1"/>
      <c r="F765" s="1" t="s">
        <v>128</v>
      </c>
      <c r="G765" s="1" t="s">
        <v>5478</v>
      </c>
      <c r="H765" s="20">
        <v>-1</v>
      </c>
      <c r="I765" s="22"/>
      <c r="J765" s="20"/>
      <c r="K765" s="22"/>
      <c r="L765" s="20"/>
      <c r="M765" s="22">
        <v>5</v>
      </c>
      <c r="N765" s="20">
        <v>6</v>
      </c>
      <c r="O765" s="22"/>
      <c r="P765" s="20"/>
      <c r="Q765" s="22">
        <v>0</v>
      </c>
      <c r="R765" s="20">
        <v>1</v>
      </c>
      <c r="S765" s="22"/>
      <c r="T765" s="20"/>
      <c r="U765" s="22"/>
      <c r="V765" s="27">
        <v>2000</v>
      </c>
      <c r="W765" s="1" t="s">
        <v>7456</v>
      </c>
      <c r="X765" s="29" t="s">
        <v>7457</v>
      </c>
      <c r="Y765" s="1" t="s">
        <v>4585</v>
      </c>
      <c r="Z765" s="1" t="s">
        <v>2035</v>
      </c>
      <c r="AA765" s="1" t="s">
        <v>1667</v>
      </c>
      <c r="AB765" s="1" t="s">
        <v>5461</v>
      </c>
      <c r="AC765" s="1" t="s">
        <v>183</v>
      </c>
      <c r="AD765" s="1" t="s">
        <v>183</v>
      </c>
      <c r="AE765" s="1">
        <v>1</v>
      </c>
      <c r="AF765" s="1" t="s">
        <v>338</v>
      </c>
      <c r="AG765" s="1"/>
    </row>
    <row r="766" spans="1:33">
      <c r="A766" t="s">
        <v>338</v>
      </c>
      <c r="B766" s="36" t="s">
        <v>7458</v>
      </c>
      <c r="C766" s="1" t="s">
        <v>192</v>
      </c>
      <c r="D766" s="2" t="s">
        <v>372</v>
      </c>
      <c r="E766" s="1"/>
      <c r="F766" s="1" t="s">
        <v>128</v>
      </c>
      <c r="G766" s="1" t="s">
        <v>5478</v>
      </c>
      <c r="H766" s="20">
        <v>0</v>
      </c>
      <c r="I766" s="22"/>
      <c r="J766" s="20"/>
      <c r="K766" s="22"/>
      <c r="L766" s="20"/>
      <c r="M766" s="22">
        <v>5</v>
      </c>
      <c r="N766" s="20">
        <v>6</v>
      </c>
      <c r="O766" s="22"/>
      <c r="P766" s="20"/>
      <c r="Q766" s="22">
        <v>-2</v>
      </c>
      <c r="R766" s="20">
        <v>-1</v>
      </c>
      <c r="S766" s="22"/>
      <c r="T766" s="20"/>
      <c r="U766" s="22"/>
      <c r="V766" s="27">
        <v>2000</v>
      </c>
      <c r="W766" s="1" t="s">
        <v>7459</v>
      </c>
      <c r="X766" s="29" t="s">
        <v>5746</v>
      </c>
      <c r="Y766" s="1" t="s">
        <v>4585</v>
      </c>
      <c r="Z766" s="1" t="s">
        <v>2035</v>
      </c>
      <c r="AA766" s="1" t="s">
        <v>1667</v>
      </c>
      <c r="AB766" s="1" t="s">
        <v>5461</v>
      </c>
      <c r="AC766" s="1" t="s">
        <v>183</v>
      </c>
      <c r="AD766" s="1" t="s">
        <v>183</v>
      </c>
      <c r="AE766" s="1">
        <v>1</v>
      </c>
      <c r="AF766" s="1" t="s">
        <v>338</v>
      </c>
      <c r="AG766" s="1"/>
    </row>
    <row r="767" spans="1:33">
      <c r="A767" t="s">
        <v>338</v>
      </c>
      <c r="B767" s="1" t="s">
        <v>7460</v>
      </c>
      <c r="C767" s="54" t="s">
        <v>192</v>
      </c>
      <c r="D767" s="2" t="s">
        <v>183</v>
      </c>
      <c r="E767" s="1"/>
      <c r="F767" s="2" t="s">
        <v>128</v>
      </c>
      <c r="G767" s="2"/>
      <c r="H767" s="20">
        <v>0</v>
      </c>
      <c r="I767" s="22"/>
      <c r="J767" s="19"/>
      <c r="K767" s="22"/>
      <c r="L767" s="20"/>
      <c r="M767" s="22">
        <v>6</v>
      </c>
      <c r="N767" s="20"/>
      <c r="O767" s="22"/>
      <c r="P767" s="20"/>
      <c r="Q767" s="22">
        <v>0</v>
      </c>
      <c r="R767" s="20"/>
      <c r="S767" s="22"/>
      <c r="T767" s="20"/>
      <c r="U767" s="22"/>
      <c r="V767" s="27">
        <v>2400</v>
      </c>
      <c r="W767" s="1" t="s">
        <v>7461</v>
      </c>
      <c r="X767" s="29" t="s">
        <v>7462</v>
      </c>
      <c r="Y767" s="1" t="s">
        <v>2194</v>
      </c>
      <c r="Z767" s="1" t="s">
        <v>2035</v>
      </c>
      <c r="AA767" s="1" t="s">
        <v>1623</v>
      </c>
      <c r="AB767" s="1" t="s">
        <v>5461</v>
      </c>
      <c r="AC767" s="1" t="s">
        <v>183</v>
      </c>
      <c r="AD767" s="1" t="s">
        <v>183</v>
      </c>
      <c r="AE767" s="1">
        <v>1</v>
      </c>
      <c r="AF767" s="1" t="s">
        <v>338</v>
      </c>
      <c r="AG767" s="1"/>
    </row>
    <row r="768" spans="1:33">
      <c r="A768" t="s">
        <v>338</v>
      </c>
      <c r="B768" s="1" t="s">
        <v>7463</v>
      </c>
      <c r="C768" s="54" t="s">
        <v>192</v>
      </c>
      <c r="D768" s="2" t="s">
        <v>183</v>
      </c>
      <c r="E768" s="1"/>
      <c r="F768" s="2" t="s">
        <v>128</v>
      </c>
      <c r="G768" s="2" t="s">
        <v>5478</v>
      </c>
      <c r="H768" s="20">
        <v>0</v>
      </c>
      <c r="I768" s="22"/>
      <c r="J768" s="19"/>
      <c r="K768" s="22"/>
      <c r="L768" s="20"/>
      <c r="M768" s="22">
        <v>7</v>
      </c>
      <c r="N768" s="20">
        <v>8</v>
      </c>
      <c r="O768" s="22"/>
      <c r="P768" s="20"/>
      <c r="Q768" s="22">
        <v>-2</v>
      </c>
      <c r="R768" s="20">
        <v>-1</v>
      </c>
      <c r="S768" s="22"/>
      <c r="T768" s="20"/>
      <c r="U768" s="22"/>
      <c r="V768" s="27">
        <v>2400</v>
      </c>
      <c r="W768" s="1" t="s">
        <v>7464</v>
      </c>
      <c r="X768" s="29" t="s">
        <v>7465</v>
      </c>
      <c r="Y768" s="1" t="s">
        <v>4585</v>
      </c>
      <c r="Z768" s="1" t="s">
        <v>2035</v>
      </c>
      <c r="AA768" s="1" t="s">
        <v>1623</v>
      </c>
      <c r="AB768" s="1" t="s">
        <v>5461</v>
      </c>
      <c r="AC768" s="1" t="s">
        <v>183</v>
      </c>
      <c r="AD768" s="1" t="s">
        <v>183</v>
      </c>
      <c r="AE768" s="1">
        <v>1</v>
      </c>
      <c r="AF768" s="1" t="s">
        <v>338</v>
      </c>
      <c r="AG768" s="1"/>
    </row>
    <row r="769" spans="1:33">
      <c r="A769" t="s">
        <v>338</v>
      </c>
      <c r="B769" s="29" t="s">
        <v>7466</v>
      </c>
      <c r="C769" s="1" t="s">
        <v>192</v>
      </c>
      <c r="D769" s="2" t="s">
        <v>1645</v>
      </c>
      <c r="E769" s="1" t="s">
        <v>1659</v>
      </c>
      <c r="F769" s="2" t="s">
        <v>128</v>
      </c>
      <c r="G769" s="1"/>
      <c r="H769" s="20">
        <v>1</v>
      </c>
      <c r="I769" s="22"/>
      <c r="J769" s="20"/>
      <c r="K769" s="22"/>
      <c r="L769" s="20"/>
      <c r="M769" s="22">
        <v>5</v>
      </c>
      <c r="N769" s="20"/>
      <c r="O769" s="22"/>
      <c r="P769" s="20"/>
      <c r="Q769" s="22">
        <v>1</v>
      </c>
      <c r="R769" s="20"/>
      <c r="S769" s="22"/>
      <c r="T769" s="20"/>
      <c r="U769" s="22"/>
      <c r="V769" s="27">
        <v>2400</v>
      </c>
      <c r="W769" s="1" t="s">
        <v>7467</v>
      </c>
      <c r="X769" s="29" t="s">
        <v>7468</v>
      </c>
      <c r="Y769" s="1" t="s">
        <v>2194</v>
      </c>
      <c r="Z769" s="1" t="s">
        <v>2035</v>
      </c>
      <c r="AA769" s="2" t="s">
        <v>1662</v>
      </c>
      <c r="AB769" s="1" t="s">
        <v>5461</v>
      </c>
      <c r="AC769" s="1" t="s">
        <v>183</v>
      </c>
      <c r="AD769" s="1" t="s">
        <v>183</v>
      </c>
      <c r="AE769" s="1">
        <v>1</v>
      </c>
      <c r="AF769" s="1" t="s">
        <v>338</v>
      </c>
      <c r="AG769" s="1"/>
    </row>
    <row r="770" spans="1:33">
      <c r="A770" t="s">
        <v>338</v>
      </c>
      <c r="B770" s="1" t="s">
        <v>7469</v>
      </c>
      <c r="C770" s="1" t="s">
        <v>192</v>
      </c>
      <c r="D770" s="2" t="s">
        <v>316</v>
      </c>
      <c r="E770" s="1"/>
      <c r="F770" s="2"/>
      <c r="G770" s="1" t="s">
        <v>5478</v>
      </c>
      <c r="H770" s="20">
        <v>-1</v>
      </c>
      <c r="I770" s="22"/>
      <c r="J770" s="20"/>
      <c r="K770" s="22"/>
      <c r="L770" s="20"/>
      <c r="M770" s="22"/>
      <c r="N770" s="20">
        <v>6</v>
      </c>
      <c r="O770" s="22"/>
      <c r="P770" s="20"/>
      <c r="Q770" s="22"/>
      <c r="R770" s="20">
        <v>-5</v>
      </c>
      <c r="S770" s="22"/>
      <c r="T770" s="20"/>
      <c r="U770" s="22"/>
      <c r="V770" s="27">
        <v>2500</v>
      </c>
      <c r="W770" s="1" t="s">
        <v>7470</v>
      </c>
      <c r="X770" s="29" t="s">
        <v>7471</v>
      </c>
      <c r="Y770" s="1" t="s">
        <v>4585</v>
      </c>
      <c r="Z770" s="1" t="s">
        <v>2035</v>
      </c>
      <c r="AA770" s="1" t="s">
        <v>747</v>
      </c>
      <c r="AB770" s="1" t="s">
        <v>5461</v>
      </c>
      <c r="AC770" s="1" t="s">
        <v>183</v>
      </c>
      <c r="AD770" s="1" t="s">
        <v>183</v>
      </c>
      <c r="AE770" s="1">
        <v>1</v>
      </c>
      <c r="AF770" s="1" t="s">
        <v>338</v>
      </c>
      <c r="AG770" s="1"/>
    </row>
    <row r="771" spans="1:33">
      <c r="A771" t="s">
        <v>338</v>
      </c>
      <c r="B771" s="1" t="s">
        <v>7472</v>
      </c>
      <c r="C771" s="54"/>
      <c r="D771" s="2" t="s">
        <v>345</v>
      </c>
      <c r="E771" s="1"/>
      <c r="F771" s="2"/>
      <c r="G771" s="2" t="s">
        <v>5478</v>
      </c>
      <c r="H771" s="20">
        <v>0</v>
      </c>
      <c r="I771" s="22"/>
      <c r="J771" s="20"/>
      <c r="K771" s="22"/>
      <c r="L771" s="20"/>
      <c r="M771" s="22"/>
      <c r="N771" s="20">
        <v>7</v>
      </c>
      <c r="O771" s="22"/>
      <c r="P771" s="20"/>
      <c r="Q771" s="22"/>
      <c r="R771" s="20">
        <v>-4</v>
      </c>
      <c r="S771" s="22"/>
      <c r="T771" s="20"/>
      <c r="U771" s="22"/>
      <c r="V771" s="27">
        <v>2500</v>
      </c>
      <c r="W771" s="1" t="s">
        <v>7473</v>
      </c>
      <c r="X771" s="29" t="s">
        <v>7474</v>
      </c>
      <c r="Y771" s="1" t="s">
        <v>7405</v>
      </c>
      <c r="Z771" s="1" t="s">
        <v>2035</v>
      </c>
      <c r="AA771" s="1" t="s">
        <v>1614</v>
      </c>
      <c r="AB771" s="1" t="s">
        <v>5461</v>
      </c>
      <c r="AC771" s="1" t="s">
        <v>183</v>
      </c>
      <c r="AD771" s="1" t="s">
        <v>183</v>
      </c>
      <c r="AE771" s="1">
        <v>1</v>
      </c>
      <c r="AF771" s="1" t="s">
        <v>338</v>
      </c>
      <c r="AG771" s="1"/>
    </row>
    <row r="772" spans="1:33">
      <c r="A772" t="s">
        <v>338</v>
      </c>
      <c r="B772" s="1" t="s">
        <v>7475</v>
      </c>
      <c r="C772" s="54" t="s">
        <v>192</v>
      </c>
      <c r="D772" s="2" t="s">
        <v>305</v>
      </c>
      <c r="E772" s="1" t="s">
        <v>316</v>
      </c>
      <c r="F772" s="2" t="s">
        <v>128</v>
      </c>
      <c r="G772" s="2"/>
      <c r="H772" s="20">
        <v>1</v>
      </c>
      <c r="I772" s="22"/>
      <c r="J772" s="19"/>
      <c r="K772" s="22"/>
      <c r="L772" s="20"/>
      <c r="M772" s="22">
        <v>5</v>
      </c>
      <c r="N772" s="20"/>
      <c r="O772" s="22"/>
      <c r="P772" s="20"/>
      <c r="Q772" s="22">
        <v>-1</v>
      </c>
      <c r="R772" s="20"/>
      <c r="S772" s="22"/>
      <c r="T772" s="20"/>
      <c r="U772" s="22"/>
      <c r="V772" s="27">
        <v>2500</v>
      </c>
      <c r="W772" s="1" t="s">
        <v>7476</v>
      </c>
      <c r="X772" s="29" t="s">
        <v>7477</v>
      </c>
      <c r="Y772" s="1" t="s">
        <v>2194</v>
      </c>
      <c r="Z772" s="1" t="s">
        <v>2035</v>
      </c>
      <c r="AA772" s="1" t="s">
        <v>1631</v>
      </c>
      <c r="AB772" s="1" t="s">
        <v>5461</v>
      </c>
      <c r="AC772" s="1" t="s">
        <v>183</v>
      </c>
      <c r="AD772" s="1" t="s">
        <v>183</v>
      </c>
      <c r="AE772" s="1">
        <v>1</v>
      </c>
      <c r="AF772" s="1" t="s">
        <v>338</v>
      </c>
      <c r="AG772" s="1"/>
    </row>
    <row r="773" spans="1:33">
      <c r="A773" t="s">
        <v>338</v>
      </c>
      <c r="B773" s="1" t="s">
        <v>7478</v>
      </c>
      <c r="C773" s="1" t="s">
        <v>192</v>
      </c>
      <c r="D773" s="2" t="s">
        <v>305</v>
      </c>
      <c r="E773" s="1" t="s">
        <v>316</v>
      </c>
      <c r="F773" s="1" t="s">
        <v>128</v>
      </c>
      <c r="G773" s="2"/>
      <c r="H773" s="20"/>
      <c r="I773" s="22"/>
      <c r="J773" s="19"/>
      <c r="K773" s="22"/>
      <c r="L773" s="20"/>
      <c r="M773" s="22">
        <v>6</v>
      </c>
      <c r="N773" s="20"/>
      <c r="O773" s="22"/>
      <c r="P773" s="20"/>
      <c r="Q773" s="22"/>
      <c r="R773" s="20"/>
      <c r="S773" s="22"/>
      <c r="T773" s="20"/>
      <c r="U773" s="22"/>
      <c r="V773" s="27">
        <v>2500</v>
      </c>
      <c r="W773" s="1" t="s">
        <v>7479</v>
      </c>
      <c r="X773" s="29" t="s">
        <v>7480</v>
      </c>
      <c r="Y773" s="1" t="s">
        <v>2313</v>
      </c>
      <c r="Z773" s="1" t="s">
        <v>2035</v>
      </c>
      <c r="AA773" s="1" t="s">
        <v>1631</v>
      </c>
      <c r="AB773" s="1" t="s">
        <v>5461</v>
      </c>
      <c r="AC773" s="1" t="s">
        <v>183</v>
      </c>
      <c r="AD773" s="1" t="s">
        <v>183</v>
      </c>
      <c r="AE773" s="1">
        <v>1</v>
      </c>
      <c r="AF773" s="1" t="s">
        <v>338</v>
      </c>
      <c r="AG773" s="1"/>
    </row>
    <row r="774" spans="1:33">
      <c r="A774" t="s">
        <v>338</v>
      </c>
      <c r="B774" s="1" t="s">
        <v>7481</v>
      </c>
      <c r="C774" s="54" t="s">
        <v>192</v>
      </c>
      <c r="D774" s="2" t="s">
        <v>305</v>
      </c>
      <c r="E774" s="1"/>
      <c r="F774" s="2" t="s">
        <v>128</v>
      </c>
      <c r="G774" s="2" t="s">
        <v>5478</v>
      </c>
      <c r="H774" s="20">
        <v>-1</v>
      </c>
      <c r="I774" s="22"/>
      <c r="J774" s="19"/>
      <c r="K774" s="22"/>
      <c r="L774" s="20"/>
      <c r="M774" s="22">
        <v>7</v>
      </c>
      <c r="N774" s="20">
        <v>8</v>
      </c>
      <c r="O774" s="22"/>
      <c r="P774" s="20"/>
      <c r="Q774" s="22">
        <v>-3</v>
      </c>
      <c r="R774" s="20">
        <v>-2</v>
      </c>
      <c r="S774" s="22"/>
      <c r="T774" s="20"/>
      <c r="U774" s="22"/>
      <c r="V774" s="27">
        <v>2500</v>
      </c>
      <c r="W774" s="1" t="s">
        <v>7482</v>
      </c>
      <c r="X774" s="29" t="s">
        <v>5746</v>
      </c>
      <c r="Y774" s="1" t="s">
        <v>2154</v>
      </c>
      <c r="Z774" s="1" t="s">
        <v>2035</v>
      </c>
      <c r="AA774" s="1" t="s">
        <v>1631</v>
      </c>
      <c r="AB774" s="1" t="s">
        <v>5461</v>
      </c>
      <c r="AC774" s="1" t="s">
        <v>183</v>
      </c>
      <c r="AD774" s="1" t="s">
        <v>183</v>
      </c>
      <c r="AE774" s="1">
        <v>1</v>
      </c>
      <c r="AF774" s="1" t="s">
        <v>338</v>
      </c>
      <c r="AG774" s="1"/>
    </row>
    <row r="775" spans="1:33">
      <c r="A775" t="s">
        <v>338</v>
      </c>
      <c r="B775" s="1" t="s">
        <v>7483</v>
      </c>
      <c r="C775" s="1" t="s">
        <v>192</v>
      </c>
      <c r="D775" s="1" t="s">
        <v>305</v>
      </c>
      <c r="E775" s="1" t="s">
        <v>316</v>
      </c>
      <c r="F775" s="1" t="s">
        <v>128</v>
      </c>
      <c r="G775" s="2" t="s">
        <v>5478</v>
      </c>
      <c r="H775" s="20"/>
      <c r="I775" s="22"/>
      <c r="J775" s="20"/>
      <c r="K775" s="22"/>
      <c r="L775" s="20"/>
      <c r="M775" s="22">
        <v>5</v>
      </c>
      <c r="N775" s="20">
        <v>6</v>
      </c>
      <c r="O775" s="22"/>
      <c r="P775" s="20"/>
      <c r="Q775" s="22">
        <v>-2</v>
      </c>
      <c r="R775" s="20">
        <v>-1</v>
      </c>
      <c r="S775" s="22"/>
      <c r="T775" s="20"/>
      <c r="U775" s="22"/>
      <c r="V775" s="27">
        <v>2500</v>
      </c>
      <c r="W775" s="1" t="s">
        <v>7484</v>
      </c>
      <c r="X775" s="29" t="s">
        <v>7485</v>
      </c>
      <c r="Y775" s="1" t="s">
        <v>2154</v>
      </c>
      <c r="Z775" s="1" t="s">
        <v>2035</v>
      </c>
      <c r="AA775" s="1" t="s">
        <v>1643</v>
      </c>
      <c r="AB775" s="1" t="s">
        <v>5461</v>
      </c>
      <c r="AC775" s="1" t="s">
        <v>183</v>
      </c>
      <c r="AD775" s="1" t="s">
        <v>183</v>
      </c>
      <c r="AE775" s="1">
        <v>1</v>
      </c>
      <c r="AF775" s="1" t="s">
        <v>338</v>
      </c>
      <c r="AG775" s="1"/>
    </row>
    <row r="776" spans="1:33">
      <c r="A776" t="s">
        <v>338</v>
      </c>
      <c r="B776" s="1" t="s">
        <v>7486</v>
      </c>
      <c r="C776" s="1"/>
      <c r="D776" s="1" t="s">
        <v>305</v>
      </c>
      <c r="E776" s="1" t="s">
        <v>316</v>
      </c>
      <c r="F776" s="1"/>
      <c r="G776" s="2" t="s">
        <v>5478</v>
      </c>
      <c r="H776" s="20">
        <v>-1</v>
      </c>
      <c r="I776" s="22"/>
      <c r="J776" s="20"/>
      <c r="K776" s="22"/>
      <c r="L776" s="20"/>
      <c r="M776" s="22"/>
      <c r="N776" s="20">
        <v>6</v>
      </c>
      <c r="O776" s="22"/>
      <c r="P776" s="20"/>
      <c r="Q776" s="22"/>
      <c r="R776" s="20">
        <v>-4</v>
      </c>
      <c r="S776" s="22"/>
      <c r="T776" s="20"/>
      <c r="U776" s="22"/>
      <c r="V776" s="27">
        <v>2500</v>
      </c>
      <c r="W776" s="1" t="s">
        <v>7487</v>
      </c>
      <c r="X776" s="29" t="s">
        <v>6158</v>
      </c>
      <c r="Y776" s="1" t="s">
        <v>2104</v>
      </c>
      <c r="Z776" s="1" t="s">
        <v>2035</v>
      </c>
      <c r="AA776" s="1" t="s">
        <v>1653</v>
      </c>
      <c r="AB776" s="1" t="s">
        <v>5461</v>
      </c>
      <c r="AC776" s="1" t="s">
        <v>183</v>
      </c>
      <c r="AD776" s="1" t="s">
        <v>183</v>
      </c>
      <c r="AE776" s="1">
        <v>1</v>
      </c>
      <c r="AF776" s="1" t="s">
        <v>338</v>
      </c>
      <c r="AG776" s="1"/>
    </row>
    <row r="777" spans="1:33">
      <c r="A777" t="s">
        <v>338</v>
      </c>
      <c r="B777" s="36" t="s">
        <v>7488</v>
      </c>
      <c r="C777" s="1" t="s">
        <v>192</v>
      </c>
      <c r="D777" s="2" t="s">
        <v>305</v>
      </c>
      <c r="E777" s="1"/>
      <c r="F777" s="1" t="s">
        <v>128</v>
      </c>
      <c r="G777" s="1" t="s">
        <v>5478</v>
      </c>
      <c r="H777" s="20">
        <v>0</v>
      </c>
      <c r="I777" s="22"/>
      <c r="J777" s="20"/>
      <c r="K777" s="22"/>
      <c r="L777" s="20"/>
      <c r="M777" s="22">
        <v>6</v>
      </c>
      <c r="N777" s="20">
        <v>7</v>
      </c>
      <c r="O777" s="22"/>
      <c r="P777" s="20"/>
      <c r="Q777" s="22">
        <v>-2</v>
      </c>
      <c r="R777" s="20">
        <v>-1</v>
      </c>
      <c r="S777" s="22"/>
      <c r="T777" s="20"/>
      <c r="U777" s="22"/>
      <c r="V777" s="27">
        <v>2500</v>
      </c>
      <c r="W777" s="1" t="s">
        <v>7489</v>
      </c>
      <c r="X777" s="29" t="s">
        <v>7454</v>
      </c>
      <c r="Y777" s="1" t="s">
        <v>2154</v>
      </c>
      <c r="Z777" s="1" t="s">
        <v>2035</v>
      </c>
      <c r="AA777" s="1" t="s">
        <v>1667</v>
      </c>
      <c r="AB777" s="1" t="s">
        <v>5461</v>
      </c>
      <c r="AC777" s="1" t="s">
        <v>183</v>
      </c>
      <c r="AD777" s="1" t="s">
        <v>183</v>
      </c>
      <c r="AE777" s="1">
        <v>1</v>
      </c>
      <c r="AF777" s="1" t="s">
        <v>338</v>
      </c>
      <c r="AG777" s="1"/>
    </row>
    <row r="778" spans="1:33">
      <c r="A778" t="s">
        <v>338</v>
      </c>
      <c r="B778" s="1" t="s">
        <v>7490</v>
      </c>
      <c r="C778" s="1"/>
      <c r="D778" s="1" t="s">
        <v>316</v>
      </c>
      <c r="E778" s="1"/>
      <c r="F778" s="2"/>
      <c r="G778" s="1" t="s">
        <v>5478</v>
      </c>
      <c r="H778" s="20">
        <v>-2</v>
      </c>
      <c r="I778" s="22"/>
      <c r="J778" s="20"/>
      <c r="K778" s="22"/>
      <c r="L778" s="20"/>
      <c r="M778" s="22"/>
      <c r="N778" s="20">
        <v>7</v>
      </c>
      <c r="O778" s="22"/>
      <c r="P778" s="20"/>
      <c r="Q778" s="22"/>
      <c r="R778" s="20">
        <v>-6</v>
      </c>
      <c r="S778" s="22"/>
      <c r="T778" s="20"/>
      <c r="U778" s="22"/>
      <c r="V778" s="27">
        <v>3000</v>
      </c>
      <c r="W778" s="1" t="s">
        <v>7491</v>
      </c>
      <c r="X778" s="29" t="s">
        <v>7492</v>
      </c>
      <c r="Y778" s="1" t="s">
        <v>4585</v>
      </c>
      <c r="Z778" s="1" t="s">
        <v>2314</v>
      </c>
      <c r="AA778" s="1" t="s">
        <v>747</v>
      </c>
      <c r="AB778" s="1" t="s">
        <v>5461</v>
      </c>
      <c r="AC778" s="1" t="s">
        <v>183</v>
      </c>
      <c r="AD778" s="1" t="s">
        <v>183</v>
      </c>
      <c r="AE778" s="1">
        <v>1</v>
      </c>
      <c r="AF778" s="1" t="s">
        <v>338</v>
      </c>
      <c r="AG778" s="1"/>
    </row>
    <row r="779" spans="1:33">
      <c r="A779" t="s">
        <v>338</v>
      </c>
      <c r="B779" s="1" t="s">
        <v>7493</v>
      </c>
      <c r="C779" s="1"/>
      <c r="D779" s="1" t="s">
        <v>305</v>
      </c>
      <c r="E779" s="1"/>
      <c r="F779" s="1"/>
      <c r="G779" s="2" t="s">
        <v>5478</v>
      </c>
      <c r="H779" s="20"/>
      <c r="I779" s="22"/>
      <c r="J779" s="20"/>
      <c r="K779" s="22"/>
      <c r="L779" s="20"/>
      <c r="M779" s="22"/>
      <c r="N779" s="20">
        <v>6</v>
      </c>
      <c r="O779" s="22"/>
      <c r="P779" s="20"/>
      <c r="Q779" s="22"/>
      <c r="R779" s="20">
        <v>-3</v>
      </c>
      <c r="S779" s="22"/>
      <c r="T779" s="20"/>
      <c r="U779" s="22"/>
      <c r="V779" s="27">
        <v>3000</v>
      </c>
      <c r="W779" s="1" t="s">
        <v>7494</v>
      </c>
      <c r="X779" s="29" t="s">
        <v>7495</v>
      </c>
      <c r="Y779" s="1" t="s">
        <v>2104</v>
      </c>
      <c r="Z779" s="1" t="s">
        <v>2035</v>
      </c>
      <c r="AA779" s="1" t="s">
        <v>1648</v>
      </c>
      <c r="AB779" s="1" t="s">
        <v>5461</v>
      </c>
      <c r="AC779" s="1" t="s">
        <v>183</v>
      </c>
      <c r="AD779" s="1" t="s">
        <v>183</v>
      </c>
      <c r="AE779" s="1">
        <v>1</v>
      </c>
      <c r="AF779" s="1" t="s">
        <v>338</v>
      </c>
      <c r="AG779" s="1"/>
    </row>
    <row r="780" spans="1:33">
      <c r="A780" t="s">
        <v>338</v>
      </c>
      <c r="B780" s="36" t="s">
        <v>7496</v>
      </c>
      <c r="C780" s="1" t="s">
        <v>192</v>
      </c>
      <c r="D780" s="2" t="s">
        <v>183</v>
      </c>
      <c r="E780" s="1"/>
      <c r="F780" s="1" t="s">
        <v>128</v>
      </c>
      <c r="G780" s="2" t="s">
        <v>5478</v>
      </c>
      <c r="H780" s="20">
        <v>-1</v>
      </c>
      <c r="I780" s="22"/>
      <c r="J780" s="20"/>
      <c r="K780" s="22"/>
      <c r="L780" s="20"/>
      <c r="M780" s="22">
        <v>3</v>
      </c>
      <c r="N780" s="20">
        <v>4</v>
      </c>
      <c r="O780" s="22"/>
      <c r="P780" s="19"/>
      <c r="Q780" s="22">
        <v>-5</v>
      </c>
      <c r="R780" s="19">
        <v>-4</v>
      </c>
      <c r="S780" s="22"/>
      <c r="T780" s="20"/>
      <c r="U780" s="22"/>
      <c r="V780" s="28">
        <v>3000</v>
      </c>
      <c r="W780" s="2" t="s">
        <v>7497</v>
      </c>
      <c r="X780" s="26" t="s">
        <v>7498</v>
      </c>
      <c r="Y780" s="1" t="s">
        <v>2313</v>
      </c>
      <c r="Z780" s="1" t="s">
        <v>2314</v>
      </c>
      <c r="AA780" s="2" t="s">
        <v>1662</v>
      </c>
      <c r="AB780" s="1" t="s">
        <v>5461</v>
      </c>
      <c r="AC780" s="1" t="s">
        <v>183</v>
      </c>
      <c r="AD780" s="1" t="s">
        <v>183</v>
      </c>
      <c r="AE780" s="1">
        <v>1</v>
      </c>
      <c r="AF780" s="1" t="s">
        <v>338</v>
      </c>
      <c r="AG780" s="1"/>
    </row>
    <row r="781" spans="1:33">
      <c r="A781" t="s">
        <v>338</v>
      </c>
      <c r="B781" s="36" t="s">
        <v>7499</v>
      </c>
      <c r="C781" s="1" t="s">
        <v>192</v>
      </c>
      <c r="D781" s="2" t="s">
        <v>305</v>
      </c>
      <c r="E781" s="1"/>
      <c r="F781" s="1"/>
      <c r="G781" s="2" t="s">
        <v>5478</v>
      </c>
      <c r="H781" s="20">
        <v>-1</v>
      </c>
      <c r="I781" s="22"/>
      <c r="J781" s="20"/>
      <c r="K781" s="22"/>
      <c r="L781" s="20"/>
      <c r="M781" s="22"/>
      <c r="N781" s="20">
        <v>5</v>
      </c>
      <c r="O781" s="22"/>
      <c r="P781" s="19"/>
      <c r="Q781" s="22"/>
      <c r="R781" s="19">
        <v>-6</v>
      </c>
      <c r="S781" s="22"/>
      <c r="T781" s="20"/>
      <c r="U781" s="22"/>
      <c r="V781" s="28">
        <v>3000</v>
      </c>
      <c r="W781" s="2" t="s">
        <v>7500</v>
      </c>
      <c r="X781" s="26" t="s">
        <v>7501</v>
      </c>
      <c r="Y781" s="1" t="s">
        <v>2377</v>
      </c>
      <c r="Z781" s="1" t="s">
        <v>2314</v>
      </c>
      <c r="AA781" s="2" t="s">
        <v>1662</v>
      </c>
      <c r="AB781" s="1" t="s">
        <v>5461</v>
      </c>
      <c r="AC781" s="1" t="s">
        <v>183</v>
      </c>
      <c r="AD781" s="1" t="s">
        <v>183</v>
      </c>
      <c r="AE781" s="1">
        <v>1</v>
      </c>
      <c r="AF781" s="1" t="s">
        <v>338</v>
      </c>
      <c r="AG781" s="1"/>
    </row>
    <row r="782" spans="1:33">
      <c r="A782" t="s">
        <v>338</v>
      </c>
      <c r="B782" s="1" t="s">
        <v>7502</v>
      </c>
      <c r="C782" s="1"/>
      <c r="D782" s="2" t="s">
        <v>316</v>
      </c>
      <c r="E782" s="1"/>
      <c r="F782" s="1"/>
      <c r="G782" s="2" t="s">
        <v>5478</v>
      </c>
      <c r="H782" s="20">
        <v>1</v>
      </c>
      <c r="I782" s="22"/>
      <c r="J782" s="19"/>
      <c r="K782" s="22"/>
      <c r="L782" s="20"/>
      <c r="M782" s="22"/>
      <c r="N782" s="20">
        <v>7</v>
      </c>
      <c r="O782" s="22"/>
      <c r="P782" s="20"/>
      <c r="Q782" s="22"/>
      <c r="R782" s="20">
        <v>-2</v>
      </c>
      <c r="S782" s="22"/>
      <c r="T782" s="20"/>
      <c r="U782" s="22"/>
      <c r="V782" s="27">
        <v>3500</v>
      </c>
      <c r="W782" s="1" t="s">
        <v>7503</v>
      </c>
      <c r="X782" s="29" t="s">
        <v>7388</v>
      </c>
      <c r="Y782" s="1" t="s">
        <v>7504</v>
      </c>
      <c r="Z782" s="1" t="s">
        <v>2035</v>
      </c>
      <c r="AA782" s="1" t="s">
        <v>1623</v>
      </c>
      <c r="AB782" s="1" t="s">
        <v>5461</v>
      </c>
      <c r="AC782" s="1" t="s">
        <v>183</v>
      </c>
      <c r="AD782" s="1" t="s">
        <v>183</v>
      </c>
      <c r="AE782" s="1">
        <v>1</v>
      </c>
      <c r="AF782" s="1" t="s">
        <v>338</v>
      </c>
      <c r="AG782" s="1"/>
    </row>
    <row r="783" spans="1:33">
      <c r="A783" t="s">
        <v>338</v>
      </c>
      <c r="B783" s="1" t="s">
        <v>7505</v>
      </c>
      <c r="C783" s="1" t="s">
        <v>192</v>
      </c>
      <c r="D783" s="2" t="s">
        <v>305</v>
      </c>
      <c r="E783" s="1" t="s">
        <v>316</v>
      </c>
      <c r="F783" s="2" t="s">
        <v>128</v>
      </c>
      <c r="G783" s="2" t="s">
        <v>5478</v>
      </c>
      <c r="H783" s="20">
        <v>1</v>
      </c>
      <c r="I783" s="22"/>
      <c r="J783" s="19"/>
      <c r="K783" s="22"/>
      <c r="L783" s="20"/>
      <c r="M783" s="22">
        <v>6</v>
      </c>
      <c r="N783" s="20">
        <v>7</v>
      </c>
      <c r="O783" s="22"/>
      <c r="P783" s="20"/>
      <c r="Q783" s="22">
        <v>-1</v>
      </c>
      <c r="R783" s="20"/>
      <c r="S783" s="22"/>
      <c r="T783" s="20"/>
      <c r="U783" s="22"/>
      <c r="V783" s="27">
        <v>3500</v>
      </c>
      <c r="W783" s="1" t="s">
        <v>7506</v>
      </c>
      <c r="X783" s="29" t="s">
        <v>7507</v>
      </c>
      <c r="Y783" s="1" t="s">
        <v>2154</v>
      </c>
      <c r="Z783" s="1" t="s">
        <v>2035</v>
      </c>
      <c r="AA783" s="1" t="s">
        <v>1631</v>
      </c>
      <c r="AB783" s="1" t="s">
        <v>5461</v>
      </c>
      <c r="AC783" s="1" t="s">
        <v>183</v>
      </c>
      <c r="AD783" s="1" t="s">
        <v>183</v>
      </c>
      <c r="AE783" s="1">
        <v>1</v>
      </c>
      <c r="AF783" s="1" t="s">
        <v>338</v>
      </c>
      <c r="AG783" s="1"/>
    </row>
    <row r="784" spans="1:33">
      <c r="A784" t="s">
        <v>338</v>
      </c>
      <c r="B784" s="1" t="s">
        <v>7508</v>
      </c>
      <c r="C784" s="1" t="s">
        <v>192</v>
      </c>
      <c r="D784" s="2" t="s">
        <v>305</v>
      </c>
      <c r="E784" s="1" t="s">
        <v>316</v>
      </c>
      <c r="F784" s="2" t="s">
        <v>128</v>
      </c>
      <c r="G784" s="1" t="s">
        <v>5478</v>
      </c>
      <c r="H784" s="20"/>
      <c r="I784" s="22"/>
      <c r="J784" s="19"/>
      <c r="K784" s="22"/>
      <c r="L784" s="20"/>
      <c r="M784" s="22">
        <v>6</v>
      </c>
      <c r="N784" s="20">
        <v>7</v>
      </c>
      <c r="O784" s="22"/>
      <c r="P784" s="20"/>
      <c r="Q784" s="22"/>
      <c r="R784" s="20">
        <v>1</v>
      </c>
      <c r="S784" s="22"/>
      <c r="T784" s="20"/>
      <c r="U784" s="22"/>
      <c r="V784" s="27">
        <v>3500</v>
      </c>
      <c r="W784" s="1" t="s">
        <v>7509</v>
      </c>
      <c r="X784" s="29" t="s">
        <v>7510</v>
      </c>
      <c r="Y784" s="1" t="s">
        <v>2313</v>
      </c>
      <c r="Z784" s="1" t="s">
        <v>2035</v>
      </c>
      <c r="AA784" s="1" t="s">
        <v>1631</v>
      </c>
      <c r="AB784" s="1" t="s">
        <v>5461</v>
      </c>
      <c r="AC784" s="1" t="s">
        <v>183</v>
      </c>
      <c r="AD784" s="1" t="s">
        <v>183</v>
      </c>
      <c r="AE784" s="1">
        <v>1</v>
      </c>
      <c r="AF784" s="1" t="s">
        <v>338</v>
      </c>
      <c r="AG784" s="1"/>
    </row>
    <row r="785" spans="1:33">
      <c r="A785" t="s">
        <v>338</v>
      </c>
      <c r="B785" s="1" t="s">
        <v>7511</v>
      </c>
      <c r="C785" s="54" t="s">
        <v>192</v>
      </c>
      <c r="D785" s="1" t="s">
        <v>316</v>
      </c>
      <c r="E785" s="1"/>
      <c r="F785" s="2" t="s">
        <v>128</v>
      </c>
      <c r="G785" s="2" t="s">
        <v>5478</v>
      </c>
      <c r="H785" s="20">
        <v>1</v>
      </c>
      <c r="I785" s="22"/>
      <c r="J785" s="19"/>
      <c r="K785" s="22"/>
      <c r="L785" s="20"/>
      <c r="M785" s="22">
        <v>7</v>
      </c>
      <c r="N785" s="20">
        <v>8</v>
      </c>
      <c r="O785" s="22"/>
      <c r="P785" s="20"/>
      <c r="Q785" s="22">
        <v>-2</v>
      </c>
      <c r="R785" s="20">
        <v>-1</v>
      </c>
      <c r="S785" s="22"/>
      <c r="T785" s="20"/>
      <c r="U785" s="22"/>
      <c r="V785" s="27">
        <v>3500</v>
      </c>
      <c r="W785" s="1" t="s">
        <v>7512</v>
      </c>
      <c r="X785" s="29" t="s">
        <v>7513</v>
      </c>
      <c r="Y785" s="1" t="s">
        <v>2104</v>
      </c>
      <c r="Z785" s="1" t="s">
        <v>2035</v>
      </c>
      <c r="AA785" s="1" t="s">
        <v>1631</v>
      </c>
      <c r="AB785" s="1" t="s">
        <v>5461</v>
      </c>
      <c r="AC785" s="1" t="s">
        <v>183</v>
      </c>
      <c r="AD785" s="1" t="s">
        <v>183</v>
      </c>
      <c r="AE785" s="1">
        <v>1</v>
      </c>
      <c r="AF785" s="1" t="s">
        <v>338</v>
      </c>
      <c r="AG785" s="1"/>
    </row>
    <row r="786" spans="1:33">
      <c r="A786" t="s">
        <v>338</v>
      </c>
      <c r="B786" s="1" t="s">
        <v>7514</v>
      </c>
      <c r="C786" s="1"/>
      <c r="D786" s="1" t="s">
        <v>370</v>
      </c>
      <c r="E786" s="1"/>
      <c r="F786" s="1"/>
      <c r="G786" s="2" t="s">
        <v>5478</v>
      </c>
      <c r="H786" s="20"/>
      <c r="I786" s="22"/>
      <c r="J786" s="20"/>
      <c r="K786" s="22"/>
      <c r="L786" s="20"/>
      <c r="M786" s="22"/>
      <c r="N786" s="20">
        <v>2</v>
      </c>
      <c r="O786" s="22"/>
      <c r="P786" s="20"/>
      <c r="Q786" s="22"/>
      <c r="R786" s="20">
        <v>1</v>
      </c>
      <c r="S786" s="22"/>
      <c r="T786" s="20"/>
      <c r="U786" s="22"/>
      <c r="V786" s="27">
        <v>3500</v>
      </c>
      <c r="W786" s="1" t="s">
        <v>7515</v>
      </c>
      <c r="X786" s="29" t="s">
        <v>7516</v>
      </c>
      <c r="Y786" s="1" t="s">
        <v>2104</v>
      </c>
      <c r="Z786" s="1" t="s">
        <v>2035</v>
      </c>
      <c r="AA786" s="1" t="s">
        <v>1643</v>
      </c>
      <c r="AB786" s="1" t="s">
        <v>5461</v>
      </c>
      <c r="AC786" s="1" t="s">
        <v>183</v>
      </c>
      <c r="AD786" s="1" t="s">
        <v>183</v>
      </c>
      <c r="AE786" s="1">
        <v>1</v>
      </c>
      <c r="AF786" s="1" t="s">
        <v>338</v>
      </c>
      <c r="AG786" s="1"/>
    </row>
    <row r="787" spans="1:33">
      <c r="A787" t="s">
        <v>338</v>
      </c>
      <c r="B787" s="1" t="s">
        <v>7517</v>
      </c>
      <c r="C787" s="54"/>
      <c r="D787" s="1" t="s">
        <v>183</v>
      </c>
      <c r="E787" s="1"/>
      <c r="F787" s="1"/>
      <c r="G787" s="2" t="s">
        <v>5478</v>
      </c>
      <c r="H787" s="20">
        <v>1</v>
      </c>
      <c r="I787" s="22"/>
      <c r="J787" s="20"/>
      <c r="K787" s="22"/>
      <c r="L787" s="20"/>
      <c r="M787" s="22"/>
      <c r="N787" s="20">
        <v>6</v>
      </c>
      <c r="O787" s="22"/>
      <c r="P787" s="20"/>
      <c r="Q787" s="22"/>
      <c r="R787" s="20">
        <v>-2</v>
      </c>
      <c r="S787" s="22"/>
      <c r="T787" s="20"/>
      <c r="U787" s="22"/>
      <c r="V787" s="27">
        <v>3500</v>
      </c>
      <c r="W787" s="1" t="s">
        <v>7518</v>
      </c>
      <c r="X787" s="29" t="s">
        <v>7375</v>
      </c>
      <c r="Y787" s="1" t="s">
        <v>3067</v>
      </c>
      <c r="Z787" s="1" t="s">
        <v>2035</v>
      </c>
      <c r="AA787" s="1" t="s">
        <v>1643</v>
      </c>
      <c r="AB787" s="1" t="s">
        <v>5461</v>
      </c>
      <c r="AC787" s="1" t="s">
        <v>183</v>
      </c>
      <c r="AD787" s="1" t="s">
        <v>183</v>
      </c>
      <c r="AE787" s="1">
        <v>1</v>
      </c>
      <c r="AF787" s="1" t="s">
        <v>338</v>
      </c>
      <c r="AG787" s="1"/>
    </row>
    <row r="788" spans="1:33">
      <c r="A788" t="s">
        <v>338</v>
      </c>
      <c r="B788" s="1" t="s">
        <v>7519</v>
      </c>
      <c r="C788" s="54" t="s">
        <v>192</v>
      </c>
      <c r="D788" s="1" t="s">
        <v>327</v>
      </c>
      <c r="E788" s="1"/>
      <c r="F788" s="2" t="s">
        <v>128</v>
      </c>
      <c r="G788" s="1" t="s">
        <v>5478</v>
      </c>
      <c r="H788" s="20"/>
      <c r="I788" s="22"/>
      <c r="J788" s="20"/>
      <c r="K788" s="22"/>
      <c r="L788" s="20"/>
      <c r="M788" s="22">
        <v>6</v>
      </c>
      <c r="N788" s="20">
        <v>7</v>
      </c>
      <c r="O788" s="22"/>
      <c r="P788" s="20"/>
      <c r="Q788" s="22">
        <v>1</v>
      </c>
      <c r="R788" s="20">
        <v>2</v>
      </c>
      <c r="S788" s="22"/>
      <c r="T788" s="20"/>
      <c r="U788" s="22"/>
      <c r="V788" s="27">
        <v>3500</v>
      </c>
      <c r="W788" s="1" t="s">
        <v>7520</v>
      </c>
      <c r="X788" s="29" t="s">
        <v>7521</v>
      </c>
      <c r="Y788" s="1" t="s">
        <v>2194</v>
      </c>
      <c r="Z788" s="1" t="s">
        <v>2035</v>
      </c>
      <c r="AA788" s="1" t="s">
        <v>1643</v>
      </c>
      <c r="AB788" s="1" t="s">
        <v>5461</v>
      </c>
      <c r="AC788" s="1" t="s">
        <v>183</v>
      </c>
      <c r="AD788" s="1" t="s">
        <v>183</v>
      </c>
      <c r="AE788" s="1">
        <v>1</v>
      </c>
      <c r="AF788" s="1" t="s">
        <v>338</v>
      </c>
      <c r="AG788" s="1"/>
    </row>
    <row r="789" spans="1:33">
      <c r="A789" t="s">
        <v>338</v>
      </c>
      <c r="B789" s="1" t="s">
        <v>7522</v>
      </c>
      <c r="C789" s="54"/>
      <c r="D789" s="2" t="s">
        <v>183</v>
      </c>
      <c r="E789" s="1"/>
      <c r="F789" s="1"/>
      <c r="G789" s="2" t="s">
        <v>5478</v>
      </c>
      <c r="H789" s="20"/>
      <c r="I789" s="22"/>
      <c r="J789" s="20"/>
      <c r="K789" s="22"/>
      <c r="L789" s="20"/>
      <c r="M789" s="22"/>
      <c r="N789" s="20">
        <v>6</v>
      </c>
      <c r="O789" s="22"/>
      <c r="P789" s="20"/>
      <c r="Q789" s="22"/>
      <c r="R789" s="20">
        <v>1</v>
      </c>
      <c r="S789" s="22"/>
      <c r="T789" s="20"/>
      <c r="U789" s="22"/>
      <c r="V789" s="27">
        <v>3500</v>
      </c>
      <c r="W789" s="1" t="s">
        <v>7523</v>
      </c>
      <c r="X789" s="29" t="s">
        <v>7524</v>
      </c>
      <c r="Y789" s="1" t="s">
        <v>3132</v>
      </c>
      <c r="Z789" s="1" t="s">
        <v>2035</v>
      </c>
      <c r="AA789" s="1" t="s">
        <v>1653</v>
      </c>
      <c r="AB789" s="1" t="s">
        <v>5461</v>
      </c>
      <c r="AC789" s="1" t="s">
        <v>183</v>
      </c>
      <c r="AD789" s="1" t="s">
        <v>183</v>
      </c>
      <c r="AE789" s="1">
        <v>1</v>
      </c>
      <c r="AF789" s="1" t="s">
        <v>338</v>
      </c>
      <c r="AG789" s="1"/>
    </row>
    <row r="790" spans="1:33">
      <c r="A790" t="s">
        <v>338</v>
      </c>
      <c r="B790" s="1" t="s">
        <v>7525</v>
      </c>
      <c r="C790" s="54"/>
      <c r="D790" s="1" t="s">
        <v>318</v>
      </c>
      <c r="E790" s="1"/>
      <c r="F790" s="1"/>
      <c r="G790" s="2" t="s">
        <v>5478</v>
      </c>
      <c r="H790" s="20">
        <v>1</v>
      </c>
      <c r="I790" s="22"/>
      <c r="J790" s="20"/>
      <c r="K790" s="22"/>
      <c r="L790" s="20"/>
      <c r="M790" s="22"/>
      <c r="N790" s="20">
        <v>7</v>
      </c>
      <c r="O790" s="22"/>
      <c r="P790" s="20"/>
      <c r="Q790" s="22"/>
      <c r="R790" s="20">
        <v>-2</v>
      </c>
      <c r="S790" s="22"/>
      <c r="T790" s="20"/>
      <c r="U790" s="22"/>
      <c r="V790" s="27">
        <v>3500</v>
      </c>
      <c r="W790" s="1" t="s">
        <v>7526</v>
      </c>
      <c r="X790" s="29" t="s">
        <v>7375</v>
      </c>
      <c r="Y790" s="1" t="s">
        <v>3067</v>
      </c>
      <c r="Z790" s="1" t="s">
        <v>2035</v>
      </c>
      <c r="AA790" s="1" t="s">
        <v>1653</v>
      </c>
      <c r="AB790" s="1" t="s">
        <v>5461</v>
      </c>
      <c r="AC790" s="1" t="s">
        <v>183</v>
      </c>
      <c r="AD790" s="1" t="s">
        <v>183</v>
      </c>
      <c r="AE790" s="1">
        <v>1</v>
      </c>
      <c r="AF790" s="1" t="s">
        <v>338</v>
      </c>
      <c r="AG790" s="1"/>
    </row>
    <row r="791" spans="1:33">
      <c r="A791" t="s">
        <v>338</v>
      </c>
      <c r="B791" s="1" t="s">
        <v>7527</v>
      </c>
      <c r="C791" s="54"/>
      <c r="D791" s="1" t="s">
        <v>183</v>
      </c>
      <c r="E791" s="1"/>
      <c r="F791" s="1"/>
      <c r="G791" s="2" t="s">
        <v>5478</v>
      </c>
      <c r="H791" s="20"/>
      <c r="I791" s="22"/>
      <c r="J791" s="20"/>
      <c r="K791" s="22"/>
      <c r="L791" s="20"/>
      <c r="M791" s="22"/>
      <c r="N791" s="20">
        <v>5</v>
      </c>
      <c r="O791" s="22"/>
      <c r="P791" s="20"/>
      <c r="Q791" s="22"/>
      <c r="R791" s="20"/>
      <c r="S791" s="22"/>
      <c r="T791" s="20"/>
      <c r="U791" s="22"/>
      <c r="V791" s="27">
        <v>3500</v>
      </c>
      <c r="W791" s="1" t="s">
        <v>7528</v>
      </c>
      <c r="X791" s="29" t="s">
        <v>7375</v>
      </c>
      <c r="Y791" s="1" t="s">
        <v>3132</v>
      </c>
      <c r="Z791" s="1" t="s">
        <v>2035</v>
      </c>
      <c r="AA791" s="1" t="s">
        <v>1657</v>
      </c>
      <c r="AB791" s="1" t="s">
        <v>5461</v>
      </c>
      <c r="AC791" s="1" t="s">
        <v>183</v>
      </c>
      <c r="AD791" s="1" t="s">
        <v>183</v>
      </c>
      <c r="AE791" s="1">
        <v>1</v>
      </c>
      <c r="AF791" s="1" t="s">
        <v>338</v>
      </c>
      <c r="AG791" s="1"/>
    </row>
    <row r="792" spans="1:33">
      <c r="A792" t="s">
        <v>338</v>
      </c>
      <c r="B792" s="36" t="s">
        <v>7529</v>
      </c>
      <c r="C792" s="1" t="s">
        <v>192</v>
      </c>
      <c r="D792" s="2" t="s">
        <v>183</v>
      </c>
      <c r="E792" s="1"/>
      <c r="F792" s="2" t="s">
        <v>128</v>
      </c>
      <c r="G792" s="1" t="s">
        <v>5478</v>
      </c>
      <c r="H792" s="20"/>
      <c r="I792" s="22"/>
      <c r="J792" s="20"/>
      <c r="K792" s="22"/>
      <c r="L792" s="20"/>
      <c r="M792" s="22">
        <v>6</v>
      </c>
      <c r="N792" s="20">
        <v>7</v>
      </c>
      <c r="O792" s="24"/>
      <c r="P792" s="20"/>
      <c r="Q792" s="24">
        <v>-1</v>
      </c>
      <c r="R792" s="20"/>
      <c r="S792" s="22"/>
      <c r="T792" s="20"/>
      <c r="U792" s="22"/>
      <c r="V792" s="28">
        <v>3500</v>
      </c>
      <c r="W792" s="2" t="s">
        <v>7530</v>
      </c>
      <c r="X792" s="26" t="s">
        <v>7531</v>
      </c>
      <c r="Y792" s="1" t="s">
        <v>2313</v>
      </c>
      <c r="Z792" s="1" t="s">
        <v>2035</v>
      </c>
      <c r="AA792" s="21" t="s">
        <v>1657</v>
      </c>
      <c r="AB792" s="1" t="s">
        <v>5461</v>
      </c>
      <c r="AC792" s="1" t="s">
        <v>183</v>
      </c>
      <c r="AD792" s="1" t="s">
        <v>183</v>
      </c>
      <c r="AE792" s="1">
        <v>1</v>
      </c>
      <c r="AF792" s="1" t="s">
        <v>338</v>
      </c>
      <c r="AG792" s="1"/>
    </row>
    <row r="793" spans="1:33">
      <c r="A793" t="s">
        <v>338</v>
      </c>
      <c r="B793" s="36" t="s">
        <v>7532</v>
      </c>
      <c r="C793" s="1"/>
      <c r="D793" s="2" t="s">
        <v>1620</v>
      </c>
      <c r="E793" s="1"/>
      <c r="F793" s="1" t="s">
        <v>128</v>
      </c>
      <c r="G793" s="2"/>
      <c r="H793" s="20">
        <v>1</v>
      </c>
      <c r="I793" s="22"/>
      <c r="J793" s="20"/>
      <c r="K793" s="22"/>
      <c r="L793" s="20"/>
      <c r="M793" s="22">
        <v>5</v>
      </c>
      <c r="N793" s="20"/>
      <c r="O793" s="22"/>
      <c r="P793" s="19"/>
      <c r="Q793" s="22">
        <v>1</v>
      </c>
      <c r="R793" s="19"/>
      <c r="S793" s="22"/>
      <c r="T793" s="20"/>
      <c r="U793" s="22"/>
      <c r="V793" s="28">
        <v>3500</v>
      </c>
      <c r="W793" s="2" t="s">
        <v>7533</v>
      </c>
      <c r="X793" s="26" t="s">
        <v>7534</v>
      </c>
      <c r="Y793" s="1" t="s">
        <v>7421</v>
      </c>
      <c r="Z793" s="1" t="s">
        <v>2035</v>
      </c>
      <c r="AA793" s="2" t="s">
        <v>1662</v>
      </c>
      <c r="AB793" s="1" t="s">
        <v>5461</v>
      </c>
      <c r="AC793" s="1" t="s">
        <v>183</v>
      </c>
      <c r="AD793" s="1" t="s">
        <v>183</v>
      </c>
      <c r="AE793" s="1">
        <v>1</v>
      </c>
      <c r="AF793" s="1" t="s">
        <v>338</v>
      </c>
      <c r="AG793" s="1"/>
    </row>
    <row r="794" spans="1:33">
      <c r="A794" t="s">
        <v>338</v>
      </c>
      <c r="B794" s="36" t="s">
        <v>7535</v>
      </c>
      <c r="C794" s="1" t="s">
        <v>192</v>
      </c>
      <c r="D794" s="2" t="s">
        <v>305</v>
      </c>
      <c r="E794" s="1" t="s">
        <v>316</v>
      </c>
      <c r="F794" s="1" t="s">
        <v>128</v>
      </c>
      <c r="G794" s="2"/>
      <c r="H794" s="20">
        <v>1</v>
      </c>
      <c r="I794" s="22"/>
      <c r="J794" s="20"/>
      <c r="K794" s="22"/>
      <c r="L794" s="20"/>
      <c r="M794" s="22">
        <v>6</v>
      </c>
      <c r="N794" s="20"/>
      <c r="O794" s="22"/>
      <c r="P794" s="19"/>
      <c r="Q794" s="22"/>
      <c r="R794" s="19"/>
      <c r="S794" s="22"/>
      <c r="T794" s="20"/>
      <c r="U794" s="22"/>
      <c r="V794" s="28">
        <v>3500</v>
      </c>
      <c r="W794" s="2" t="s">
        <v>7536</v>
      </c>
      <c r="X794" s="26" t="s">
        <v>5506</v>
      </c>
      <c r="Y794" s="1" t="s">
        <v>2154</v>
      </c>
      <c r="Z794" s="1" t="s">
        <v>2035</v>
      </c>
      <c r="AA794" s="2" t="s">
        <v>1662</v>
      </c>
      <c r="AB794" s="1" t="s">
        <v>5461</v>
      </c>
      <c r="AC794" s="1" t="s">
        <v>183</v>
      </c>
      <c r="AD794" s="1" t="s">
        <v>183</v>
      </c>
      <c r="AE794" s="1">
        <v>1</v>
      </c>
      <c r="AF794" s="1" t="s">
        <v>338</v>
      </c>
      <c r="AG794" s="1"/>
    </row>
    <row r="795" spans="1:33">
      <c r="A795" t="s">
        <v>338</v>
      </c>
      <c r="B795" s="36" t="s">
        <v>7537</v>
      </c>
      <c r="C795" s="1" t="s">
        <v>192</v>
      </c>
      <c r="D795" s="2" t="s">
        <v>183</v>
      </c>
      <c r="E795" s="1"/>
      <c r="F795" s="2" t="s">
        <v>128</v>
      </c>
      <c r="G795" s="1"/>
      <c r="H795" s="20"/>
      <c r="I795" s="22"/>
      <c r="J795" s="20"/>
      <c r="K795" s="22"/>
      <c r="L795" s="20"/>
      <c r="M795" s="22">
        <v>6</v>
      </c>
      <c r="N795" s="20"/>
      <c r="O795" s="24"/>
      <c r="P795" s="20"/>
      <c r="Q795" s="24">
        <v>1</v>
      </c>
      <c r="R795" s="20"/>
      <c r="S795" s="22"/>
      <c r="T795" s="20"/>
      <c r="U795" s="22"/>
      <c r="V795" s="28">
        <v>3500</v>
      </c>
      <c r="W795" s="2" t="s">
        <v>7538</v>
      </c>
      <c r="X795" s="26" t="s">
        <v>7539</v>
      </c>
      <c r="Y795" s="1" t="s">
        <v>2154</v>
      </c>
      <c r="Z795" s="1" t="s">
        <v>2035</v>
      </c>
      <c r="AA795" s="2" t="s">
        <v>1662</v>
      </c>
      <c r="AB795" s="1" t="s">
        <v>5461</v>
      </c>
      <c r="AC795" s="1" t="s">
        <v>183</v>
      </c>
      <c r="AD795" s="1" t="s">
        <v>183</v>
      </c>
      <c r="AE795" s="1">
        <v>1</v>
      </c>
      <c r="AF795" s="1" t="s">
        <v>338</v>
      </c>
      <c r="AG795" s="1"/>
    </row>
    <row r="796" spans="1:33">
      <c r="A796" t="s">
        <v>338</v>
      </c>
      <c r="B796" s="36" t="s">
        <v>7540</v>
      </c>
      <c r="C796" s="1"/>
      <c r="D796" s="2" t="s">
        <v>183</v>
      </c>
      <c r="E796" s="1"/>
      <c r="F796" s="1"/>
      <c r="G796" s="2" t="s">
        <v>5478</v>
      </c>
      <c r="H796" s="20"/>
      <c r="I796" s="22"/>
      <c r="J796" s="20"/>
      <c r="K796" s="22"/>
      <c r="L796" s="20"/>
      <c r="M796" s="22"/>
      <c r="N796" s="20">
        <v>7</v>
      </c>
      <c r="O796" s="22"/>
      <c r="P796" s="19"/>
      <c r="Q796" s="22"/>
      <c r="R796" s="19"/>
      <c r="S796" s="22"/>
      <c r="T796" s="20"/>
      <c r="U796" s="22"/>
      <c r="V796" s="28">
        <v>3500</v>
      </c>
      <c r="W796" s="2" t="s">
        <v>7541</v>
      </c>
      <c r="X796" s="26" t="s">
        <v>7542</v>
      </c>
      <c r="Y796" s="1" t="s">
        <v>2104</v>
      </c>
      <c r="Z796" s="1" t="s">
        <v>2035</v>
      </c>
      <c r="AA796" s="2" t="s">
        <v>1662</v>
      </c>
      <c r="AB796" s="1" t="s">
        <v>5461</v>
      </c>
      <c r="AC796" s="1" t="s">
        <v>183</v>
      </c>
      <c r="AD796" s="1" t="s">
        <v>183</v>
      </c>
      <c r="AE796" s="1">
        <v>1</v>
      </c>
      <c r="AF796" s="1" t="s">
        <v>338</v>
      </c>
      <c r="AG796" s="1"/>
    </row>
    <row r="797" spans="1:33">
      <c r="A797" t="s">
        <v>338</v>
      </c>
      <c r="B797" s="36" t="s">
        <v>7543</v>
      </c>
      <c r="C797" s="1" t="s">
        <v>192</v>
      </c>
      <c r="D797" s="2" t="s">
        <v>305</v>
      </c>
      <c r="E797" s="1"/>
      <c r="F797" s="1" t="s">
        <v>128</v>
      </c>
      <c r="G797" s="1" t="s">
        <v>5478</v>
      </c>
      <c r="H797" s="20">
        <v>0</v>
      </c>
      <c r="I797" s="22"/>
      <c r="J797" s="20"/>
      <c r="K797" s="22"/>
      <c r="L797" s="20"/>
      <c r="M797" s="22">
        <v>7</v>
      </c>
      <c r="N797" s="20">
        <v>8</v>
      </c>
      <c r="O797" s="22"/>
      <c r="P797" s="20"/>
      <c r="Q797" s="22">
        <v>-1</v>
      </c>
      <c r="R797" s="20">
        <v>0</v>
      </c>
      <c r="S797" s="22"/>
      <c r="T797" s="20"/>
      <c r="U797" s="22"/>
      <c r="V797" s="27">
        <v>3500</v>
      </c>
      <c r="W797" s="1" t="s">
        <v>7544</v>
      </c>
      <c r="X797" s="29" t="s">
        <v>5746</v>
      </c>
      <c r="Y797" s="1" t="s">
        <v>2194</v>
      </c>
      <c r="Z797" s="1" t="s">
        <v>2035</v>
      </c>
      <c r="AA797" s="1" t="s">
        <v>1667</v>
      </c>
      <c r="AB797" s="1" t="s">
        <v>5461</v>
      </c>
      <c r="AC797" s="1" t="s">
        <v>183</v>
      </c>
      <c r="AD797" s="1" t="s">
        <v>183</v>
      </c>
      <c r="AE797" s="1">
        <v>1</v>
      </c>
      <c r="AF797" s="1" t="s">
        <v>338</v>
      </c>
      <c r="AG797" s="1"/>
    </row>
    <row r="798" spans="1:33">
      <c r="A798" t="s">
        <v>338</v>
      </c>
      <c r="B798" s="36" t="s">
        <v>7545</v>
      </c>
      <c r="C798" s="1"/>
      <c r="D798" s="2" t="s">
        <v>344</v>
      </c>
      <c r="E798" s="1"/>
      <c r="F798" s="1"/>
      <c r="G798" s="1" t="s">
        <v>5478</v>
      </c>
      <c r="H798" s="20">
        <v>0</v>
      </c>
      <c r="I798" s="22"/>
      <c r="J798" s="20"/>
      <c r="K798" s="22"/>
      <c r="L798" s="20"/>
      <c r="M798" s="22"/>
      <c r="N798" s="20">
        <v>8</v>
      </c>
      <c r="O798" s="22"/>
      <c r="P798" s="20"/>
      <c r="Q798" s="22"/>
      <c r="R798" s="20">
        <v>1</v>
      </c>
      <c r="S798" s="22"/>
      <c r="T798" s="20"/>
      <c r="U798" s="22"/>
      <c r="V798" s="27">
        <v>3500</v>
      </c>
      <c r="W798" s="1" t="s">
        <v>7546</v>
      </c>
      <c r="X798" s="29" t="s">
        <v>7547</v>
      </c>
      <c r="Y798" s="1" t="s">
        <v>3067</v>
      </c>
      <c r="Z798" s="1" t="s">
        <v>2035</v>
      </c>
      <c r="AA798" s="1" t="s">
        <v>1667</v>
      </c>
      <c r="AB798" s="1" t="s">
        <v>5461</v>
      </c>
      <c r="AC798" s="1" t="s">
        <v>183</v>
      </c>
      <c r="AD798" s="1" t="s">
        <v>183</v>
      </c>
      <c r="AE798" s="1">
        <v>1</v>
      </c>
      <c r="AF798" s="1" t="s">
        <v>338</v>
      </c>
      <c r="AG798" s="1"/>
    </row>
    <row r="799" spans="1:33">
      <c r="A799" t="s">
        <v>338</v>
      </c>
      <c r="B799" s="1" t="s">
        <v>7548</v>
      </c>
      <c r="C799" s="54"/>
      <c r="D799" s="2" t="s">
        <v>305</v>
      </c>
      <c r="E799" s="1" t="s">
        <v>316</v>
      </c>
      <c r="F799" s="2"/>
      <c r="G799" s="2" t="s">
        <v>5478</v>
      </c>
      <c r="H799" s="20">
        <v>0</v>
      </c>
      <c r="I799" s="22"/>
      <c r="J799" s="20"/>
      <c r="K799" s="22"/>
      <c r="L799" s="20"/>
      <c r="M799" s="22"/>
      <c r="N799" s="20">
        <v>6</v>
      </c>
      <c r="O799" s="22"/>
      <c r="P799" s="20"/>
      <c r="Q799" s="22"/>
      <c r="R799" s="20">
        <v>4</v>
      </c>
      <c r="S799" s="22"/>
      <c r="T799" s="20"/>
      <c r="U799" s="22"/>
      <c r="V799" s="27">
        <v>4000</v>
      </c>
      <c r="W799" s="1" t="s">
        <v>7549</v>
      </c>
      <c r="X799" s="29" t="s">
        <v>7375</v>
      </c>
      <c r="Y799" s="1" t="s">
        <v>7550</v>
      </c>
      <c r="Z799" s="1" t="s">
        <v>2035</v>
      </c>
      <c r="AA799" s="1" t="s">
        <v>1614</v>
      </c>
      <c r="AB799" s="1" t="s">
        <v>5461</v>
      </c>
      <c r="AC799" s="1" t="s">
        <v>183</v>
      </c>
      <c r="AD799" s="1" t="s">
        <v>183</v>
      </c>
      <c r="AE799" s="1">
        <v>1</v>
      </c>
      <c r="AF799" s="1" t="s">
        <v>338</v>
      </c>
      <c r="AG799" s="1"/>
    </row>
    <row r="800" spans="1:33">
      <c r="A800" t="s">
        <v>338</v>
      </c>
      <c r="B800" s="1" t="s">
        <v>7551</v>
      </c>
      <c r="C800" s="1"/>
      <c r="D800" s="2" t="s">
        <v>345</v>
      </c>
      <c r="E800" s="1"/>
      <c r="F800" s="1"/>
      <c r="G800" s="2" t="s">
        <v>5478</v>
      </c>
      <c r="H800" s="20">
        <v>0</v>
      </c>
      <c r="I800" s="22"/>
      <c r="J800" s="20"/>
      <c r="K800" s="22"/>
      <c r="L800" s="20"/>
      <c r="M800" s="22"/>
      <c r="N800" s="20">
        <v>7</v>
      </c>
      <c r="O800" s="22"/>
      <c r="P800" s="20"/>
      <c r="Q800" s="22"/>
      <c r="R800" s="20">
        <v>3</v>
      </c>
      <c r="S800" s="22"/>
      <c r="T800" s="20"/>
      <c r="U800" s="22"/>
      <c r="V800" s="27">
        <v>4000</v>
      </c>
      <c r="W800" s="1" t="s">
        <v>7552</v>
      </c>
      <c r="X800" s="29" t="s">
        <v>7553</v>
      </c>
      <c r="Y800" s="1" t="s">
        <v>7550</v>
      </c>
      <c r="Z800" s="1" t="s">
        <v>2035</v>
      </c>
      <c r="AA800" s="1" t="s">
        <v>1614</v>
      </c>
      <c r="AB800" s="1" t="s">
        <v>5461</v>
      </c>
      <c r="AC800" s="1" t="s">
        <v>183</v>
      </c>
      <c r="AD800" s="1" t="s">
        <v>183</v>
      </c>
      <c r="AE800" s="1">
        <v>1</v>
      </c>
      <c r="AF800" s="1" t="s">
        <v>338</v>
      </c>
      <c r="AG800" s="1"/>
    </row>
    <row r="801" spans="1:33">
      <c r="A801" t="s">
        <v>338</v>
      </c>
      <c r="B801" s="36" t="s">
        <v>7554</v>
      </c>
      <c r="C801" s="1"/>
      <c r="D801" s="2" t="s">
        <v>183</v>
      </c>
      <c r="E801" s="1"/>
      <c r="F801" s="2"/>
      <c r="G801" s="1" t="s">
        <v>5478</v>
      </c>
      <c r="H801" s="20">
        <v>-1</v>
      </c>
      <c r="I801" s="22"/>
      <c r="J801" s="20"/>
      <c r="K801" s="22"/>
      <c r="L801" s="20"/>
      <c r="M801" s="22"/>
      <c r="N801" s="20">
        <v>8</v>
      </c>
      <c r="O801" s="24"/>
      <c r="P801" s="20"/>
      <c r="Q801" s="24"/>
      <c r="R801" s="20">
        <v>1</v>
      </c>
      <c r="S801" s="22"/>
      <c r="T801" s="20"/>
      <c r="U801" s="22"/>
      <c r="V801" s="28">
        <v>4000</v>
      </c>
      <c r="W801" s="2" t="s">
        <v>7555</v>
      </c>
      <c r="X801" s="26" t="s">
        <v>7556</v>
      </c>
      <c r="Y801" s="1" t="s">
        <v>3067</v>
      </c>
      <c r="Z801" s="1" t="s">
        <v>2035</v>
      </c>
      <c r="AA801" s="21" t="s">
        <v>1657</v>
      </c>
      <c r="AB801" s="1" t="s">
        <v>5461</v>
      </c>
      <c r="AC801" s="1" t="s">
        <v>183</v>
      </c>
      <c r="AD801" s="1" t="s">
        <v>183</v>
      </c>
      <c r="AE801" s="1">
        <v>1</v>
      </c>
      <c r="AF801" s="1" t="s">
        <v>338</v>
      </c>
      <c r="AG801" s="1"/>
    </row>
    <row r="802" spans="1:33">
      <c r="A802" t="s">
        <v>338</v>
      </c>
      <c r="B802" s="36" t="s">
        <v>7557</v>
      </c>
      <c r="C802" s="1"/>
      <c r="D802" s="2" t="s">
        <v>305</v>
      </c>
      <c r="E802" s="1" t="s">
        <v>316</v>
      </c>
      <c r="F802" s="2"/>
      <c r="G802" s="1" t="s">
        <v>5478</v>
      </c>
      <c r="H802" s="20">
        <v>1</v>
      </c>
      <c r="I802" s="22"/>
      <c r="J802" s="20"/>
      <c r="K802" s="22"/>
      <c r="L802" s="20"/>
      <c r="M802" s="22"/>
      <c r="N802" s="20">
        <v>8</v>
      </c>
      <c r="O802" s="24"/>
      <c r="P802" s="20"/>
      <c r="Q802" s="22"/>
      <c r="R802" s="19"/>
      <c r="S802" s="22"/>
      <c r="T802" s="20"/>
      <c r="U802" s="22"/>
      <c r="V802" s="28">
        <v>4000</v>
      </c>
      <c r="W802" s="2" t="s">
        <v>7558</v>
      </c>
      <c r="X802" s="26" t="s">
        <v>7559</v>
      </c>
      <c r="Y802" s="1" t="s">
        <v>2104</v>
      </c>
      <c r="Z802" s="1" t="s">
        <v>2035</v>
      </c>
      <c r="AA802" s="21" t="s">
        <v>1657</v>
      </c>
      <c r="AB802" s="1" t="s">
        <v>5461</v>
      </c>
      <c r="AC802" s="1" t="s">
        <v>183</v>
      </c>
      <c r="AD802" s="1" t="s">
        <v>183</v>
      </c>
      <c r="AE802" s="1">
        <v>1</v>
      </c>
      <c r="AF802" s="1" t="s">
        <v>338</v>
      </c>
      <c r="AG802" s="1"/>
    </row>
    <row r="803" spans="1:33">
      <c r="A803" t="s">
        <v>338</v>
      </c>
      <c r="B803" s="36" t="s">
        <v>7560</v>
      </c>
      <c r="C803" s="1" t="s">
        <v>192</v>
      </c>
      <c r="D803" s="2" t="s">
        <v>305</v>
      </c>
      <c r="E803" s="1"/>
      <c r="F803" s="1" t="s">
        <v>128</v>
      </c>
      <c r="G803" s="2"/>
      <c r="H803" s="20">
        <v>1</v>
      </c>
      <c r="I803" s="22"/>
      <c r="J803" s="20"/>
      <c r="K803" s="22"/>
      <c r="L803" s="20"/>
      <c r="M803" s="22">
        <v>3</v>
      </c>
      <c r="N803" s="20"/>
      <c r="O803" s="22"/>
      <c r="P803" s="19"/>
      <c r="Q803" s="22"/>
      <c r="R803" s="19"/>
      <c r="S803" s="22"/>
      <c r="T803" s="20"/>
      <c r="U803" s="22"/>
      <c r="V803" s="28">
        <v>4000</v>
      </c>
      <c r="W803" s="2" t="s">
        <v>7561</v>
      </c>
      <c r="X803" s="26" t="s">
        <v>7562</v>
      </c>
      <c r="Y803" s="1" t="s">
        <v>4248</v>
      </c>
      <c r="Z803" s="1" t="s">
        <v>2314</v>
      </c>
      <c r="AA803" s="2" t="s">
        <v>1662</v>
      </c>
      <c r="AB803" s="1" t="s">
        <v>5461</v>
      </c>
      <c r="AC803" s="1" t="s">
        <v>183</v>
      </c>
      <c r="AD803" s="1" t="s">
        <v>183</v>
      </c>
      <c r="AE803" s="1">
        <v>1</v>
      </c>
      <c r="AF803" s="1" t="s">
        <v>338</v>
      </c>
      <c r="AG803" s="1"/>
    </row>
    <row r="804" spans="1:33">
      <c r="A804" t="s">
        <v>338</v>
      </c>
      <c r="B804" s="36" t="s">
        <v>7563</v>
      </c>
      <c r="C804" s="1" t="s">
        <v>192</v>
      </c>
      <c r="D804" s="2" t="s">
        <v>305</v>
      </c>
      <c r="E804" s="1" t="s">
        <v>316</v>
      </c>
      <c r="F804" s="2" t="s">
        <v>128</v>
      </c>
      <c r="G804" s="1"/>
      <c r="H804" s="20">
        <v>1</v>
      </c>
      <c r="I804" s="22"/>
      <c r="J804" s="20"/>
      <c r="K804" s="22"/>
      <c r="L804" s="20"/>
      <c r="M804" s="22">
        <v>5</v>
      </c>
      <c r="N804" s="20"/>
      <c r="O804" s="24"/>
      <c r="P804" s="20"/>
      <c r="Q804" s="22"/>
      <c r="R804" s="19"/>
      <c r="S804" s="22"/>
      <c r="T804" s="20"/>
      <c r="U804" s="22"/>
      <c r="V804" s="28">
        <v>4000</v>
      </c>
      <c r="W804" s="2" t="s">
        <v>7564</v>
      </c>
      <c r="X804" s="26" t="s">
        <v>7539</v>
      </c>
      <c r="Y804" s="1" t="s">
        <v>4585</v>
      </c>
      <c r="Z804" s="1" t="s">
        <v>2035</v>
      </c>
      <c r="AA804" s="2" t="s">
        <v>1662</v>
      </c>
      <c r="AB804" s="1" t="s">
        <v>5461</v>
      </c>
      <c r="AC804" s="1" t="s">
        <v>183</v>
      </c>
      <c r="AD804" s="1" t="s">
        <v>183</v>
      </c>
      <c r="AE804" s="1">
        <v>1</v>
      </c>
      <c r="AF804" s="1" t="s">
        <v>338</v>
      </c>
      <c r="AG804" s="1"/>
    </row>
    <row r="805" spans="1:33">
      <c r="A805" t="s">
        <v>338</v>
      </c>
      <c r="B805" s="36" t="s">
        <v>7565</v>
      </c>
      <c r="C805" s="1"/>
      <c r="D805" s="2" t="s">
        <v>183</v>
      </c>
      <c r="E805" s="1"/>
      <c r="F805" s="1"/>
      <c r="G805" s="2" t="s">
        <v>5478</v>
      </c>
      <c r="H805" s="20">
        <v>1</v>
      </c>
      <c r="I805" s="22"/>
      <c r="J805" s="20"/>
      <c r="K805" s="22"/>
      <c r="L805" s="20"/>
      <c r="M805" s="22"/>
      <c r="N805" s="20">
        <v>5</v>
      </c>
      <c r="O805" s="22"/>
      <c r="P805" s="19"/>
      <c r="Q805" s="22"/>
      <c r="R805" s="19">
        <v>1</v>
      </c>
      <c r="S805" s="22"/>
      <c r="T805" s="20"/>
      <c r="U805" s="22"/>
      <c r="V805" s="28">
        <v>4000</v>
      </c>
      <c r="W805" s="2" t="s">
        <v>7566</v>
      </c>
      <c r="X805" s="26" t="s">
        <v>7567</v>
      </c>
      <c r="Y805" s="1" t="s">
        <v>3132</v>
      </c>
      <c r="Z805" s="1" t="s">
        <v>2035</v>
      </c>
      <c r="AA805" s="2" t="s">
        <v>1662</v>
      </c>
      <c r="AB805" s="1" t="s">
        <v>5461</v>
      </c>
      <c r="AC805" s="1" t="s">
        <v>183</v>
      </c>
      <c r="AD805" s="1" t="s">
        <v>183</v>
      </c>
      <c r="AE805" s="1">
        <v>1</v>
      </c>
      <c r="AF805" s="1" t="s">
        <v>338</v>
      </c>
      <c r="AG805" s="1"/>
    </row>
    <row r="806" spans="1:33">
      <c r="A806" t="s">
        <v>338</v>
      </c>
      <c r="B806" s="1" t="s">
        <v>7568</v>
      </c>
      <c r="C806" s="54" t="s">
        <v>192</v>
      </c>
      <c r="D806" s="2" t="s">
        <v>305</v>
      </c>
      <c r="E806" s="1" t="s">
        <v>316</v>
      </c>
      <c r="F806" s="2"/>
      <c r="G806" s="2" t="s">
        <v>5478</v>
      </c>
      <c r="H806" s="20">
        <v>1</v>
      </c>
      <c r="I806" s="22"/>
      <c r="J806" s="19"/>
      <c r="K806" s="22"/>
      <c r="L806" s="20"/>
      <c r="M806" s="22"/>
      <c r="N806" s="20">
        <v>8</v>
      </c>
      <c r="O806" s="22"/>
      <c r="P806" s="20"/>
      <c r="Q806" s="22"/>
      <c r="R806" s="20">
        <v>-2</v>
      </c>
      <c r="S806" s="22"/>
      <c r="T806" s="20"/>
      <c r="U806" s="22"/>
      <c r="V806" s="27">
        <v>4400</v>
      </c>
      <c r="W806" s="1" t="s">
        <v>7569</v>
      </c>
      <c r="X806" s="29" t="s">
        <v>7424</v>
      </c>
      <c r="Y806" s="1" t="s">
        <v>2194</v>
      </c>
      <c r="Z806" s="1" t="s">
        <v>2035</v>
      </c>
      <c r="AA806" s="1" t="s">
        <v>1623</v>
      </c>
      <c r="AB806" s="1" t="s">
        <v>5461</v>
      </c>
      <c r="AC806" s="1" t="s">
        <v>183</v>
      </c>
      <c r="AD806" s="1" t="s">
        <v>183</v>
      </c>
      <c r="AE806" s="1">
        <v>1</v>
      </c>
      <c r="AF806" s="1" t="s">
        <v>338</v>
      </c>
      <c r="AG806" s="1"/>
    </row>
    <row r="807" spans="1:33">
      <c r="A807" t="s">
        <v>338</v>
      </c>
      <c r="B807" s="1" t="s">
        <v>7570</v>
      </c>
      <c r="C807" s="54" t="s">
        <v>192</v>
      </c>
      <c r="D807" s="2" t="s">
        <v>305</v>
      </c>
      <c r="E807" s="1" t="s">
        <v>316</v>
      </c>
      <c r="F807" s="1"/>
      <c r="G807" s="2" t="s">
        <v>5478</v>
      </c>
      <c r="H807" s="20">
        <v>-1</v>
      </c>
      <c r="I807" s="22"/>
      <c r="J807" s="19"/>
      <c r="K807" s="22"/>
      <c r="L807" s="20"/>
      <c r="M807" s="22"/>
      <c r="N807" s="20">
        <v>12</v>
      </c>
      <c r="O807" s="22"/>
      <c r="P807" s="20"/>
      <c r="Q807" s="22"/>
      <c r="R807" s="20">
        <v>-2</v>
      </c>
      <c r="S807" s="22"/>
      <c r="T807" s="20"/>
      <c r="U807" s="22"/>
      <c r="V807" s="27">
        <v>4400</v>
      </c>
      <c r="W807" s="1" t="s">
        <v>7571</v>
      </c>
      <c r="X807" s="29" t="s">
        <v>7572</v>
      </c>
      <c r="Y807" s="1" t="s">
        <v>2154</v>
      </c>
      <c r="Z807" s="1" t="s">
        <v>2035</v>
      </c>
      <c r="AA807" s="1" t="s">
        <v>1623</v>
      </c>
      <c r="AB807" s="1" t="s">
        <v>5461</v>
      </c>
      <c r="AC807" s="1" t="s">
        <v>183</v>
      </c>
      <c r="AD807" s="1" t="s">
        <v>183</v>
      </c>
      <c r="AE807" s="1">
        <v>1</v>
      </c>
      <c r="AF807" s="1" t="s">
        <v>338</v>
      </c>
      <c r="AG807" s="1"/>
    </row>
    <row r="808" spans="1:33">
      <c r="A808" t="s">
        <v>338</v>
      </c>
      <c r="B808" s="1" t="s">
        <v>7573</v>
      </c>
      <c r="C808" s="1" t="s">
        <v>192</v>
      </c>
      <c r="D808" s="1" t="s">
        <v>305</v>
      </c>
      <c r="E808" s="1" t="s">
        <v>316</v>
      </c>
      <c r="F808" s="1" t="s">
        <v>128</v>
      </c>
      <c r="G808" s="2" t="s">
        <v>5478</v>
      </c>
      <c r="H808" s="20">
        <v>1</v>
      </c>
      <c r="I808" s="22"/>
      <c r="J808" s="19"/>
      <c r="K808" s="22"/>
      <c r="L808" s="20"/>
      <c r="M808" s="22">
        <v>6</v>
      </c>
      <c r="N808" s="20">
        <v>7</v>
      </c>
      <c r="O808" s="22"/>
      <c r="P808" s="20"/>
      <c r="Q808" s="22">
        <v>-1</v>
      </c>
      <c r="R808" s="20"/>
      <c r="S808" s="22"/>
      <c r="T808" s="20"/>
      <c r="U808" s="22"/>
      <c r="V808" s="27">
        <v>4400</v>
      </c>
      <c r="W808" s="1" t="s">
        <v>7574</v>
      </c>
      <c r="X808" s="29" t="s">
        <v>6279</v>
      </c>
      <c r="Y808" s="1" t="s">
        <v>2154</v>
      </c>
      <c r="Z808" s="1" t="s">
        <v>2035</v>
      </c>
      <c r="AA808" s="1" t="s">
        <v>1631</v>
      </c>
      <c r="AB808" s="1" t="s">
        <v>5461</v>
      </c>
      <c r="AC808" s="1" t="s">
        <v>183</v>
      </c>
      <c r="AD808" s="1" t="s">
        <v>183</v>
      </c>
      <c r="AE808" s="1">
        <v>1</v>
      </c>
      <c r="AF808" s="1" t="s">
        <v>338</v>
      </c>
      <c r="AG808" s="1"/>
    </row>
    <row r="809" spans="1:33">
      <c r="A809" t="s">
        <v>338</v>
      </c>
      <c r="B809" s="1" t="s">
        <v>7575</v>
      </c>
      <c r="C809" s="54" t="s">
        <v>192</v>
      </c>
      <c r="D809" s="1" t="s">
        <v>305</v>
      </c>
      <c r="E809" s="1" t="s">
        <v>316</v>
      </c>
      <c r="F809" s="2" t="s">
        <v>128</v>
      </c>
      <c r="G809" s="1" t="s">
        <v>5478</v>
      </c>
      <c r="H809" s="20">
        <v>1</v>
      </c>
      <c r="I809" s="22"/>
      <c r="J809" s="19"/>
      <c r="K809" s="22"/>
      <c r="L809" s="20"/>
      <c r="M809" s="22">
        <v>7</v>
      </c>
      <c r="N809" s="20">
        <v>8</v>
      </c>
      <c r="O809" s="22"/>
      <c r="P809" s="20"/>
      <c r="Q809" s="22">
        <v>-1</v>
      </c>
      <c r="R809" s="20"/>
      <c r="S809" s="22"/>
      <c r="T809" s="20"/>
      <c r="U809" s="22"/>
      <c r="V809" s="27">
        <v>4400</v>
      </c>
      <c r="W809" s="1" t="s">
        <v>7576</v>
      </c>
      <c r="X809" s="29" t="s">
        <v>7577</v>
      </c>
      <c r="Y809" s="1" t="s">
        <v>2154</v>
      </c>
      <c r="Z809" s="1" t="s">
        <v>2035</v>
      </c>
      <c r="AA809" s="1" t="s">
        <v>1631</v>
      </c>
      <c r="AB809" s="1" t="s">
        <v>5461</v>
      </c>
      <c r="AC809" s="1" t="s">
        <v>183</v>
      </c>
      <c r="AD809" s="1" t="s">
        <v>183</v>
      </c>
      <c r="AE809" s="1">
        <v>1</v>
      </c>
      <c r="AF809" s="1" t="s">
        <v>338</v>
      </c>
      <c r="AG809" s="1"/>
    </row>
    <row r="810" spans="1:33">
      <c r="A810" t="s">
        <v>338</v>
      </c>
      <c r="B810" s="1" t="s">
        <v>7578</v>
      </c>
      <c r="C810" s="54" t="s">
        <v>192</v>
      </c>
      <c r="D810" s="2" t="s">
        <v>305</v>
      </c>
      <c r="E810" s="1" t="s">
        <v>316</v>
      </c>
      <c r="F810" s="2" t="s">
        <v>128</v>
      </c>
      <c r="G810" s="2" t="s">
        <v>5478</v>
      </c>
      <c r="H810" s="20">
        <v>1</v>
      </c>
      <c r="I810" s="22"/>
      <c r="J810" s="19"/>
      <c r="K810" s="22"/>
      <c r="L810" s="20"/>
      <c r="M810" s="22">
        <v>8</v>
      </c>
      <c r="N810" s="20">
        <v>9</v>
      </c>
      <c r="O810" s="22"/>
      <c r="P810" s="20"/>
      <c r="Q810" s="22">
        <v>-2</v>
      </c>
      <c r="R810" s="20">
        <v>-1</v>
      </c>
      <c r="S810" s="22"/>
      <c r="T810" s="20"/>
      <c r="U810" s="22"/>
      <c r="V810" s="27">
        <v>4400</v>
      </c>
      <c r="W810" s="1" t="s">
        <v>7579</v>
      </c>
      <c r="X810" s="29" t="s">
        <v>7580</v>
      </c>
      <c r="Y810" s="1" t="s">
        <v>2377</v>
      </c>
      <c r="Z810" s="1" t="s">
        <v>2035</v>
      </c>
      <c r="AA810" s="1" t="s">
        <v>1631</v>
      </c>
      <c r="AB810" s="1" t="s">
        <v>5461</v>
      </c>
      <c r="AC810" s="1" t="s">
        <v>183</v>
      </c>
      <c r="AD810" s="1" t="s">
        <v>183</v>
      </c>
      <c r="AE810" s="1">
        <v>1</v>
      </c>
      <c r="AF810" s="1" t="s">
        <v>338</v>
      </c>
      <c r="AG810" s="1"/>
    </row>
    <row r="811" spans="1:33">
      <c r="A811" t="s">
        <v>338</v>
      </c>
      <c r="B811" s="1" t="s">
        <v>7581</v>
      </c>
      <c r="C811" s="54"/>
      <c r="D811" s="2" t="s">
        <v>305</v>
      </c>
      <c r="E811" s="1" t="s">
        <v>316</v>
      </c>
      <c r="F811" s="1" t="s">
        <v>128</v>
      </c>
      <c r="G811" s="2"/>
      <c r="H811" s="20">
        <v>1</v>
      </c>
      <c r="I811" s="22"/>
      <c r="J811" s="19"/>
      <c r="K811" s="22"/>
      <c r="L811" s="20"/>
      <c r="M811" s="22">
        <v>5</v>
      </c>
      <c r="N811" s="20"/>
      <c r="O811" s="22"/>
      <c r="P811" s="20"/>
      <c r="Q811" s="22">
        <v>1</v>
      </c>
      <c r="R811" s="20"/>
      <c r="S811" s="22"/>
      <c r="T811" s="20"/>
      <c r="U811" s="22"/>
      <c r="V811" s="27">
        <v>4400</v>
      </c>
      <c r="W811" s="1" t="s">
        <v>7582</v>
      </c>
      <c r="X811" s="29" t="s">
        <v>7583</v>
      </c>
      <c r="Y811" s="1" t="s">
        <v>2194</v>
      </c>
      <c r="Z811" s="1" t="s">
        <v>2035</v>
      </c>
      <c r="AA811" s="1" t="s">
        <v>1638</v>
      </c>
      <c r="AB811" s="1" t="s">
        <v>5461</v>
      </c>
      <c r="AC811" s="1" t="s">
        <v>183</v>
      </c>
      <c r="AD811" s="1" t="s">
        <v>183</v>
      </c>
      <c r="AE811" s="1">
        <v>1</v>
      </c>
      <c r="AF811" s="1" t="s">
        <v>338</v>
      </c>
      <c r="AG811" s="1"/>
    </row>
    <row r="812" spans="1:33">
      <c r="A812" t="s">
        <v>338</v>
      </c>
      <c r="B812" s="1" t="s">
        <v>7584</v>
      </c>
      <c r="C812" s="1"/>
      <c r="D812" s="2" t="s">
        <v>316</v>
      </c>
      <c r="E812" s="1"/>
      <c r="F812" s="1" t="s">
        <v>128</v>
      </c>
      <c r="G812" s="2"/>
      <c r="H812" s="20"/>
      <c r="I812" s="22"/>
      <c r="J812" s="19"/>
      <c r="K812" s="22"/>
      <c r="L812" s="20"/>
      <c r="M812" s="22">
        <v>6</v>
      </c>
      <c r="N812" s="20"/>
      <c r="O812" s="22"/>
      <c r="P812" s="20"/>
      <c r="Q812" s="22">
        <v>2</v>
      </c>
      <c r="R812" s="20"/>
      <c r="S812" s="22"/>
      <c r="T812" s="20"/>
      <c r="U812" s="22"/>
      <c r="V812" s="27">
        <v>4400</v>
      </c>
      <c r="W812" s="1" t="s">
        <v>7585</v>
      </c>
      <c r="X812" s="29" t="s">
        <v>7586</v>
      </c>
      <c r="Y812" s="1" t="s">
        <v>2313</v>
      </c>
      <c r="Z812" s="1" t="s">
        <v>2035</v>
      </c>
      <c r="AA812" s="1" t="s">
        <v>1638</v>
      </c>
      <c r="AB812" s="1" t="s">
        <v>5461</v>
      </c>
      <c r="AC812" s="1" t="s">
        <v>183</v>
      </c>
      <c r="AD812" s="1" t="s">
        <v>183</v>
      </c>
      <c r="AE812" s="1">
        <v>1</v>
      </c>
      <c r="AF812" s="1" t="s">
        <v>338</v>
      </c>
      <c r="AG812" s="1"/>
    </row>
    <row r="813" spans="1:33">
      <c r="A813" t="s">
        <v>338</v>
      </c>
      <c r="B813" s="1" t="s">
        <v>7587</v>
      </c>
      <c r="C813" s="1" t="s">
        <v>192</v>
      </c>
      <c r="D813" s="2" t="s">
        <v>364</v>
      </c>
      <c r="E813" s="1"/>
      <c r="F813" s="1" t="s">
        <v>128</v>
      </c>
      <c r="G813" s="2" t="s">
        <v>5478</v>
      </c>
      <c r="H813" s="20"/>
      <c r="I813" s="22"/>
      <c r="J813" s="20"/>
      <c r="K813" s="22"/>
      <c r="L813" s="20"/>
      <c r="M813" s="22">
        <v>8</v>
      </c>
      <c r="N813" s="20">
        <v>9</v>
      </c>
      <c r="O813" s="22"/>
      <c r="P813" s="20"/>
      <c r="Q813" s="22">
        <v>-1</v>
      </c>
      <c r="R813" s="20"/>
      <c r="S813" s="22"/>
      <c r="T813" s="20"/>
      <c r="U813" s="22"/>
      <c r="V813" s="27">
        <v>4400</v>
      </c>
      <c r="W813" s="1" t="s">
        <v>7588</v>
      </c>
      <c r="X813" s="29" t="s">
        <v>5483</v>
      </c>
      <c r="Y813" s="1" t="s">
        <v>2194</v>
      </c>
      <c r="Z813" s="1" t="s">
        <v>2035</v>
      </c>
      <c r="AA813" s="1" t="s">
        <v>1643</v>
      </c>
      <c r="AB813" s="1" t="s">
        <v>5461</v>
      </c>
      <c r="AC813" s="1" t="s">
        <v>183</v>
      </c>
      <c r="AD813" s="1" t="s">
        <v>183</v>
      </c>
      <c r="AE813" s="1">
        <v>1</v>
      </c>
      <c r="AF813" s="1" t="s">
        <v>338</v>
      </c>
      <c r="AG813" s="1"/>
    </row>
    <row r="814" spans="1:33">
      <c r="A814" t="s">
        <v>338</v>
      </c>
      <c r="B814" s="1" t="s">
        <v>7589</v>
      </c>
      <c r="C814" s="54" t="s">
        <v>192</v>
      </c>
      <c r="D814" s="1" t="s">
        <v>305</v>
      </c>
      <c r="E814" s="1" t="s">
        <v>316</v>
      </c>
      <c r="F814" s="1"/>
      <c r="G814" s="2" t="s">
        <v>5478</v>
      </c>
      <c r="H814" s="20"/>
      <c r="I814" s="22"/>
      <c r="J814" s="20"/>
      <c r="K814" s="22"/>
      <c r="L814" s="20"/>
      <c r="M814" s="22"/>
      <c r="N814" s="20">
        <v>9</v>
      </c>
      <c r="O814" s="22"/>
      <c r="P814" s="20"/>
      <c r="Q814" s="22"/>
      <c r="R814" s="20">
        <v>-1</v>
      </c>
      <c r="S814" s="22"/>
      <c r="T814" s="20"/>
      <c r="U814" s="22"/>
      <c r="V814" s="27">
        <v>4400</v>
      </c>
      <c r="W814" s="1" t="s">
        <v>7590</v>
      </c>
      <c r="X814" s="29" t="s">
        <v>7591</v>
      </c>
      <c r="Y814" s="1" t="s">
        <v>2104</v>
      </c>
      <c r="Z814" s="1" t="s">
        <v>2035</v>
      </c>
      <c r="AA814" s="1" t="s">
        <v>1643</v>
      </c>
      <c r="AB814" s="1" t="s">
        <v>5461</v>
      </c>
      <c r="AC814" s="1" t="s">
        <v>183</v>
      </c>
      <c r="AD814" s="1" t="s">
        <v>183</v>
      </c>
      <c r="AE814" s="1">
        <v>1</v>
      </c>
      <c r="AF814" s="1" t="s">
        <v>338</v>
      </c>
      <c r="AG814" s="1"/>
    </row>
    <row r="815" spans="1:33">
      <c r="A815" t="s">
        <v>338</v>
      </c>
      <c r="B815" s="1" t="s">
        <v>7592</v>
      </c>
      <c r="C815" s="54" t="s">
        <v>192</v>
      </c>
      <c r="D815" s="1" t="s">
        <v>183</v>
      </c>
      <c r="E815" s="1"/>
      <c r="F815" s="1"/>
      <c r="G815" s="2" t="s">
        <v>5478</v>
      </c>
      <c r="H815" s="20">
        <v>1</v>
      </c>
      <c r="I815" s="22"/>
      <c r="J815" s="20"/>
      <c r="K815" s="22"/>
      <c r="L815" s="20"/>
      <c r="M815" s="22"/>
      <c r="N815" s="20">
        <v>8</v>
      </c>
      <c r="O815" s="22"/>
      <c r="P815" s="20"/>
      <c r="Q815" s="22"/>
      <c r="R815" s="20">
        <v>-2</v>
      </c>
      <c r="S815" s="22"/>
      <c r="T815" s="20"/>
      <c r="U815" s="22"/>
      <c r="V815" s="27">
        <v>4400</v>
      </c>
      <c r="W815" s="1" t="s">
        <v>7593</v>
      </c>
      <c r="X815" s="29" t="s">
        <v>7594</v>
      </c>
      <c r="Y815" s="1" t="s">
        <v>2194</v>
      </c>
      <c r="Z815" s="1" t="s">
        <v>2035</v>
      </c>
      <c r="AA815" s="1" t="s">
        <v>1653</v>
      </c>
      <c r="AB815" s="1" t="s">
        <v>5461</v>
      </c>
      <c r="AC815" s="1" t="s">
        <v>183</v>
      </c>
      <c r="AD815" s="1" t="s">
        <v>183</v>
      </c>
      <c r="AE815" s="1">
        <v>1</v>
      </c>
      <c r="AF815" s="1" t="s">
        <v>338</v>
      </c>
      <c r="AG815" s="1"/>
    </row>
    <row r="816" spans="1:33">
      <c r="A816" t="s">
        <v>338</v>
      </c>
      <c r="B816" s="36" t="s">
        <v>7595</v>
      </c>
      <c r="C816" s="1" t="s">
        <v>192</v>
      </c>
      <c r="D816" s="2" t="s">
        <v>183</v>
      </c>
      <c r="E816" s="1"/>
      <c r="F816" s="2" t="s">
        <v>128</v>
      </c>
      <c r="G816" s="1" t="s">
        <v>5478</v>
      </c>
      <c r="H816" s="20"/>
      <c r="I816" s="22"/>
      <c r="J816" s="20"/>
      <c r="K816" s="22"/>
      <c r="L816" s="20"/>
      <c r="M816" s="22">
        <v>8</v>
      </c>
      <c r="N816" s="20">
        <v>9</v>
      </c>
      <c r="O816" s="24"/>
      <c r="P816" s="20"/>
      <c r="Q816" s="22">
        <v>-2</v>
      </c>
      <c r="R816" s="19">
        <v>-1</v>
      </c>
      <c r="S816" s="22"/>
      <c r="T816" s="20"/>
      <c r="U816" s="22"/>
      <c r="V816" s="28">
        <v>4400</v>
      </c>
      <c r="W816" s="2" t="s">
        <v>7596</v>
      </c>
      <c r="X816" s="26" t="s">
        <v>7597</v>
      </c>
      <c r="Y816" s="1" t="s">
        <v>2313</v>
      </c>
      <c r="Z816" s="1" t="s">
        <v>2035</v>
      </c>
      <c r="AA816" s="21" t="s">
        <v>1657</v>
      </c>
      <c r="AB816" s="1" t="s">
        <v>5461</v>
      </c>
      <c r="AC816" s="1" t="s">
        <v>183</v>
      </c>
      <c r="AD816" s="1" t="s">
        <v>183</v>
      </c>
      <c r="AE816" s="1">
        <v>1</v>
      </c>
      <c r="AF816" s="1" t="s">
        <v>338</v>
      </c>
      <c r="AG816" s="1"/>
    </row>
    <row r="817" spans="1:33">
      <c r="A817" t="s">
        <v>338</v>
      </c>
      <c r="B817" s="36" t="s">
        <v>7598</v>
      </c>
      <c r="C817" s="1" t="s">
        <v>192</v>
      </c>
      <c r="D817" s="2" t="s">
        <v>305</v>
      </c>
      <c r="E817" s="1"/>
      <c r="F817" s="1" t="s">
        <v>128</v>
      </c>
      <c r="G817" s="2"/>
      <c r="H817" s="20"/>
      <c r="I817" s="22"/>
      <c r="J817" s="20"/>
      <c r="K817" s="22"/>
      <c r="L817" s="20"/>
      <c r="M817" s="22">
        <v>6</v>
      </c>
      <c r="N817" s="20"/>
      <c r="O817" s="22"/>
      <c r="P817" s="19"/>
      <c r="Q817" s="22">
        <v>2</v>
      </c>
      <c r="R817" s="19"/>
      <c r="S817" s="22"/>
      <c r="T817" s="20"/>
      <c r="U817" s="22"/>
      <c r="V817" s="28">
        <v>4400</v>
      </c>
      <c r="W817" s="2" t="s">
        <v>7599</v>
      </c>
      <c r="X817" s="26" t="s">
        <v>5989</v>
      </c>
      <c r="Y817" s="1" t="s">
        <v>4585</v>
      </c>
      <c r="Z817" s="1" t="s">
        <v>2035</v>
      </c>
      <c r="AA817" s="2" t="s">
        <v>1662</v>
      </c>
      <c r="AB817" s="1" t="s">
        <v>5461</v>
      </c>
      <c r="AC817" s="1" t="s">
        <v>183</v>
      </c>
      <c r="AD817" s="1" t="s">
        <v>183</v>
      </c>
      <c r="AE817" s="1">
        <v>1</v>
      </c>
      <c r="AF817" s="1" t="s">
        <v>338</v>
      </c>
      <c r="AG817" s="1"/>
    </row>
    <row r="818" spans="1:33">
      <c r="A818" t="s">
        <v>338</v>
      </c>
      <c r="B818" s="36" t="s">
        <v>7600</v>
      </c>
      <c r="C818" s="1"/>
      <c r="D818" s="2" t="s">
        <v>1628</v>
      </c>
      <c r="E818" s="1"/>
      <c r="F818" s="2"/>
      <c r="G818" s="1" t="s">
        <v>5478</v>
      </c>
      <c r="H818" s="20"/>
      <c r="I818" s="22"/>
      <c r="J818" s="20"/>
      <c r="K818" s="22"/>
      <c r="L818" s="20"/>
      <c r="M818" s="22"/>
      <c r="N818" s="20">
        <v>7</v>
      </c>
      <c r="O818" s="24"/>
      <c r="P818" s="20"/>
      <c r="Q818" s="22"/>
      <c r="R818" s="19">
        <v>5</v>
      </c>
      <c r="S818" s="22"/>
      <c r="T818" s="20"/>
      <c r="U818" s="22"/>
      <c r="V818" s="28">
        <v>4400</v>
      </c>
      <c r="W818" s="2" t="s">
        <v>7601</v>
      </c>
      <c r="X818" s="26" t="s">
        <v>7602</v>
      </c>
      <c r="Y818" s="1" t="s">
        <v>3067</v>
      </c>
      <c r="Z818" s="1" t="s">
        <v>2035</v>
      </c>
      <c r="AA818" s="2" t="s">
        <v>1662</v>
      </c>
      <c r="AB818" s="1" t="s">
        <v>5461</v>
      </c>
      <c r="AC818" s="1" t="s">
        <v>183</v>
      </c>
      <c r="AD818" s="1" t="s">
        <v>183</v>
      </c>
      <c r="AE818" s="1">
        <v>1</v>
      </c>
      <c r="AF818" s="1" t="s">
        <v>338</v>
      </c>
      <c r="AG818" s="1"/>
    </row>
    <row r="819" spans="1:33">
      <c r="A819" t="s">
        <v>338</v>
      </c>
      <c r="B819" s="36" t="s">
        <v>7603</v>
      </c>
      <c r="C819" s="1" t="s">
        <v>192</v>
      </c>
      <c r="D819" s="2" t="s">
        <v>183</v>
      </c>
      <c r="E819" s="1"/>
      <c r="F819" s="1" t="s">
        <v>128</v>
      </c>
      <c r="G819" s="2"/>
      <c r="H819" s="20"/>
      <c r="I819" s="22"/>
      <c r="J819" s="20"/>
      <c r="K819" s="22"/>
      <c r="L819" s="20"/>
      <c r="M819" s="22">
        <v>7</v>
      </c>
      <c r="N819" s="20"/>
      <c r="O819" s="22"/>
      <c r="P819" s="19"/>
      <c r="Q819" s="22"/>
      <c r="R819" s="19"/>
      <c r="S819" s="22"/>
      <c r="T819" s="20"/>
      <c r="U819" s="22"/>
      <c r="V819" s="28">
        <v>4400</v>
      </c>
      <c r="W819" s="2" t="s">
        <v>7604</v>
      </c>
      <c r="X819" s="26" t="s">
        <v>7539</v>
      </c>
      <c r="Y819" s="1" t="s">
        <v>2194</v>
      </c>
      <c r="Z819" s="1" t="s">
        <v>2035</v>
      </c>
      <c r="AA819" s="2" t="s">
        <v>1662</v>
      </c>
      <c r="AB819" s="1" t="s">
        <v>5461</v>
      </c>
      <c r="AC819" s="1" t="s">
        <v>183</v>
      </c>
      <c r="AD819" s="1" t="s">
        <v>183</v>
      </c>
      <c r="AE819" s="1">
        <v>1</v>
      </c>
      <c r="AF819" s="1" t="s">
        <v>338</v>
      </c>
      <c r="AG819" s="1"/>
    </row>
    <row r="820" spans="1:33">
      <c r="A820" t="s">
        <v>338</v>
      </c>
      <c r="B820" s="36" t="s">
        <v>7605</v>
      </c>
      <c r="C820" s="1" t="s">
        <v>192</v>
      </c>
      <c r="D820" s="2" t="s">
        <v>305</v>
      </c>
      <c r="E820" s="1" t="s">
        <v>316</v>
      </c>
      <c r="F820" s="1" t="s">
        <v>128</v>
      </c>
      <c r="G820" s="1" t="s">
        <v>5478</v>
      </c>
      <c r="H820" s="20">
        <v>0</v>
      </c>
      <c r="I820" s="22"/>
      <c r="J820" s="20"/>
      <c r="K820" s="22"/>
      <c r="L820" s="20"/>
      <c r="M820" s="22">
        <v>7</v>
      </c>
      <c r="N820" s="20">
        <v>8</v>
      </c>
      <c r="O820" s="22"/>
      <c r="P820" s="20"/>
      <c r="Q820" s="22">
        <v>0</v>
      </c>
      <c r="R820" s="20">
        <v>1</v>
      </c>
      <c r="S820" s="22"/>
      <c r="T820" s="20"/>
      <c r="U820" s="22"/>
      <c r="V820" s="27">
        <v>4400</v>
      </c>
      <c r="W820" s="1" t="s">
        <v>7606</v>
      </c>
      <c r="X820" s="29" t="s">
        <v>6279</v>
      </c>
      <c r="Y820" s="1" t="s">
        <v>2194</v>
      </c>
      <c r="Z820" s="1" t="s">
        <v>2035</v>
      </c>
      <c r="AA820" s="1" t="s">
        <v>1667</v>
      </c>
      <c r="AB820" s="1" t="s">
        <v>5461</v>
      </c>
      <c r="AC820" s="1" t="s">
        <v>183</v>
      </c>
      <c r="AD820" s="1" t="s">
        <v>183</v>
      </c>
      <c r="AE820" s="1">
        <v>1</v>
      </c>
      <c r="AF820" s="1" t="s">
        <v>338</v>
      </c>
      <c r="AG820" s="1"/>
    </row>
    <row r="821" spans="1:33">
      <c r="A821" t="s">
        <v>338</v>
      </c>
      <c r="B821" s="36" t="s">
        <v>7607</v>
      </c>
      <c r="C821" s="1" t="s">
        <v>192</v>
      </c>
      <c r="D821" s="2" t="s">
        <v>305</v>
      </c>
      <c r="E821" s="1" t="s">
        <v>316</v>
      </c>
      <c r="F821" s="1"/>
      <c r="G821" s="1" t="s">
        <v>5478</v>
      </c>
      <c r="H821" s="20">
        <v>1</v>
      </c>
      <c r="I821" s="22"/>
      <c r="J821" s="20"/>
      <c r="K821" s="22"/>
      <c r="L821" s="20"/>
      <c r="M821" s="22"/>
      <c r="N821" s="20">
        <v>8</v>
      </c>
      <c r="O821" s="22"/>
      <c r="P821" s="20"/>
      <c r="Q821" s="22"/>
      <c r="R821" s="20">
        <v>-2</v>
      </c>
      <c r="S821" s="22"/>
      <c r="T821" s="20"/>
      <c r="U821" s="22"/>
      <c r="V821" s="27">
        <v>4400</v>
      </c>
      <c r="W821" s="1" t="s">
        <v>7608</v>
      </c>
      <c r="X821" s="29" t="s">
        <v>5746</v>
      </c>
      <c r="Y821" s="1" t="s">
        <v>4585</v>
      </c>
      <c r="Z821" s="1" t="s">
        <v>2035</v>
      </c>
      <c r="AA821" s="1" t="s">
        <v>1667</v>
      </c>
      <c r="AB821" s="1" t="s">
        <v>5461</v>
      </c>
      <c r="AC821" s="1" t="s">
        <v>183</v>
      </c>
      <c r="AD821" s="1" t="s">
        <v>183</v>
      </c>
      <c r="AE821" s="1">
        <v>1</v>
      </c>
      <c r="AF821" s="1" t="s">
        <v>338</v>
      </c>
      <c r="AG821" s="1"/>
    </row>
    <row r="822" spans="1:33">
      <c r="A822" t="s">
        <v>338</v>
      </c>
      <c r="B822" s="36" t="s">
        <v>7609</v>
      </c>
      <c r="C822" s="1" t="s">
        <v>192</v>
      </c>
      <c r="D822" s="2" t="s">
        <v>305</v>
      </c>
      <c r="E822" s="1"/>
      <c r="F822" s="1"/>
      <c r="G822" s="1" t="s">
        <v>5478</v>
      </c>
      <c r="H822" s="20">
        <v>0</v>
      </c>
      <c r="I822" s="22"/>
      <c r="J822" s="20"/>
      <c r="K822" s="22"/>
      <c r="L822" s="20"/>
      <c r="M822" s="22"/>
      <c r="N822" s="20">
        <v>9</v>
      </c>
      <c r="O822" s="22"/>
      <c r="P822" s="20"/>
      <c r="Q822" s="22"/>
      <c r="R822" s="20">
        <v>0</v>
      </c>
      <c r="S822" s="22"/>
      <c r="T822" s="20"/>
      <c r="U822" s="22"/>
      <c r="V822" s="27">
        <v>4400</v>
      </c>
      <c r="W822" s="1" t="s">
        <v>7610</v>
      </c>
      <c r="X822" s="29" t="s">
        <v>5807</v>
      </c>
      <c r="Y822" s="1" t="s">
        <v>2377</v>
      </c>
      <c r="Z822" s="1" t="s">
        <v>2314</v>
      </c>
      <c r="AA822" s="1" t="s">
        <v>1667</v>
      </c>
      <c r="AB822" s="1" t="s">
        <v>5461</v>
      </c>
      <c r="AC822" s="1" t="s">
        <v>183</v>
      </c>
      <c r="AD822" s="1" t="s">
        <v>183</v>
      </c>
      <c r="AE822" s="1">
        <v>1</v>
      </c>
      <c r="AF822" s="1" t="s">
        <v>338</v>
      </c>
      <c r="AG822" s="1"/>
    </row>
    <row r="823" spans="1:33">
      <c r="A823" t="s">
        <v>338</v>
      </c>
      <c r="B823" s="1" t="s">
        <v>7611</v>
      </c>
      <c r="C823" s="1"/>
      <c r="D823" s="2" t="s">
        <v>347</v>
      </c>
      <c r="E823" s="1"/>
      <c r="F823" s="1"/>
      <c r="G823" s="2" t="s">
        <v>5478</v>
      </c>
      <c r="H823" s="20">
        <v>1</v>
      </c>
      <c r="I823" s="22"/>
      <c r="J823" s="19"/>
      <c r="K823" s="22"/>
      <c r="L823" s="20"/>
      <c r="M823" s="22"/>
      <c r="N823" s="20">
        <v>8</v>
      </c>
      <c r="O823" s="22"/>
      <c r="P823" s="20"/>
      <c r="Q823" s="22"/>
      <c r="R823" s="20">
        <v>-1</v>
      </c>
      <c r="S823" s="22"/>
      <c r="T823" s="20"/>
      <c r="U823" s="22"/>
      <c r="V823" s="27">
        <v>5000</v>
      </c>
      <c r="W823" s="1" t="s">
        <v>7612</v>
      </c>
      <c r="X823" s="29" t="s">
        <v>5494</v>
      </c>
      <c r="Y823" s="1" t="s">
        <v>2154</v>
      </c>
      <c r="Z823" s="1" t="s">
        <v>2035</v>
      </c>
      <c r="AA823" s="1" t="s">
        <v>1623</v>
      </c>
      <c r="AB823" s="1" t="s">
        <v>5461</v>
      </c>
      <c r="AC823" s="1" t="s">
        <v>183</v>
      </c>
      <c r="AD823" s="1" t="s">
        <v>183</v>
      </c>
      <c r="AE823" s="1">
        <v>1</v>
      </c>
      <c r="AF823" s="1" t="s">
        <v>338</v>
      </c>
      <c r="AG823" s="1"/>
    </row>
    <row r="824" spans="1:33">
      <c r="A824" t="s">
        <v>338</v>
      </c>
      <c r="B824" s="1" t="s">
        <v>7613</v>
      </c>
      <c r="C824" s="54" t="s">
        <v>192</v>
      </c>
      <c r="D824" s="2" t="s">
        <v>305</v>
      </c>
      <c r="E824" s="1" t="s">
        <v>316</v>
      </c>
      <c r="F824" s="1" t="s">
        <v>128</v>
      </c>
      <c r="G824" s="2" t="s">
        <v>5478</v>
      </c>
      <c r="H824" s="20"/>
      <c r="I824" s="22"/>
      <c r="J824" s="19"/>
      <c r="K824" s="22"/>
      <c r="L824" s="20"/>
      <c r="M824" s="22">
        <v>8</v>
      </c>
      <c r="N824" s="20">
        <v>9</v>
      </c>
      <c r="O824" s="22"/>
      <c r="P824" s="20"/>
      <c r="Q824" s="22"/>
      <c r="R824" s="20">
        <v>1</v>
      </c>
      <c r="S824" s="22"/>
      <c r="T824" s="20"/>
      <c r="U824" s="22"/>
      <c r="V824" s="27">
        <v>5000</v>
      </c>
      <c r="W824" s="1" t="s">
        <v>7614</v>
      </c>
      <c r="X824" s="29" t="s">
        <v>7615</v>
      </c>
      <c r="Y824" s="1" t="s">
        <v>4585</v>
      </c>
      <c r="Z824" s="1" t="s">
        <v>2314</v>
      </c>
      <c r="AA824" s="1" t="s">
        <v>1631</v>
      </c>
      <c r="AB824" s="1" t="s">
        <v>5461</v>
      </c>
      <c r="AC824" s="1" t="s">
        <v>183</v>
      </c>
      <c r="AD824" s="1" t="s">
        <v>183</v>
      </c>
      <c r="AE824" s="1">
        <v>1</v>
      </c>
      <c r="AF824" s="1" t="s">
        <v>338</v>
      </c>
      <c r="AG824" s="1"/>
    </row>
    <row r="825" spans="1:33">
      <c r="A825" t="s">
        <v>338</v>
      </c>
      <c r="B825" s="1" t="s">
        <v>7616</v>
      </c>
      <c r="C825" s="1" t="s">
        <v>192</v>
      </c>
      <c r="D825" s="2" t="s">
        <v>305</v>
      </c>
      <c r="E825" s="1"/>
      <c r="F825" s="2" t="s">
        <v>128</v>
      </c>
      <c r="G825" s="1"/>
      <c r="H825" s="20">
        <v>1</v>
      </c>
      <c r="I825" s="22"/>
      <c r="J825" s="19"/>
      <c r="K825" s="22"/>
      <c r="L825" s="20"/>
      <c r="M825" s="22">
        <v>9</v>
      </c>
      <c r="N825" s="20"/>
      <c r="O825" s="22"/>
      <c r="P825" s="20"/>
      <c r="Q825" s="22"/>
      <c r="R825" s="20"/>
      <c r="S825" s="22"/>
      <c r="T825" s="20"/>
      <c r="U825" s="22"/>
      <c r="V825" s="27">
        <v>5000</v>
      </c>
      <c r="W825" s="1" t="s">
        <v>7617</v>
      </c>
      <c r="X825" s="29" t="s">
        <v>7618</v>
      </c>
      <c r="Y825" s="1" t="s">
        <v>2194</v>
      </c>
      <c r="Z825" s="1" t="s">
        <v>2035</v>
      </c>
      <c r="AA825" s="1" t="s">
        <v>1631</v>
      </c>
      <c r="AB825" s="1" t="s">
        <v>5461</v>
      </c>
      <c r="AC825" s="1" t="s">
        <v>183</v>
      </c>
      <c r="AD825" s="1" t="s">
        <v>183</v>
      </c>
      <c r="AE825" s="1">
        <v>1</v>
      </c>
      <c r="AF825" s="1" t="s">
        <v>338</v>
      </c>
      <c r="AG825" s="1"/>
    </row>
    <row r="826" spans="1:33">
      <c r="A826" t="s">
        <v>338</v>
      </c>
      <c r="B826" s="1" t="s">
        <v>7619</v>
      </c>
      <c r="C826" s="54" t="s">
        <v>192</v>
      </c>
      <c r="D826" s="2" t="s">
        <v>305</v>
      </c>
      <c r="E826" s="1"/>
      <c r="F826" s="2" t="s">
        <v>128</v>
      </c>
      <c r="G826" s="1" t="s">
        <v>5478</v>
      </c>
      <c r="H826" s="20">
        <v>1</v>
      </c>
      <c r="I826" s="22"/>
      <c r="J826" s="19"/>
      <c r="K826" s="22"/>
      <c r="L826" s="20"/>
      <c r="M826" s="22">
        <v>9</v>
      </c>
      <c r="N826" s="20">
        <v>10</v>
      </c>
      <c r="O826" s="22"/>
      <c r="P826" s="20"/>
      <c r="Q826" s="22">
        <v>-3</v>
      </c>
      <c r="R826" s="20">
        <v>-2</v>
      </c>
      <c r="S826" s="22"/>
      <c r="T826" s="20"/>
      <c r="U826" s="22"/>
      <c r="V826" s="27">
        <v>5000</v>
      </c>
      <c r="W826" s="1" t="s">
        <v>7620</v>
      </c>
      <c r="X826" s="29" t="s">
        <v>6326</v>
      </c>
      <c r="Y826" s="1" t="s">
        <v>2154</v>
      </c>
      <c r="Z826" s="1" t="s">
        <v>2035</v>
      </c>
      <c r="AA826" s="1" t="s">
        <v>1631</v>
      </c>
      <c r="AB826" s="1" t="s">
        <v>5461</v>
      </c>
      <c r="AC826" s="1" t="s">
        <v>183</v>
      </c>
      <c r="AD826" s="1" t="s">
        <v>183</v>
      </c>
      <c r="AE826" s="1">
        <v>1</v>
      </c>
      <c r="AF826" s="1" t="s">
        <v>338</v>
      </c>
      <c r="AG826" s="1"/>
    </row>
    <row r="827" spans="1:33">
      <c r="A827" t="s">
        <v>338</v>
      </c>
      <c r="B827" s="1" t="s">
        <v>7621</v>
      </c>
      <c r="C827" s="54"/>
      <c r="D827" s="2" t="s">
        <v>305</v>
      </c>
      <c r="E827" s="1" t="s">
        <v>316</v>
      </c>
      <c r="F827" s="2"/>
      <c r="G827" s="1" t="s">
        <v>5478</v>
      </c>
      <c r="H827" s="20">
        <v>1</v>
      </c>
      <c r="I827" s="22"/>
      <c r="J827" s="19"/>
      <c r="K827" s="22"/>
      <c r="L827" s="20"/>
      <c r="M827" s="22"/>
      <c r="N827" s="20">
        <v>10</v>
      </c>
      <c r="O827" s="22"/>
      <c r="P827" s="20"/>
      <c r="Q827" s="22"/>
      <c r="R827" s="20">
        <v>-3</v>
      </c>
      <c r="S827" s="22"/>
      <c r="T827" s="20"/>
      <c r="U827" s="22"/>
      <c r="V827" s="27">
        <v>5000</v>
      </c>
      <c r="W827" s="1" t="s">
        <v>7622</v>
      </c>
      <c r="X827" s="29" t="s">
        <v>7623</v>
      </c>
      <c r="Y827" s="1" t="s">
        <v>7504</v>
      </c>
      <c r="Z827" s="1" t="s">
        <v>2035</v>
      </c>
      <c r="AA827" s="1" t="s">
        <v>1631</v>
      </c>
      <c r="AB827" s="1" t="s">
        <v>5461</v>
      </c>
      <c r="AC827" s="1" t="s">
        <v>183</v>
      </c>
      <c r="AD827" s="1" t="s">
        <v>183</v>
      </c>
      <c r="AE827" s="1">
        <v>1</v>
      </c>
      <c r="AF827" s="1" t="s">
        <v>338</v>
      </c>
      <c r="AG827" s="1"/>
    </row>
    <row r="828" spans="1:33">
      <c r="A828" t="s">
        <v>338</v>
      </c>
      <c r="B828" s="36" t="s">
        <v>7624</v>
      </c>
      <c r="C828" s="1"/>
      <c r="D828" s="2" t="s">
        <v>305</v>
      </c>
      <c r="E828" s="1" t="s">
        <v>316</v>
      </c>
      <c r="F828" s="1"/>
      <c r="G828" s="2" t="s">
        <v>5478</v>
      </c>
      <c r="H828" s="20">
        <v>-1</v>
      </c>
      <c r="I828" s="22"/>
      <c r="J828" s="20"/>
      <c r="K828" s="22"/>
      <c r="L828" s="20"/>
      <c r="M828" s="22"/>
      <c r="N828" s="20">
        <v>9</v>
      </c>
      <c r="O828" s="22"/>
      <c r="P828" s="19"/>
      <c r="Q828" s="22"/>
      <c r="R828" s="19"/>
      <c r="S828" s="22"/>
      <c r="T828" s="20"/>
      <c r="U828" s="22"/>
      <c r="V828" s="28">
        <v>5000</v>
      </c>
      <c r="W828" s="2" t="s">
        <v>7625</v>
      </c>
      <c r="X828" s="26" t="s">
        <v>7375</v>
      </c>
      <c r="Y828" s="1" t="s">
        <v>3067</v>
      </c>
      <c r="Z828" s="1" t="s">
        <v>2035</v>
      </c>
      <c r="AA828" s="21" t="s">
        <v>1657</v>
      </c>
      <c r="AB828" s="1" t="s">
        <v>5461</v>
      </c>
      <c r="AC828" s="1" t="s">
        <v>183</v>
      </c>
      <c r="AD828" s="1" t="s">
        <v>183</v>
      </c>
      <c r="AE828" s="1">
        <v>1</v>
      </c>
      <c r="AF828" s="1" t="s">
        <v>338</v>
      </c>
      <c r="AG828" s="1"/>
    </row>
    <row r="829" spans="1:33">
      <c r="A829" t="s">
        <v>338</v>
      </c>
      <c r="B829" s="36" t="s">
        <v>7626</v>
      </c>
      <c r="C829" s="1"/>
      <c r="D829" s="2" t="s">
        <v>316</v>
      </c>
      <c r="E829" s="1"/>
      <c r="F829" s="1"/>
      <c r="G829" s="2" t="s">
        <v>5478</v>
      </c>
      <c r="H829" s="20">
        <v>1</v>
      </c>
      <c r="I829" s="22"/>
      <c r="J829" s="20"/>
      <c r="K829" s="22"/>
      <c r="L829" s="20"/>
      <c r="M829" s="22"/>
      <c r="N829" s="20">
        <v>9</v>
      </c>
      <c r="O829" s="22"/>
      <c r="P829" s="19"/>
      <c r="Q829" s="22"/>
      <c r="R829" s="19">
        <v>-2</v>
      </c>
      <c r="S829" s="22"/>
      <c r="T829" s="20"/>
      <c r="U829" s="22"/>
      <c r="V829" s="28">
        <v>5000</v>
      </c>
      <c r="W829" s="2" t="s">
        <v>7627</v>
      </c>
      <c r="X829" s="26" t="s">
        <v>7388</v>
      </c>
      <c r="Y829" s="1" t="s">
        <v>7504</v>
      </c>
      <c r="Z829" s="1" t="s">
        <v>2035</v>
      </c>
      <c r="AA829" s="2" t="s">
        <v>1662</v>
      </c>
      <c r="AB829" s="1" t="s">
        <v>5461</v>
      </c>
      <c r="AC829" s="1" t="s">
        <v>183</v>
      </c>
      <c r="AD829" s="1" t="s">
        <v>183</v>
      </c>
      <c r="AE829" s="1">
        <v>1</v>
      </c>
      <c r="AF829" s="1" t="s">
        <v>338</v>
      </c>
      <c r="AG829" s="1"/>
    </row>
    <row r="830" spans="1:33">
      <c r="A830" t="s">
        <v>338</v>
      </c>
      <c r="B830" s="36" t="s">
        <v>7628</v>
      </c>
      <c r="C830" s="1" t="s">
        <v>192</v>
      </c>
      <c r="D830" s="2" t="s">
        <v>305</v>
      </c>
      <c r="E830" s="1"/>
      <c r="F830" s="1" t="s">
        <v>128</v>
      </c>
      <c r="G830" s="2" t="s">
        <v>5478</v>
      </c>
      <c r="H830" s="20">
        <v>1</v>
      </c>
      <c r="I830" s="22"/>
      <c r="J830" s="20"/>
      <c r="K830" s="22"/>
      <c r="L830" s="20"/>
      <c r="M830" s="22">
        <v>7</v>
      </c>
      <c r="N830" s="20">
        <v>8</v>
      </c>
      <c r="O830" s="22"/>
      <c r="P830" s="19"/>
      <c r="Q830" s="22">
        <v>-1</v>
      </c>
      <c r="R830" s="19"/>
      <c r="S830" s="22"/>
      <c r="T830" s="20"/>
      <c r="U830" s="22"/>
      <c r="V830" s="28">
        <v>5000</v>
      </c>
      <c r="W830" s="2" t="s">
        <v>7629</v>
      </c>
      <c r="X830" s="26" t="s">
        <v>7630</v>
      </c>
      <c r="Y830" s="1" t="s">
        <v>2154</v>
      </c>
      <c r="Z830" s="1" t="s">
        <v>2035</v>
      </c>
      <c r="AA830" s="2" t="s">
        <v>1662</v>
      </c>
      <c r="AB830" s="1" t="s">
        <v>5461</v>
      </c>
      <c r="AC830" s="1" t="s">
        <v>183</v>
      </c>
      <c r="AD830" s="1" t="s">
        <v>183</v>
      </c>
      <c r="AE830" s="1">
        <v>1</v>
      </c>
      <c r="AF830" s="1" t="s">
        <v>338</v>
      </c>
      <c r="AG830" s="1"/>
    </row>
    <row r="831" spans="1:33">
      <c r="A831" t="s">
        <v>338</v>
      </c>
      <c r="B831" s="36" t="s">
        <v>7631</v>
      </c>
      <c r="C831" s="1"/>
      <c r="D831" s="2" t="s">
        <v>1611</v>
      </c>
      <c r="E831" s="1"/>
      <c r="F831" s="1"/>
      <c r="G831" s="2" t="s">
        <v>5478</v>
      </c>
      <c r="H831" s="20">
        <v>1</v>
      </c>
      <c r="I831" s="22"/>
      <c r="J831" s="20"/>
      <c r="K831" s="22"/>
      <c r="L831" s="20"/>
      <c r="M831" s="22"/>
      <c r="N831" s="20">
        <v>9</v>
      </c>
      <c r="O831" s="22"/>
      <c r="P831" s="19"/>
      <c r="Q831" s="22"/>
      <c r="R831" s="19">
        <v>-2</v>
      </c>
      <c r="S831" s="22"/>
      <c r="T831" s="20">
        <v>3</v>
      </c>
      <c r="U831" s="22"/>
      <c r="V831" s="28">
        <v>5000</v>
      </c>
      <c r="W831" s="2" t="s">
        <v>7632</v>
      </c>
      <c r="X831" s="26" t="s">
        <v>7633</v>
      </c>
      <c r="Y831" s="1" t="s">
        <v>2194</v>
      </c>
      <c r="Z831" s="1" t="s">
        <v>2035</v>
      </c>
      <c r="AA831" s="2" t="s">
        <v>1662</v>
      </c>
      <c r="AB831" s="1" t="s">
        <v>5461</v>
      </c>
      <c r="AC831" s="1" t="s">
        <v>183</v>
      </c>
      <c r="AD831" s="1" t="s">
        <v>183</v>
      </c>
      <c r="AE831" s="1">
        <v>1</v>
      </c>
      <c r="AF831" s="1" t="s">
        <v>338</v>
      </c>
      <c r="AG831" s="1"/>
    </row>
    <row r="832" spans="1:33">
      <c r="A832" t="s">
        <v>338</v>
      </c>
      <c r="B832" s="1" t="s">
        <v>7634</v>
      </c>
      <c r="C832" s="54"/>
      <c r="D832" s="2" t="s">
        <v>316</v>
      </c>
      <c r="E832" s="1"/>
      <c r="F832" s="2"/>
      <c r="G832" s="2" t="s">
        <v>5478</v>
      </c>
      <c r="H832" s="20">
        <v>1</v>
      </c>
      <c r="I832" s="22"/>
      <c r="J832" s="19"/>
      <c r="K832" s="22"/>
      <c r="L832" s="20"/>
      <c r="M832" s="22"/>
      <c r="N832" s="20">
        <v>8</v>
      </c>
      <c r="O832" s="22"/>
      <c r="P832" s="20"/>
      <c r="Q832" s="22"/>
      <c r="R832" s="20">
        <v>-3</v>
      </c>
      <c r="S832" s="22"/>
      <c r="T832" s="20"/>
      <c r="U832" s="22"/>
      <c r="V832" s="27">
        <v>6000</v>
      </c>
      <c r="W832" s="1" t="s">
        <v>7635</v>
      </c>
      <c r="X832" s="29" t="s">
        <v>7636</v>
      </c>
      <c r="Y832" s="1" t="s">
        <v>2313</v>
      </c>
      <c r="Z832" s="1" t="s">
        <v>2314</v>
      </c>
      <c r="AA832" s="1" t="s">
        <v>1623</v>
      </c>
      <c r="AB832" s="1" t="s">
        <v>5461</v>
      </c>
      <c r="AC832" s="1" t="s">
        <v>183</v>
      </c>
      <c r="AD832" s="1" t="s">
        <v>183</v>
      </c>
      <c r="AE832" s="1">
        <v>1</v>
      </c>
      <c r="AF832" s="1" t="s">
        <v>338</v>
      </c>
      <c r="AG832" s="1"/>
    </row>
    <row r="833" spans="1:33">
      <c r="A833" t="s">
        <v>338</v>
      </c>
      <c r="B833" s="1" t="s">
        <v>7637</v>
      </c>
      <c r="C833" s="1"/>
      <c r="D833" s="2" t="s">
        <v>305</v>
      </c>
      <c r="E833" s="1" t="s">
        <v>316</v>
      </c>
      <c r="F833" s="1"/>
      <c r="G833" s="2" t="s">
        <v>5478</v>
      </c>
      <c r="H833" s="20">
        <v>0</v>
      </c>
      <c r="I833" s="22"/>
      <c r="J833" s="19"/>
      <c r="K833" s="22"/>
      <c r="L833" s="20"/>
      <c r="M833" s="22"/>
      <c r="N833" s="20">
        <v>10</v>
      </c>
      <c r="O833" s="22"/>
      <c r="P833" s="20"/>
      <c r="Q833" s="22"/>
      <c r="R833" s="20">
        <v>-3</v>
      </c>
      <c r="S833" s="22"/>
      <c r="T833" s="20"/>
      <c r="U833" s="22"/>
      <c r="V833" s="27">
        <v>6000</v>
      </c>
      <c r="W833" s="1" t="s">
        <v>7638</v>
      </c>
      <c r="X833" s="29" t="s">
        <v>7375</v>
      </c>
      <c r="Y833" s="1" t="s">
        <v>3067</v>
      </c>
      <c r="Z833" s="1" t="s">
        <v>2035</v>
      </c>
      <c r="AA833" s="1" t="s">
        <v>1623</v>
      </c>
      <c r="AB833" s="1" t="s">
        <v>5461</v>
      </c>
      <c r="AC833" s="1" t="s">
        <v>183</v>
      </c>
      <c r="AD833" s="1" t="s">
        <v>183</v>
      </c>
      <c r="AE833" s="1">
        <v>1</v>
      </c>
      <c r="AF833" s="1" t="s">
        <v>338</v>
      </c>
      <c r="AG833" s="1"/>
    </row>
    <row r="834" spans="1:33">
      <c r="A834" t="s">
        <v>338</v>
      </c>
      <c r="B834" s="1" t="s">
        <v>7639</v>
      </c>
      <c r="C834" s="1"/>
      <c r="D834" s="2" t="s">
        <v>316</v>
      </c>
      <c r="E834" s="1"/>
      <c r="F834" s="2"/>
      <c r="G834" s="1" t="s">
        <v>5478</v>
      </c>
      <c r="H834" s="20">
        <v>0</v>
      </c>
      <c r="I834" s="22"/>
      <c r="J834" s="20"/>
      <c r="K834" s="22"/>
      <c r="L834" s="20"/>
      <c r="M834" s="22"/>
      <c r="N834" s="20">
        <v>12</v>
      </c>
      <c r="O834" s="22"/>
      <c r="P834" s="20"/>
      <c r="Q834" s="22"/>
      <c r="R834" s="20">
        <v>-5</v>
      </c>
      <c r="S834" s="22"/>
      <c r="T834" s="20"/>
      <c r="U834" s="22"/>
      <c r="V834" s="27">
        <v>6000</v>
      </c>
      <c r="W834" s="1" t="s">
        <v>7640</v>
      </c>
      <c r="X834" s="29" t="s">
        <v>7641</v>
      </c>
      <c r="Y834" s="1" t="s">
        <v>7642</v>
      </c>
      <c r="Z834" s="1" t="s">
        <v>2035</v>
      </c>
      <c r="AA834" s="1" t="s">
        <v>1623</v>
      </c>
      <c r="AB834" s="1" t="s">
        <v>5461</v>
      </c>
      <c r="AC834" s="1" t="s">
        <v>183</v>
      </c>
      <c r="AD834" s="1" t="s">
        <v>183</v>
      </c>
      <c r="AE834" s="1">
        <v>1</v>
      </c>
      <c r="AF834" s="1" t="s">
        <v>338</v>
      </c>
      <c r="AG834" s="1"/>
    </row>
    <row r="835" spans="1:33">
      <c r="A835" t="s">
        <v>338</v>
      </c>
      <c r="B835" s="1" t="s">
        <v>7643</v>
      </c>
      <c r="C835" s="1" t="s">
        <v>192</v>
      </c>
      <c r="D835" s="2" t="s">
        <v>305</v>
      </c>
      <c r="E835" s="1" t="s">
        <v>316</v>
      </c>
      <c r="F835" s="1"/>
      <c r="G835" s="2" t="s">
        <v>5478</v>
      </c>
      <c r="H835" s="20">
        <v>1</v>
      </c>
      <c r="I835" s="22"/>
      <c r="J835" s="19"/>
      <c r="K835" s="22"/>
      <c r="L835" s="20"/>
      <c r="M835" s="22"/>
      <c r="N835" s="20">
        <v>8</v>
      </c>
      <c r="O835" s="22"/>
      <c r="P835" s="20"/>
      <c r="Q835" s="22"/>
      <c r="R835" s="20">
        <v>-1</v>
      </c>
      <c r="S835" s="22"/>
      <c r="T835" s="20"/>
      <c r="U835" s="22"/>
      <c r="V835" s="27">
        <v>6000</v>
      </c>
      <c r="W835" s="1" t="s">
        <v>7644</v>
      </c>
      <c r="X835" s="29" t="s">
        <v>7645</v>
      </c>
      <c r="Y835" s="1" t="s">
        <v>2154</v>
      </c>
      <c r="Z835" s="1" t="s">
        <v>2035</v>
      </c>
      <c r="AA835" s="1" t="s">
        <v>1631</v>
      </c>
      <c r="AB835" s="1" t="s">
        <v>5461</v>
      </c>
      <c r="AC835" s="1" t="s">
        <v>183</v>
      </c>
      <c r="AD835" s="1" t="s">
        <v>183</v>
      </c>
      <c r="AE835" s="1">
        <v>1</v>
      </c>
      <c r="AF835" s="1" t="s">
        <v>338</v>
      </c>
      <c r="AG835" s="1"/>
    </row>
    <row r="836" spans="1:33">
      <c r="A836" t="s">
        <v>338</v>
      </c>
      <c r="B836" s="1" t="s">
        <v>7646</v>
      </c>
      <c r="C836" s="54" t="s">
        <v>192</v>
      </c>
      <c r="D836" s="2" t="s">
        <v>305</v>
      </c>
      <c r="E836" s="1"/>
      <c r="F836" s="2"/>
      <c r="G836" s="1" t="s">
        <v>5478</v>
      </c>
      <c r="H836" s="20">
        <v>-1</v>
      </c>
      <c r="I836" s="22"/>
      <c r="J836" s="19"/>
      <c r="K836" s="22"/>
      <c r="L836" s="20"/>
      <c r="M836" s="22"/>
      <c r="N836" s="20">
        <v>9</v>
      </c>
      <c r="O836" s="22"/>
      <c r="P836" s="20"/>
      <c r="Q836" s="22"/>
      <c r="R836" s="20"/>
      <c r="S836" s="22"/>
      <c r="T836" s="20"/>
      <c r="U836" s="22"/>
      <c r="V836" s="27">
        <v>6000</v>
      </c>
      <c r="W836" s="1" t="s">
        <v>7647</v>
      </c>
      <c r="X836" s="29" t="s">
        <v>7580</v>
      </c>
      <c r="Y836" s="1" t="s">
        <v>2313</v>
      </c>
      <c r="Z836" s="1" t="s">
        <v>2314</v>
      </c>
      <c r="AA836" s="1" t="s">
        <v>1631</v>
      </c>
      <c r="AB836" s="1" t="s">
        <v>5461</v>
      </c>
      <c r="AC836" s="1" t="s">
        <v>183</v>
      </c>
      <c r="AD836" s="1" t="s">
        <v>183</v>
      </c>
      <c r="AE836" s="1">
        <v>1</v>
      </c>
      <c r="AF836" s="1" t="s">
        <v>338</v>
      </c>
      <c r="AG836" s="1"/>
    </row>
    <row r="837" spans="1:33">
      <c r="A837" t="s">
        <v>338</v>
      </c>
      <c r="B837" s="1" t="s">
        <v>7648</v>
      </c>
      <c r="C837" s="54" t="s">
        <v>192</v>
      </c>
      <c r="D837" s="2" t="s">
        <v>305</v>
      </c>
      <c r="E837" s="1" t="s">
        <v>316</v>
      </c>
      <c r="F837" s="2"/>
      <c r="G837" s="1" t="s">
        <v>5478</v>
      </c>
      <c r="H837" s="20">
        <v>1</v>
      </c>
      <c r="I837" s="22"/>
      <c r="J837" s="19"/>
      <c r="K837" s="22"/>
      <c r="L837" s="20"/>
      <c r="M837" s="22"/>
      <c r="N837" s="20">
        <v>10</v>
      </c>
      <c r="O837" s="22"/>
      <c r="P837" s="20"/>
      <c r="Q837" s="22"/>
      <c r="R837" s="20">
        <v>-3</v>
      </c>
      <c r="S837" s="22"/>
      <c r="T837" s="20"/>
      <c r="U837" s="22"/>
      <c r="V837" s="27">
        <v>6000</v>
      </c>
      <c r="W837" s="1" t="s">
        <v>7649</v>
      </c>
      <c r="X837" s="29" t="s">
        <v>7580</v>
      </c>
      <c r="Y837" s="1" t="s">
        <v>2377</v>
      </c>
      <c r="Z837" s="1" t="s">
        <v>2314</v>
      </c>
      <c r="AA837" s="1" t="s">
        <v>1631</v>
      </c>
      <c r="AB837" s="1" t="s">
        <v>5461</v>
      </c>
      <c r="AC837" s="1" t="s">
        <v>183</v>
      </c>
      <c r="AD837" s="1" t="s">
        <v>183</v>
      </c>
      <c r="AE837" s="1">
        <v>1</v>
      </c>
      <c r="AF837" s="1" t="s">
        <v>338</v>
      </c>
      <c r="AG837" s="1"/>
    </row>
    <row r="838" spans="1:33">
      <c r="A838" t="s">
        <v>338</v>
      </c>
      <c r="B838" s="1" t="s">
        <v>7650</v>
      </c>
      <c r="C838" s="54"/>
      <c r="D838" s="1" t="s">
        <v>305</v>
      </c>
      <c r="E838" s="1" t="s">
        <v>316</v>
      </c>
      <c r="F838" s="2" t="s">
        <v>128</v>
      </c>
      <c r="G838" s="2"/>
      <c r="H838" s="20"/>
      <c r="I838" s="22"/>
      <c r="J838" s="19"/>
      <c r="K838" s="22"/>
      <c r="L838" s="20"/>
      <c r="M838" s="22">
        <v>7</v>
      </c>
      <c r="N838" s="20"/>
      <c r="O838" s="22"/>
      <c r="P838" s="20"/>
      <c r="Q838" s="22">
        <v>2</v>
      </c>
      <c r="R838" s="20"/>
      <c r="S838" s="22"/>
      <c r="T838" s="20"/>
      <c r="U838" s="22"/>
      <c r="V838" s="27">
        <v>6000</v>
      </c>
      <c r="W838" s="1" t="s">
        <v>7651</v>
      </c>
      <c r="X838" s="29" t="s">
        <v>7652</v>
      </c>
      <c r="Y838" s="1" t="s">
        <v>2194</v>
      </c>
      <c r="Z838" s="1" t="s">
        <v>2035</v>
      </c>
      <c r="AA838" s="1" t="s">
        <v>1638</v>
      </c>
      <c r="AB838" s="1" t="s">
        <v>5461</v>
      </c>
      <c r="AC838" s="1" t="s">
        <v>183</v>
      </c>
      <c r="AD838" s="1" t="s">
        <v>183</v>
      </c>
      <c r="AE838" s="1">
        <v>1</v>
      </c>
      <c r="AF838" s="1" t="s">
        <v>338</v>
      </c>
      <c r="AG838" s="1"/>
    </row>
    <row r="839" spans="1:33">
      <c r="A839" t="s">
        <v>338</v>
      </c>
      <c r="B839" s="1" t="s">
        <v>7653</v>
      </c>
      <c r="C839" s="1"/>
      <c r="D839" s="1" t="s">
        <v>316</v>
      </c>
      <c r="E839" s="1"/>
      <c r="F839" s="2" t="s">
        <v>128</v>
      </c>
      <c r="G839" s="1"/>
      <c r="H839" s="20"/>
      <c r="I839" s="22"/>
      <c r="J839" s="19"/>
      <c r="K839" s="22"/>
      <c r="L839" s="20"/>
      <c r="M839" s="22">
        <v>9</v>
      </c>
      <c r="N839" s="20"/>
      <c r="O839" s="22"/>
      <c r="P839" s="20"/>
      <c r="Q839" s="22"/>
      <c r="R839" s="20"/>
      <c r="S839" s="22"/>
      <c r="T839" s="20"/>
      <c r="U839" s="22"/>
      <c r="V839" s="27">
        <v>6000</v>
      </c>
      <c r="W839" s="1" t="s">
        <v>7654</v>
      </c>
      <c r="X839" s="29" t="s">
        <v>7655</v>
      </c>
      <c r="Y839" s="1" t="s">
        <v>2313</v>
      </c>
      <c r="Z839" s="1" t="s">
        <v>2035</v>
      </c>
      <c r="AA839" s="1" t="s">
        <v>1638</v>
      </c>
      <c r="AB839" s="1" t="s">
        <v>5461</v>
      </c>
      <c r="AC839" s="1" t="s">
        <v>183</v>
      </c>
      <c r="AD839" s="1" t="s">
        <v>183</v>
      </c>
      <c r="AE839" s="1">
        <v>1</v>
      </c>
      <c r="AF839" s="1" t="s">
        <v>338</v>
      </c>
      <c r="AG839" s="1"/>
    </row>
    <row r="840" spans="1:33">
      <c r="A840" t="s">
        <v>338</v>
      </c>
      <c r="B840" s="1" t="s">
        <v>7656</v>
      </c>
      <c r="C840" s="54" t="s">
        <v>192</v>
      </c>
      <c r="D840" s="2" t="s">
        <v>305</v>
      </c>
      <c r="E840" s="1" t="s">
        <v>316</v>
      </c>
      <c r="F840" s="1" t="s">
        <v>128</v>
      </c>
      <c r="G840" s="2" t="s">
        <v>5478</v>
      </c>
      <c r="H840" s="20"/>
      <c r="I840" s="22"/>
      <c r="J840" s="20"/>
      <c r="K840" s="22"/>
      <c r="L840" s="20"/>
      <c r="M840" s="22">
        <v>8</v>
      </c>
      <c r="N840" s="20">
        <v>9</v>
      </c>
      <c r="O840" s="22"/>
      <c r="P840" s="20"/>
      <c r="Q840" s="22"/>
      <c r="R840" s="20">
        <v>1</v>
      </c>
      <c r="S840" s="22"/>
      <c r="T840" s="20"/>
      <c r="U840" s="22"/>
      <c r="V840" s="27">
        <v>6000</v>
      </c>
      <c r="W840" s="1" t="s">
        <v>7657</v>
      </c>
      <c r="X840" s="29" t="s">
        <v>7485</v>
      </c>
      <c r="Y840" s="1" t="s">
        <v>2154</v>
      </c>
      <c r="Z840" s="1" t="s">
        <v>2035</v>
      </c>
      <c r="AA840" s="1" t="s">
        <v>1643</v>
      </c>
      <c r="AB840" s="1" t="s">
        <v>5461</v>
      </c>
      <c r="AC840" s="1" t="s">
        <v>183</v>
      </c>
      <c r="AD840" s="1" t="s">
        <v>183</v>
      </c>
      <c r="AE840" s="1">
        <v>1</v>
      </c>
      <c r="AF840" s="1" t="s">
        <v>338</v>
      </c>
      <c r="AG840" s="1"/>
    </row>
    <row r="841" spans="1:33">
      <c r="A841" t="s">
        <v>338</v>
      </c>
      <c r="B841" s="1" t="s">
        <v>7658</v>
      </c>
      <c r="C841" s="54" t="s">
        <v>192</v>
      </c>
      <c r="D841" s="2" t="s">
        <v>327</v>
      </c>
      <c r="E841" s="1"/>
      <c r="F841" s="1" t="s">
        <v>128</v>
      </c>
      <c r="G841" s="2" t="s">
        <v>5478</v>
      </c>
      <c r="H841" s="20">
        <v>1</v>
      </c>
      <c r="I841" s="22"/>
      <c r="J841" s="20"/>
      <c r="K841" s="22"/>
      <c r="L841" s="20"/>
      <c r="M841" s="22">
        <v>8</v>
      </c>
      <c r="N841" s="20">
        <v>9</v>
      </c>
      <c r="O841" s="22"/>
      <c r="P841" s="20"/>
      <c r="Q841" s="22">
        <v>-2</v>
      </c>
      <c r="R841" s="20">
        <v>-1</v>
      </c>
      <c r="S841" s="22"/>
      <c r="T841" s="20"/>
      <c r="U841" s="22"/>
      <c r="V841" s="27">
        <v>6000</v>
      </c>
      <c r="W841" s="1" t="s">
        <v>7659</v>
      </c>
      <c r="X841" s="29" t="s">
        <v>7521</v>
      </c>
      <c r="Y841" s="1" t="s">
        <v>2194</v>
      </c>
      <c r="Z841" s="1" t="s">
        <v>2035</v>
      </c>
      <c r="AA841" s="1" t="s">
        <v>1643</v>
      </c>
      <c r="AB841" s="1" t="s">
        <v>5461</v>
      </c>
      <c r="AC841" s="1" t="s">
        <v>183</v>
      </c>
      <c r="AD841" s="1" t="s">
        <v>183</v>
      </c>
      <c r="AE841" s="1">
        <v>1</v>
      </c>
      <c r="AF841" s="1" t="s">
        <v>338</v>
      </c>
      <c r="AG841" s="1"/>
    </row>
    <row r="842" spans="1:33">
      <c r="A842" t="s">
        <v>338</v>
      </c>
      <c r="B842" s="1" t="s">
        <v>7660</v>
      </c>
      <c r="C842" s="54"/>
      <c r="D842" s="2" t="s">
        <v>327</v>
      </c>
      <c r="E842" s="1" t="s">
        <v>316</v>
      </c>
      <c r="F842" s="1"/>
      <c r="G842" s="2" t="s">
        <v>5478</v>
      </c>
      <c r="H842" s="20"/>
      <c r="I842" s="22"/>
      <c r="J842" s="20"/>
      <c r="K842" s="22"/>
      <c r="L842" s="20"/>
      <c r="M842" s="22"/>
      <c r="N842" s="20">
        <v>10</v>
      </c>
      <c r="O842" s="22"/>
      <c r="P842" s="20"/>
      <c r="Q842" s="22"/>
      <c r="R842" s="20">
        <v>-3</v>
      </c>
      <c r="S842" s="22"/>
      <c r="T842" s="20"/>
      <c r="U842" s="22"/>
      <c r="V842" s="27">
        <v>6000</v>
      </c>
      <c r="W842" s="1" t="s">
        <v>7661</v>
      </c>
      <c r="X842" s="29" t="s">
        <v>7662</v>
      </c>
      <c r="Y842" s="1" t="s">
        <v>4585</v>
      </c>
      <c r="Z842" s="1" t="s">
        <v>2035</v>
      </c>
      <c r="AA842" s="1" t="s">
        <v>1653</v>
      </c>
      <c r="AB842" s="1" t="s">
        <v>5461</v>
      </c>
      <c r="AC842" s="1" t="s">
        <v>183</v>
      </c>
      <c r="AD842" s="1" t="s">
        <v>183</v>
      </c>
      <c r="AE842" s="1">
        <v>1</v>
      </c>
      <c r="AF842" s="1" t="s">
        <v>338</v>
      </c>
      <c r="AG842" s="1"/>
    </row>
    <row r="843" spans="1:33">
      <c r="A843" t="s">
        <v>338</v>
      </c>
      <c r="B843" s="36" t="s">
        <v>7663</v>
      </c>
      <c r="C843" s="1" t="s">
        <v>192</v>
      </c>
      <c r="D843" s="2" t="s">
        <v>305</v>
      </c>
      <c r="E843" s="1" t="s">
        <v>316</v>
      </c>
      <c r="F843" s="1"/>
      <c r="G843" s="2" t="s">
        <v>5478</v>
      </c>
      <c r="H843" s="20"/>
      <c r="I843" s="22"/>
      <c r="J843" s="20"/>
      <c r="K843" s="22"/>
      <c r="L843" s="20"/>
      <c r="M843" s="22"/>
      <c r="N843" s="20">
        <v>5</v>
      </c>
      <c r="O843" s="22"/>
      <c r="P843" s="19"/>
      <c r="Q843" s="22"/>
      <c r="R843" s="19">
        <v>3</v>
      </c>
      <c r="S843" s="22"/>
      <c r="T843" s="20"/>
      <c r="U843" s="22"/>
      <c r="V843" s="28">
        <v>6000</v>
      </c>
      <c r="W843" s="2" t="s">
        <v>7664</v>
      </c>
      <c r="X843" s="26" t="s">
        <v>7665</v>
      </c>
      <c r="Y843" s="1" t="s">
        <v>2313</v>
      </c>
      <c r="Z843" s="1" t="s">
        <v>2314</v>
      </c>
      <c r="AA843" s="2" t="s">
        <v>1662</v>
      </c>
      <c r="AB843" s="1" t="s">
        <v>5461</v>
      </c>
      <c r="AC843" s="1" t="s">
        <v>183</v>
      </c>
      <c r="AD843" s="1" t="s">
        <v>183</v>
      </c>
      <c r="AE843" s="1">
        <v>1</v>
      </c>
      <c r="AF843" s="1" t="s">
        <v>338</v>
      </c>
      <c r="AG843" s="1"/>
    </row>
    <row r="844" spans="1:33">
      <c r="A844" t="s">
        <v>338</v>
      </c>
      <c r="B844" s="36" t="s">
        <v>7666</v>
      </c>
      <c r="C844" s="1" t="s">
        <v>192</v>
      </c>
      <c r="D844" s="2" t="s">
        <v>305</v>
      </c>
      <c r="E844" s="1"/>
      <c r="F844" s="1"/>
      <c r="G844" s="2" t="s">
        <v>5478</v>
      </c>
      <c r="H844" s="20">
        <v>1</v>
      </c>
      <c r="I844" s="22"/>
      <c r="J844" s="20"/>
      <c r="K844" s="22"/>
      <c r="L844" s="20"/>
      <c r="M844" s="22"/>
      <c r="N844" s="20">
        <v>6</v>
      </c>
      <c r="O844" s="22"/>
      <c r="P844" s="19"/>
      <c r="Q844" s="22"/>
      <c r="R844" s="19"/>
      <c r="S844" s="22"/>
      <c r="T844" s="20"/>
      <c r="U844" s="22"/>
      <c r="V844" s="28">
        <v>6000</v>
      </c>
      <c r="W844" s="2" t="s">
        <v>7667</v>
      </c>
      <c r="X844" s="26" t="s">
        <v>7668</v>
      </c>
      <c r="Y844" s="1" t="s">
        <v>2377</v>
      </c>
      <c r="Z844" s="1" t="s">
        <v>2314</v>
      </c>
      <c r="AA844" s="2" t="s">
        <v>1662</v>
      </c>
      <c r="AB844" s="1" t="s">
        <v>5461</v>
      </c>
      <c r="AC844" s="1" t="s">
        <v>183</v>
      </c>
      <c r="AD844" s="1" t="s">
        <v>183</v>
      </c>
      <c r="AE844" s="1">
        <v>1</v>
      </c>
      <c r="AF844" s="1" t="s">
        <v>338</v>
      </c>
      <c r="AG844" s="1"/>
    </row>
    <row r="845" spans="1:33">
      <c r="A845" t="s">
        <v>338</v>
      </c>
      <c r="B845" s="36" t="s">
        <v>7669</v>
      </c>
      <c r="C845" s="1"/>
      <c r="D845" s="2" t="s">
        <v>305</v>
      </c>
      <c r="E845" s="1" t="s">
        <v>316</v>
      </c>
      <c r="F845" s="2"/>
      <c r="G845" s="1" t="s">
        <v>5478</v>
      </c>
      <c r="H845" s="20"/>
      <c r="I845" s="22"/>
      <c r="J845" s="20"/>
      <c r="K845" s="22"/>
      <c r="L845" s="20"/>
      <c r="M845" s="22"/>
      <c r="N845" s="20">
        <v>7</v>
      </c>
      <c r="O845" s="24"/>
      <c r="P845" s="20"/>
      <c r="Q845" s="22"/>
      <c r="R845" s="19">
        <v>2</v>
      </c>
      <c r="S845" s="22"/>
      <c r="T845" s="20"/>
      <c r="U845" s="22"/>
      <c r="V845" s="28">
        <v>6000</v>
      </c>
      <c r="W845" s="2" t="s">
        <v>7670</v>
      </c>
      <c r="X845" s="26" t="s">
        <v>7671</v>
      </c>
      <c r="Y845" s="1" t="s">
        <v>7672</v>
      </c>
      <c r="Z845" s="1" t="s">
        <v>2035</v>
      </c>
      <c r="AA845" s="2" t="s">
        <v>1662</v>
      </c>
      <c r="AB845" s="1" t="s">
        <v>5461</v>
      </c>
      <c r="AC845" s="1" t="s">
        <v>183</v>
      </c>
      <c r="AD845" s="1" t="s">
        <v>183</v>
      </c>
      <c r="AE845" s="1">
        <v>1</v>
      </c>
      <c r="AF845" s="1" t="s">
        <v>338</v>
      </c>
      <c r="AG845" s="1"/>
    </row>
    <row r="846" spans="1:33">
      <c r="A846" t="s">
        <v>338</v>
      </c>
      <c r="B846" s="36" t="s">
        <v>7673</v>
      </c>
      <c r="C846" s="1" t="s">
        <v>192</v>
      </c>
      <c r="D846" s="2" t="s">
        <v>1605</v>
      </c>
      <c r="E846" s="1"/>
      <c r="F846" s="1" t="s">
        <v>128</v>
      </c>
      <c r="G846" s="2" t="s">
        <v>5478</v>
      </c>
      <c r="H846" s="20">
        <v>1</v>
      </c>
      <c r="I846" s="22"/>
      <c r="J846" s="20"/>
      <c r="K846" s="22"/>
      <c r="L846" s="20"/>
      <c r="M846" s="22">
        <v>9</v>
      </c>
      <c r="N846" s="20">
        <v>10</v>
      </c>
      <c r="O846" s="22"/>
      <c r="P846" s="19"/>
      <c r="Q846" s="22">
        <v>-1</v>
      </c>
      <c r="R846" s="19"/>
      <c r="S846" s="22"/>
      <c r="T846" s="20"/>
      <c r="U846" s="22"/>
      <c r="V846" s="28">
        <v>6000</v>
      </c>
      <c r="W846" s="2" t="s">
        <v>7674</v>
      </c>
      <c r="X846" s="26" t="s">
        <v>7675</v>
      </c>
      <c r="Y846" s="1" t="s">
        <v>2154</v>
      </c>
      <c r="Z846" s="1" t="s">
        <v>2035</v>
      </c>
      <c r="AA846" s="2" t="s">
        <v>1662</v>
      </c>
      <c r="AB846" s="1" t="s">
        <v>5461</v>
      </c>
      <c r="AC846" s="1" t="s">
        <v>183</v>
      </c>
      <c r="AD846" s="1" t="s">
        <v>183</v>
      </c>
      <c r="AE846" s="1">
        <v>1</v>
      </c>
      <c r="AF846" s="1" t="s">
        <v>338</v>
      </c>
      <c r="AG846" s="1"/>
    </row>
    <row r="847" spans="1:33">
      <c r="A847" t="s">
        <v>338</v>
      </c>
      <c r="B847" s="36" t="s">
        <v>7676</v>
      </c>
      <c r="C847" s="1"/>
      <c r="D847" s="2" t="s">
        <v>327</v>
      </c>
      <c r="E847" s="1"/>
      <c r="F847" s="1"/>
      <c r="G847" s="1" t="s">
        <v>5478</v>
      </c>
      <c r="H847" s="20">
        <v>0</v>
      </c>
      <c r="I847" s="22"/>
      <c r="J847" s="20"/>
      <c r="K847" s="22"/>
      <c r="L847" s="20"/>
      <c r="M847" s="22"/>
      <c r="N847" s="20">
        <v>10</v>
      </c>
      <c r="O847" s="22"/>
      <c r="P847" s="20"/>
      <c r="Q847" s="22"/>
      <c r="R847" s="20">
        <v>-1</v>
      </c>
      <c r="S847" s="22"/>
      <c r="T847" s="20"/>
      <c r="U847" s="22"/>
      <c r="V847" s="27">
        <v>6000</v>
      </c>
      <c r="W847" s="1" t="s">
        <v>7677</v>
      </c>
      <c r="X847" s="29" t="s">
        <v>7678</v>
      </c>
      <c r="Y847" s="1" t="s">
        <v>4585</v>
      </c>
      <c r="Z847" s="1" t="s">
        <v>2035</v>
      </c>
      <c r="AA847" s="1" t="s">
        <v>1667</v>
      </c>
      <c r="AB847" s="1" t="s">
        <v>5461</v>
      </c>
      <c r="AC847" s="1" t="s">
        <v>183</v>
      </c>
      <c r="AD847" s="1" t="s">
        <v>183</v>
      </c>
      <c r="AE847" s="1">
        <v>1</v>
      </c>
      <c r="AF847" s="1" t="s">
        <v>338</v>
      </c>
      <c r="AG847" s="1"/>
    </row>
    <row r="848" spans="1:33">
      <c r="A848" t="s">
        <v>338</v>
      </c>
      <c r="B848" s="36" t="s">
        <v>7679</v>
      </c>
      <c r="C848" s="1" t="s">
        <v>192</v>
      </c>
      <c r="D848" s="2" t="s">
        <v>305</v>
      </c>
      <c r="E848" s="1" t="s">
        <v>316</v>
      </c>
      <c r="F848" s="1" t="s">
        <v>128</v>
      </c>
      <c r="G848" s="1" t="s">
        <v>5478</v>
      </c>
      <c r="H848" s="20">
        <v>0</v>
      </c>
      <c r="I848" s="22"/>
      <c r="J848" s="20"/>
      <c r="K848" s="22"/>
      <c r="L848" s="20"/>
      <c r="M848" s="22">
        <v>9</v>
      </c>
      <c r="N848" s="20">
        <v>10</v>
      </c>
      <c r="O848" s="22"/>
      <c r="P848" s="20"/>
      <c r="Q848" s="22">
        <v>-1</v>
      </c>
      <c r="R848" s="20">
        <v>0</v>
      </c>
      <c r="S848" s="22"/>
      <c r="T848" s="20"/>
      <c r="U848" s="22"/>
      <c r="V848" s="27">
        <v>6000</v>
      </c>
      <c r="W848" s="1" t="s">
        <v>7680</v>
      </c>
      <c r="X848" s="29" t="s">
        <v>7681</v>
      </c>
      <c r="Y848" s="1" t="s">
        <v>2104</v>
      </c>
      <c r="Z848" s="1" t="s">
        <v>2035</v>
      </c>
      <c r="AA848" s="1" t="s">
        <v>1667</v>
      </c>
      <c r="AB848" s="1" t="s">
        <v>5461</v>
      </c>
      <c r="AC848" s="1" t="s">
        <v>183</v>
      </c>
      <c r="AD848" s="1" t="s">
        <v>183</v>
      </c>
      <c r="AE848" s="1">
        <v>1</v>
      </c>
      <c r="AF848" s="1" t="s">
        <v>338</v>
      </c>
      <c r="AG848" s="1"/>
    </row>
    <row r="849" spans="1:33">
      <c r="A849" t="s">
        <v>338</v>
      </c>
      <c r="B849" s="36" t="s">
        <v>7682</v>
      </c>
      <c r="C849" s="1" t="s">
        <v>192</v>
      </c>
      <c r="D849" s="2" t="s">
        <v>305</v>
      </c>
      <c r="E849" s="1" t="s">
        <v>316</v>
      </c>
      <c r="F849" s="1"/>
      <c r="G849" s="1" t="s">
        <v>5478</v>
      </c>
      <c r="H849" s="20">
        <v>0</v>
      </c>
      <c r="I849" s="22"/>
      <c r="J849" s="20"/>
      <c r="K849" s="22"/>
      <c r="L849" s="20"/>
      <c r="M849" s="22"/>
      <c r="N849" s="20">
        <v>10</v>
      </c>
      <c r="O849" s="22"/>
      <c r="P849" s="20"/>
      <c r="Q849" s="22"/>
      <c r="R849" s="20">
        <v>-1</v>
      </c>
      <c r="S849" s="22"/>
      <c r="T849" s="20"/>
      <c r="U849" s="22"/>
      <c r="V849" s="27">
        <v>6000</v>
      </c>
      <c r="W849" s="1" t="s">
        <v>7683</v>
      </c>
      <c r="X849" s="29" t="s">
        <v>7591</v>
      </c>
      <c r="Y849" s="1" t="s">
        <v>2104</v>
      </c>
      <c r="Z849" s="1" t="s">
        <v>2035</v>
      </c>
      <c r="AA849" s="1" t="s">
        <v>1667</v>
      </c>
      <c r="AB849" s="1" t="s">
        <v>5461</v>
      </c>
      <c r="AC849" s="1" t="s">
        <v>183</v>
      </c>
      <c r="AD849" s="1" t="s">
        <v>183</v>
      </c>
      <c r="AE849" s="1">
        <v>1</v>
      </c>
      <c r="AF849" s="1" t="s">
        <v>338</v>
      </c>
      <c r="AG849" s="1"/>
    </row>
    <row r="850" spans="1:33">
      <c r="A850" t="s">
        <v>338</v>
      </c>
      <c r="B850" s="1" t="s">
        <v>7684</v>
      </c>
      <c r="C850" s="1"/>
      <c r="D850" s="2" t="s">
        <v>183</v>
      </c>
      <c r="E850" s="1"/>
      <c r="F850" s="2"/>
      <c r="G850" s="1" t="s">
        <v>5478</v>
      </c>
      <c r="H850" s="20">
        <v>1</v>
      </c>
      <c r="I850" s="22"/>
      <c r="J850" s="19"/>
      <c r="K850" s="22"/>
      <c r="L850" s="20"/>
      <c r="M850" s="22"/>
      <c r="N850" s="20">
        <v>6</v>
      </c>
      <c r="O850" s="22"/>
      <c r="P850" s="20"/>
      <c r="Q850" s="22"/>
      <c r="R850" s="20">
        <v>3</v>
      </c>
      <c r="S850" s="22"/>
      <c r="T850" s="20"/>
      <c r="U850" s="22"/>
      <c r="V850" s="27">
        <v>8000</v>
      </c>
      <c r="W850" s="1" t="s">
        <v>7685</v>
      </c>
      <c r="X850" s="29" t="s">
        <v>5497</v>
      </c>
      <c r="Y850" s="1" t="s">
        <v>7642</v>
      </c>
      <c r="Z850" s="1" t="s">
        <v>2035</v>
      </c>
      <c r="AA850" s="1" t="s">
        <v>1623</v>
      </c>
      <c r="AB850" s="1" t="s">
        <v>5461</v>
      </c>
      <c r="AC850" s="1" t="s">
        <v>183</v>
      </c>
      <c r="AD850" s="1" t="s">
        <v>183</v>
      </c>
      <c r="AE850" s="1">
        <v>1</v>
      </c>
      <c r="AF850" s="1" t="s">
        <v>338</v>
      </c>
      <c r="AG850" s="1"/>
    </row>
    <row r="851" spans="1:33">
      <c r="A851" t="s">
        <v>338</v>
      </c>
      <c r="B851" s="1" t="s">
        <v>7686</v>
      </c>
      <c r="C851" s="1" t="s">
        <v>192</v>
      </c>
      <c r="D851" s="2" t="s">
        <v>305</v>
      </c>
      <c r="E851" s="1" t="s">
        <v>316</v>
      </c>
      <c r="F851" s="1"/>
      <c r="G851" s="2" t="s">
        <v>5478</v>
      </c>
      <c r="H851" s="20">
        <v>1</v>
      </c>
      <c r="I851" s="22"/>
      <c r="J851" s="19"/>
      <c r="K851" s="22"/>
      <c r="L851" s="20"/>
      <c r="M851" s="22"/>
      <c r="N851" s="20">
        <v>10</v>
      </c>
      <c r="O851" s="22"/>
      <c r="P851" s="20"/>
      <c r="Q851" s="22"/>
      <c r="R851" s="20">
        <v>-1</v>
      </c>
      <c r="S851" s="22"/>
      <c r="T851" s="20"/>
      <c r="U851" s="22"/>
      <c r="V851" s="27">
        <v>8000</v>
      </c>
      <c r="W851" s="1" t="s">
        <v>7687</v>
      </c>
      <c r="X851" s="29" t="s">
        <v>7424</v>
      </c>
      <c r="Y851" s="1" t="s">
        <v>4585</v>
      </c>
      <c r="Z851" s="1" t="s">
        <v>2035</v>
      </c>
      <c r="AA851" s="1" t="s">
        <v>1623</v>
      </c>
      <c r="AB851" s="1" t="s">
        <v>5461</v>
      </c>
      <c r="AC851" s="1" t="s">
        <v>183</v>
      </c>
      <c r="AD851" s="1" t="s">
        <v>183</v>
      </c>
      <c r="AE851" s="1">
        <v>1</v>
      </c>
      <c r="AF851" s="1" t="s">
        <v>338</v>
      </c>
      <c r="AG851" s="1"/>
    </row>
    <row r="852" spans="1:33">
      <c r="A852" t="s">
        <v>338</v>
      </c>
      <c r="B852" s="1" t="s">
        <v>7688</v>
      </c>
      <c r="C852" s="1" t="s">
        <v>192</v>
      </c>
      <c r="D852" s="2" t="s">
        <v>305</v>
      </c>
      <c r="E852" s="1"/>
      <c r="F852" s="1"/>
      <c r="G852" s="2" t="s">
        <v>5478</v>
      </c>
      <c r="H852" s="20">
        <v>1</v>
      </c>
      <c r="I852" s="22"/>
      <c r="J852" s="19"/>
      <c r="K852" s="22"/>
      <c r="L852" s="20"/>
      <c r="M852" s="22"/>
      <c r="N852" s="20">
        <v>12</v>
      </c>
      <c r="O852" s="22"/>
      <c r="P852" s="20"/>
      <c r="Q852" s="22"/>
      <c r="R852" s="20">
        <v>-3</v>
      </c>
      <c r="S852" s="22"/>
      <c r="T852" s="20"/>
      <c r="U852" s="22"/>
      <c r="V852" s="27">
        <v>8000</v>
      </c>
      <c r="W852" s="1" t="s">
        <v>7689</v>
      </c>
      <c r="X852" s="29" t="s">
        <v>183</v>
      </c>
      <c r="Y852" s="1" t="s">
        <v>2154</v>
      </c>
      <c r="Z852" s="1" t="s">
        <v>2314</v>
      </c>
      <c r="AA852" s="1" t="s">
        <v>1623</v>
      </c>
      <c r="AB852" s="1" t="s">
        <v>5461</v>
      </c>
      <c r="AC852" s="1" t="s">
        <v>183</v>
      </c>
      <c r="AD852" s="1" t="s">
        <v>183</v>
      </c>
      <c r="AE852" s="1">
        <v>1</v>
      </c>
      <c r="AF852" s="1" t="s">
        <v>338</v>
      </c>
      <c r="AG852" s="1"/>
    </row>
    <row r="853" spans="1:33">
      <c r="A853" t="s">
        <v>338</v>
      </c>
      <c r="B853" s="1" t="s">
        <v>7690</v>
      </c>
      <c r="C853" s="1" t="s">
        <v>192</v>
      </c>
      <c r="D853" s="2" t="s">
        <v>347</v>
      </c>
      <c r="E853" s="1"/>
      <c r="F853" s="2"/>
      <c r="G853" s="2" t="s">
        <v>5478</v>
      </c>
      <c r="H853" s="20">
        <v>0</v>
      </c>
      <c r="I853" s="22"/>
      <c r="J853" s="19"/>
      <c r="K853" s="22"/>
      <c r="L853" s="20"/>
      <c r="M853" s="22"/>
      <c r="N853" s="20">
        <v>12</v>
      </c>
      <c r="O853" s="22"/>
      <c r="P853" s="20"/>
      <c r="Q853" s="22"/>
      <c r="R853" s="20">
        <v>-1</v>
      </c>
      <c r="S853" s="22"/>
      <c r="T853" s="20"/>
      <c r="U853" s="22"/>
      <c r="V853" s="27">
        <v>8000</v>
      </c>
      <c r="W853" s="1" t="s">
        <v>7691</v>
      </c>
      <c r="X853" s="29" t="s">
        <v>7465</v>
      </c>
      <c r="Y853" s="1" t="s">
        <v>2104</v>
      </c>
      <c r="Z853" s="1" t="s">
        <v>2035</v>
      </c>
      <c r="AA853" s="1" t="s">
        <v>1623</v>
      </c>
      <c r="AB853" s="1" t="s">
        <v>5461</v>
      </c>
      <c r="AC853" s="1" t="s">
        <v>183</v>
      </c>
      <c r="AD853" s="1" t="s">
        <v>183</v>
      </c>
      <c r="AE853" s="1">
        <v>1</v>
      </c>
      <c r="AF853" s="1" t="s">
        <v>338</v>
      </c>
      <c r="AG853" s="1"/>
    </row>
    <row r="854" spans="1:33">
      <c r="A854" t="s">
        <v>338</v>
      </c>
      <c r="B854" s="1" t="s">
        <v>7692</v>
      </c>
      <c r="C854" s="1" t="s">
        <v>192</v>
      </c>
      <c r="D854" s="2" t="s">
        <v>305</v>
      </c>
      <c r="E854" s="1"/>
      <c r="F854" s="1" t="s">
        <v>128</v>
      </c>
      <c r="G854" s="2"/>
      <c r="H854" s="20">
        <v>1</v>
      </c>
      <c r="I854" s="22"/>
      <c r="J854" s="19"/>
      <c r="K854" s="22"/>
      <c r="L854" s="20"/>
      <c r="M854" s="22">
        <v>8</v>
      </c>
      <c r="N854" s="20"/>
      <c r="O854" s="22"/>
      <c r="P854" s="20"/>
      <c r="Q854" s="22"/>
      <c r="R854" s="20"/>
      <c r="S854" s="22"/>
      <c r="T854" s="20"/>
      <c r="U854" s="22"/>
      <c r="V854" s="27">
        <v>8000</v>
      </c>
      <c r="W854" s="1" t="s">
        <v>7693</v>
      </c>
      <c r="X854" s="29" t="s">
        <v>7694</v>
      </c>
      <c r="Y854" s="1" t="s">
        <v>2313</v>
      </c>
      <c r="Z854" s="1" t="s">
        <v>2035</v>
      </c>
      <c r="AA854" s="1" t="s">
        <v>1631</v>
      </c>
      <c r="AB854" s="1" t="s">
        <v>5461</v>
      </c>
      <c r="AC854" s="1" t="s">
        <v>183</v>
      </c>
      <c r="AD854" s="1" t="s">
        <v>183</v>
      </c>
      <c r="AE854" s="1">
        <v>1</v>
      </c>
      <c r="AF854" s="1" t="s">
        <v>338</v>
      </c>
      <c r="AG854" s="1"/>
    </row>
    <row r="855" spans="1:33">
      <c r="A855" t="s">
        <v>338</v>
      </c>
      <c r="B855" s="1" t="s">
        <v>7695</v>
      </c>
      <c r="C855" s="54" t="s">
        <v>192</v>
      </c>
      <c r="D855" s="2" t="s">
        <v>305</v>
      </c>
      <c r="E855" s="1" t="s">
        <v>316</v>
      </c>
      <c r="F855" s="2" t="s">
        <v>128</v>
      </c>
      <c r="G855" s="1" t="s">
        <v>5478</v>
      </c>
      <c r="H855" s="20"/>
      <c r="I855" s="22"/>
      <c r="J855" s="19"/>
      <c r="K855" s="22"/>
      <c r="L855" s="20"/>
      <c r="M855" s="22">
        <v>8</v>
      </c>
      <c r="N855" s="20">
        <v>9</v>
      </c>
      <c r="O855" s="22"/>
      <c r="P855" s="20"/>
      <c r="Q855" s="22"/>
      <c r="R855" s="20">
        <v>1</v>
      </c>
      <c r="S855" s="22"/>
      <c r="T855" s="20"/>
      <c r="U855" s="22"/>
      <c r="V855" s="27">
        <v>8000</v>
      </c>
      <c r="W855" s="1" t="s">
        <v>7696</v>
      </c>
      <c r="X855" s="29" t="s">
        <v>7697</v>
      </c>
      <c r="Y855" s="1" t="s">
        <v>2154</v>
      </c>
      <c r="Z855" s="1" t="s">
        <v>2035</v>
      </c>
      <c r="AA855" s="1" t="s">
        <v>1631</v>
      </c>
      <c r="AB855" s="1" t="s">
        <v>5461</v>
      </c>
      <c r="AC855" s="1" t="s">
        <v>183</v>
      </c>
      <c r="AD855" s="1" t="s">
        <v>183</v>
      </c>
      <c r="AE855" s="1">
        <v>1</v>
      </c>
      <c r="AF855" s="1" t="s">
        <v>338</v>
      </c>
      <c r="AG855" s="1"/>
    </row>
    <row r="856" spans="1:33">
      <c r="A856" t="s">
        <v>338</v>
      </c>
      <c r="B856" s="1" t="s">
        <v>7698</v>
      </c>
      <c r="C856" s="1" t="s">
        <v>192</v>
      </c>
      <c r="D856" s="1" t="s">
        <v>305</v>
      </c>
      <c r="E856" s="1"/>
      <c r="F856" s="1" t="s">
        <v>128</v>
      </c>
      <c r="G856" s="2" t="s">
        <v>5478</v>
      </c>
      <c r="H856" s="20">
        <v>1</v>
      </c>
      <c r="I856" s="22"/>
      <c r="J856" s="19"/>
      <c r="K856" s="22"/>
      <c r="L856" s="20"/>
      <c r="M856" s="22">
        <v>11</v>
      </c>
      <c r="N856" s="20">
        <v>12</v>
      </c>
      <c r="O856" s="22"/>
      <c r="P856" s="20"/>
      <c r="Q856" s="22">
        <v>-4</v>
      </c>
      <c r="R856" s="20">
        <v>-3</v>
      </c>
      <c r="S856" s="22"/>
      <c r="T856" s="20"/>
      <c r="U856" s="22"/>
      <c r="V856" s="27">
        <v>8000</v>
      </c>
      <c r="W856" s="1" t="s">
        <v>7699</v>
      </c>
      <c r="X856" s="29" t="s">
        <v>7700</v>
      </c>
      <c r="Y856" s="1" t="s">
        <v>2104</v>
      </c>
      <c r="Z856" s="1" t="s">
        <v>2035</v>
      </c>
      <c r="AA856" s="1" t="s">
        <v>1631</v>
      </c>
      <c r="AB856" s="1" t="s">
        <v>5461</v>
      </c>
      <c r="AC856" s="1" t="s">
        <v>183</v>
      </c>
      <c r="AD856" s="1" t="s">
        <v>183</v>
      </c>
      <c r="AE856" s="1">
        <v>1</v>
      </c>
      <c r="AF856" s="1" t="s">
        <v>338</v>
      </c>
      <c r="AG856" s="1"/>
    </row>
    <row r="857" spans="1:33">
      <c r="A857" t="s">
        <v>338</v>
      </c>
      <c r="B857" s="1" t="s">
        <v>7701</v>
      </c>
      <c r="C857" s="54"/>
      <c r="D857" s="2" t="s">
        <v>183</v>
      </c>
      <c r="E857" s="1"/>
      <c r="F857" s="2" t="s">
        <v>128</v>
      </c>
      <c r="G857" s="1"/>
      <c r="H857" s="20">
        <v>1</v>
      </c>
      <c r="I857" s="22"/>
      <c r="J857" s="19"/>
      <c r="K857" s="22"/>
      <c r="L857" s="20"/>
      <c r="M857" s="22">
        <v>8</v>
      </c>
      <c r="N857" s="20"/>
      <c r="O857" s="22"/>
      <c r="P857" s="20"/>
      <c r="Q857" s="22"/>
      <c r="R857" s="20"/>
      <c r="S857" s="22"/>
      <c r="T857" s="20"/>
      <c r="U857" s="22"/>
      <c r="V857" s="27">
        <v>8000</v>
      </c>
      <c r="W857" s="1" t="s">
        <v>7702</v>
      </c>
      <c r="X857" s="29" t="s">
        <v>7703</v>
      </c>
      <c r="Y857" s="1" t="s">
        <v>2194</v>
      </c>
      <c r="Z857" s="1" t="s">
        <v>2035</v>
      </c>
      <c r="AA857" s="1" t="s">
        <v>1638</v>
      </c>
      <c r="AB857" s="1" t="s">
        <v>5461</v>
      </c>
      <c r="AC857" s="1" t="s">
        <v>183</v>
      </c>
      <c r="AD857" s="1" t="s">
        <v>183</v>
      </c>
      <c r="AE857" s="1">
        <v>1</v>
      </c>
      <c r="AF857" s="1" t="s">
        <v>338</v>
      </c>
      <c r="AG857" s="1"/>
    </row>
    <row r="858" spans="1:33">
      <c r="A858" t="s">
        <v>338</v>
      </c>
      <c r="B858" s="1" t="s">
        <v>7704</v>
      </c>
      <c r="C858" s="1"/>
      <c r="D858" s="2" t="s">
        <v>183</v>
      </c>
      <c r="E858" s="1"/>
      <c r="F858" s="2" t="s">
        <v>128</v>
      </c>
      <c r="G858" s="1"/>
      <c r="H858" s="20"/>
      <c r="I858" s="22"/>
      <c r="J858" s="19"/>
      <c r="K858" s="22"/>
      <c r="L858" s="20"/>
      <c r="M858" s="22">
        <v>9</v>
      </c>
      <c r="N858" s="20"/>
      <c r="O858" s="22"/>
      <c r="P858" s="20"/>
      <c r="Q858" s="22">
        <v>1</v>
      </c>
      <c r="R858" s="20"/>
      <c r="S858" s="22"/>
      <c r="T858" s="20"/>
      <c r="U858" s="22"/>
      <c r="V858" s="27">
        <v>8000</v>
      </c>
      <c r="W858" s="1" t="s">
        <v>7705</v>
      </c>
      <c r="X858" s="29" t="s">
        <v>7706</v>
      </c>
      <c r="Y858" s="1" t="s">
        <v>2313</v>
      </c>
      <c r="Z858" s="1" t="s">
        <v>2035</v>
      </c>
      <c r="AA858" s="1" t="s">
        <v>1638</v>
      </c>
      <c r="AB858" s="1" t="s">
        <v>5461</v>
      </c>
      <c r="AC858" s="1" t="s">
        <v>183</v>
      </c>
      <c r="AD858" s="1" t="s">
        <v>183</v>
      </c>
      <c r="AE858" s="1">
        <v>1</v>
      </c>
      <c r="AF858" s="1" t="s">
        <v>338</v>
      </c>
      <c r="AG858" s="1"/>
    </row>
    <row r="859" spans="1:33">
      <c r="A859" t="s">
        <v>338</v>
      </c>
      <c r="B859" s="1" t="s">
        <v>7707</v>
      </c>
      <c r="C859" s="54"/>
      <c r="D859" s="1" t="s">
        <v>370</v>
      </c>
      <c r="E859" s="1"/>
      <c r="F859" s="2"/>
      <c r="G859" s="2" t="s">
        <v>5478</v>
      </c>
      <c r="H859" s="20"/>
      <c r="I859" s="22"/>
      <c r="J859" s="20"/>
      <c r="K859" s="22"/>
      <c r="L859" s="20"/>
      <c r="M859" s="22"/>
      <c r="N859" s="20">
        <v>3</v>
      </c>
      <c r="O859" s="22"/>
      <c r="P859" s="20"/>
      <c r="Q859" s="22"/>
      <c r="R859" s="20">
        <v>2</v>
      </c>
      <c r="S859" s="22"/>
      <c r="T859" s="20"/>
      <c r="U859" s="22"/>
      <c r="V859" s="27">
        <v>8000</v>
      </c>
      <c r="W859" s="1" t="s">
        <v>7708</v>
      </c>
      <c r="X859" s="29" t="s">
        <v>7516</v>
      </c>
      <c r="Y859" s="1" t="s">
        <v>2104</v>
      </c>
      <c r="Z859" s="1" t="s">
        <v>2035</v>
      </c>
      <c r="AA859" s="1" t="s">
        <v>1643</v>
      </c>
      <c r="AB859" s="1" t="s">
        <v>5461</v>
      </c>
      <c r="AC859" s="1" t="s">
        <v>183</v>
      </c>
      <c r="AD859" s="1" t="s">
        <v>183</v>
      </c>
      <c r="AE859" s="1">
        <v>1</v>
      </c>
      <c r="AF859" s="1" t="s">
        <v>338</v>
      </c>
      <c r="AG859" s="1"/>
    </row>
    <row r="860" spans="1:33">
      <c r="A860" t="s">
        <v>338</v>
      </c>
      <c r="B860" s="1" t="s">
        <v>7709</v>
      </c>
      <c r="C860" s="54" t="s">
        <v>192</v>
      </c>
      <c r="D860" s="2" t="s">
        <v>327</v>
      </c>
      <c r="E860" s="1"/>
      <c r="F860" s="1"/>
      <c r="G860" s="2" t="s">
        <v>5478</v>
      </c>
      <c r="H860" s="20"/>
      <c r="I860" s="22"/>
      <c r="J860" s="20"/>
      <c r="K860" s="22"/>
      <c r="L860" s="20"/>
      <c r="M860" s="22"/>
      <c r="N860" s="20">
        <v>11</v>
      </c>
      <c r="O860" s="22"/>
      <c r="P860" s="20"/>
      <c r="Q860" s="22"/>
      <c r="R860" s="20"/>
      <c r="S860" s="22"/>
      <c r="T860" s="20"/>
      <c r="U860" s="22"/>
      <c r="V860" s="27">
        <v>8000</v>
      </c>
      <c r="W860" s="1" t="s">
        <v>7710</v>
      </c>
      <c r="X860" s="29" t="s">
        <v>7711</v>
      </c>
      <c r="Y860" s="1" t="s">
        <v>2104</v>
      </c>
      <c r="Z860" s="1" t="s">
        <v>2035</v>
      </c>
      <c r="AA860" s="1" t="s">
        <v>1643</v>
      </c>
      <c r="AB860" s="1" t="s">
        <v>5461</v>
      </c>
      <c r="AC860" s="1" t="s">
        <v>183</v>
      </c>
      <c r="AD860" s="1" t="s">
        <v>183</v>
      </c>
      <c r="AE860" s="1">
        <v>1</v>
      </c>
      <c r="AF860" s="1" t="s">
        <v>338</v>
      </c>
      <c r="AG860" s="1"/>
    </row>
    <row r="861" spans="1:33">
      <c r="A861" t="s">
        <v>338</v>
      </c>
      <c r="B861" s="1" t="s">
        <v>7712</v>
      </c>
      <c r="C861" s="1" t="s">
        <v>192</v>
      </c>
      <c r="D861" s="2" t="s">
        <v>367</v>
      </c>
      <c r="E861" s="1"/>
      <c r="F861" s="1"/>
      <c r="G861" s="2" t="s">
        <v>5478</v>
      </c>
      <c r="H861" s="20"/>
      <c r="I861" s="22"/>
      <c r="J861" s="20"/>
      <c r="K861" s="22"/>
      <c r="L861" s="20"/>
      <c r="M861" s="22"/>
      <c r="N861" s="20">
        <v>12</v>
      </c>
      <c r="O861" s="22"/>
      <c r="P861" s="20"/>
      <c r="Q861" s="22"/>
      <c r="R861" s="20">
        <v>-1</v>
      </c>
      <c r="S861" s="22"/>
      <c r="T861" s="20"/>
      <c r="U861" s="22"/>
      <c r="V861" s="27">
        <v>8000</v>
      </c>
      <c r="W861" s="1" t="s">
        <v>7713</v>
      </c>
      <c r="X861" s="29" t="s">
        <v>7714</v>
      </c>
      <c r="Y861" s="1" t="s">
        <v>2104</v>
      </c>
      <c r="Z861" s="1" t="s">
        <v>2035</v>
      </c>
      <c r="AA861" s="1" t="s">
        <v>1643</v>
      </c>
      <c r="AB861" s="1" t="s">
        <v>5461</v>
      </c>
      <c r="AC861" s="1" t="s">
        <v>183</v>
      </c>
      <c r="AD861" s="1" t="s">
        <v>183</v>
      </c>
      <c r="AE861" s="1">
        <v>1</v>
      </c>
      <c r="AF861" s="1" t="s">
        <v>338</v>
      </c>
      <c r="AG861" s="1"/>
    </row>
    <row r="862" spans="1:33">
      <c r="A862" t="s">
        <v>338</v>
      </c>
      <c r="B862" s="36" t="s">
        <v>7715</v>
      </c>
      <c r="C862" s="1" t="s">
        <v>192</v>
      </c>
      <c r="D862" s="2" t="s">
        <v>305</v>
      </c>
      <c r="E862" s="1"/>
      <c r="F862" s="1"/>
      <c r="G862" s="2" t="s">
        <v>5478</v>
      </c>
      <c r="H862" s="20"/>
      <c r="I862" s="22"/>
      <c r="J862" s="20"/>
      <c r="K862" s="22"/>
      <c r="L862" s="20"/>
      <c r="M862" s="22"/>
      <c r="N862" s="20">
        <v>10</v>
      </c>
      <c r="O862" s="22"/>
      <c r="P862" s="19"/>
      <c r="Q862" s="22"/>
      <c r="R862" s="19">
        <v>1</v>
      </c>
      <c r="S862" s="22"/>
      <c r="T862" s="20"/>
      <c r="U862" s="22"/>
      <c r="V862" s="28">
        <v>8000</v>
      </c>
      <c r="W862" s="2" t="s">
        <v>7716</v>
      </c>
      <c r="X862" s="26" t="s">
        <v>7597</v>
      </c>
      <c r="Y862" s="1" t="s">
        <v>2377</v>
      </c>
      <c r="Z862" s="1" t="s">
        <v>2314</v>
      </c>
      <c r="AA862" s="21" t="s">
        <v>1657</v>
      </c>
      <c r="AB862" s="1" t="s">
        <v>5461</v>
      </c>
      <c r="AC862" s="1" t="s">
        <v>183</v>
      </c>
      <c r="AD862" s="1" t="s">
        <v>183</v>
      </c>
      <c r="AE862" s="1">
        <v>1</v>
      </c>
      <c r="AF862" s="1" t="s">
        <v>338</v>
      </c>
      <c r="AG862" s="1"/>
    </row>
    <row r="863" spans="1:33">
      <c r="A863" t="s">
        <v>338</v>
      </c>
      <c r="B863" s="36" t="s">
        <v>7717</v>
      </c>
      <c r="C863" s="1"/>
      <c r="D863" s="2" t="s">
        <v>325</v>
      </c>
      <c r="E863" s="1"/>
      <c r="F863" s="1" t="s">
        <v>128</v>
      </c>
      <c r="G863" s="2"/>
      <c r="H863" s="20">
        <v>1</v>
      </c>
      <c r="I863" s="22"/>
      <c r="J863" s="20"/>
      <c r="K863" s="22"/>
      <c r="L863" s="20"/>
      <c r="M863" s="22">
        <v>7</v>
      </c>
      <c r="N863" s="20"/>
      <c r="O863" s="22"/>
      <c r="P863" s="19"/>
      <c r="Q863" s="22"/>
      <c r="R863" s="19"/>
      <c r="S863" s="22"/>
      <c r="T863" s="20"/>
      <c r="U863" s="22"/>
      <c r="V863" s="28">
        <v>8000</v>
      </c>
      <c r="W863" s="2" t="s">
        <v>7718</v>
      </c>
      <c r="X863" s="26" t="s">
        <v>7719</v>
      </c>
      <c r="Y863" s="1" t="s">
        <v>7642</v>
      </c>
      <c r="Z863" s="1" t="s">
        <v>2035</v>
      </c>
      <c r="AA863" s="2" t="s">
        <v>1662</v>
      </c>
      <c r="AB863" s="1" t="s">
        <v>5461</v>
      </c>
      <c r="AC863" s="1" t="s">
        <v>183</v>
      </c>
      <c r="AD863" s="1" t="s">
        <v>183</v>
      </c>
      <c r="AE863" s="1">
        <v>1</v>
      </c>
      <c r="AF863" s="1" t="s">
        <v>338</v>
      </c>
      <c r="AG863" s="1"/>
    </row>
    <row r="864" spans="1:33">
      <c r="A864" t="s">
        <v>338</v>
      </c>
      <c r="B864" s="36" t="s">
        <v>7720</v>
      </c>
      <c r="C864" s="1" t="s">
        <v>192</v>
      </c>
      <c r="D864" s="2" t="s">
        <v>305</v>
      </c>
      <c r="E864" s="1"/>
      <c r="F864" s="1" t="s">
        <v>128</v>
      </c>
      <c r="G864" s="2"/>
      <c r="H864" s="20">
        <v>1</v>
      </c>
      <c r="I864" s="22"/>
      <c r="J864" s="20"/>
      <c r="K864" s="22"/>
      <c r="L864" s="20"/>
      <c r="M864" s="22">
        <v>7</v>
      </c>
      <c r="N864" s="20"/>
      <c r="O864" s="22"/>
      <c r="P864" s="19"/>
      <c r="Q864" s="22">
        <v>1</v>
      </c>
      <c r="R864" s="19"/>
      <c r="S864" s="22"/>
      <c r="T864" s="20"/>
      <c r="U864" s="22"/>
      <c r="V864" s="28">
        <v>8000</v>
      </c>
      <c r="W864" s="2" t="s">
        <v>7721</v>
      </c>
      <c r="X864" s="26" t="s">
        <v>7722</v>
      </c>
      <c r="Y864" s="1" t="s">
        <v>2377</v>
      </c>
      <c r="Z864" s="1" t="s">
        <v>2314</v>
      </c>
      <c r="AA864" s="2" t="s">
        <v>1662</v>
      </c>
      <c r="AB864" s="1" t="s">
        <v>5461</v>
      </c>
      <c r="AC864" s="1" t="s">
        <v>183</v>
      </c>
      <c r="AD864" s="1" t="s">
        <v>183</v>
      </c>
      <c r="AE864" s="1">
        <v>1</v>
      </c>
      <c r="AF864" s="1" t="s">
        <v>338</v>
      </c>
      <c r="AG864" s="1"/>
    </row>
    <row r="865" spans="1:33">
      <c r="A865" t="s">
        <v>338</v>
      </c>
      <c r="B865" s="36" t="s">
        <v>7723</v>
      </c>
      <c r="C865" s="1"/>
      <c r="D865" s="2" t="s">
        <v>305</v>
      </c>
      <c r="E865" s="1"/>
      <c r="F865" s="1" t="s">
        <v>128</v>
      </c>
      <c r="G865" s="2"/>
      <c r="H865" s="20">
        <v>1</v>
      </c>
      <c r="I865" s="22"/>
      <c r="J865" s="20"/>
      <c r="K865" s="22"/>
      <c r="L865" s="20"/>
      <c r="M865" s="22">
        <v>7</v>
      </c>
      <c r="N865" s="20"/>
      <c r="O865" s="22"/>
      <c r="P865" s="19"/>
      <c r="Q865" s="22">
        <v>2</v>
      </c>
      <c r="R865" s="19"/>
      <c r="S865" s="22"/>
      <c r="T865" s="20"/>
      <c r="U865" s="22"/>
      <c r="V865" s="28">
        <v>8000</v>
      </c>
      <c r="W865" s="2" t="s">
        <v>7724</v>
      </c>
      <c r="X865" s="26" t="s">
        <v>7725</v>
      </c>
      <c r="Y865" s="1" t="s">
        <v>7726</v>
      </c>
      <c r="Z865" s="1" t="s">
        <v>2035</v>
      </c>
      <c r="AA865" s="2" t="s">
        <v>1662</v>
      </c>
      <c r="AB865" s="1" t="s">
        <v>5461</v>
      </c>
      <c r="AC865" s="1" t="s">
        <v>183</v>
      </c>
      <c r="AD865" s="1" t="s">
        <v>183</v>
      </c>
      <c r="AE865" s="1">
        <v>1</v>
      </c>
      <c r="AF865" s="1" t="s">
        <v>338</v>
      </c>
      <c r="AG865" s="1"/>
    </row>
    <row r="866" spans="1:33">
      <c r="A866" t="s">
        <v>338</v>
      </c>
      <c r="B866" s="36" t="s">
        <v>7727</v>
      </c>
      <c r="C866" s="1"/>
      <c r="D866" s="2" t="s">
        <v>316</v>
      </c>
      <c r="E866" s="1"/>
      <c r="F866" s="1" t="s">
        <v>128</v>
      </c>
      <c r="G866" s="2"/>
      <c r="H866" s="20"/>
      <c r="I866" s="22"/>
      <c r="J866" s="20"/>
      <c r="K866" s="22"/>
      <c r="L866" s="20"/>
      <c r="M866" s="22">
        <v>8</v>
      </c>
      <c r="N866" s="20"/>
      <c r="O866" s="22"/>
      <c r="P866" s="19"/>
      <c r="Q866" s="22">
        <v>1</v>
      </c>
      <c r="R866" s="19"/>
      <c r="S866" s="22"/>
      <c r="T866" s="20"/>
      <c r="U866" s="22"/>
      <c r="V866" s="28">
        <v>8000</v>
      </c>
      <c r="W866" s="2" t="s">
        <v>7724</v>
      </c>
      <c r="X866" s="26" t="s">
        <v>7728</v>
      </c>
      <c r="Y866" s="1" t="s">
        <v>7642</v>
      </c>
      <c r="Z866" s="1" t="s">
        <v>2035</v>
      </c>
      <c r="AA866" s="2" t="s">
        <v>1662</v>
      </c>
      <c r="AB866" s="1" t="s">
        <v>5461</v>
      </c>
      <c r="AC866" s="1" t="s">
        <v>183</v>
      </c>
      <c r="AD866" s="1" t="s">
        <v>183</v>
      </c>
      <c r="AE866" s="1">
        <v>1</v>
      </c>
      <c r="AF866" s="1" t="s">
        <v>338</v>
      </c>
      <c r="AG866" s="1"/>
    </row>
    <row r="867" spans="1:33">
      <c r="A867" t="s">
        <v>338</v>
      </c>
      <c r="B867" s="36" t="s">
        <v>7729</v>
      </c>
      <c r="C867" s="1" t="s">
        <v>192</v>
      </c>
      <c r="D867" s="2" t="s">
        <v>183</v>
      </c>
      <c r="E867" s="1"/>
      <c r="F867" s="1" t="s">
        <v>128</v>
      </c>
      <c r="G867" s="2"/>
      <c r="H867" s="20">
        <v>1</v>
      </c>
      <c r="I867" s="22"/>
      <c r="J867" s="20"/>
      <c r="K867" s="22"/>
      <c r="L867" s="20"/>
      <c r="M867" s="22">
        <v>8</v>
      </c>
      <c r="N867" s="20"/>
      <c r="O867" s="22"/>
      <c r="P867" s="19"/>
      <c r="Q867" s="22">
        <v>1</v>
      </c>
      <c r="R867" s="19"/>
      <c r="S867" s="22"/>
      <c r="T867" s="20"/>
      <c r="U867" s="22"/>
      <c r="V867" s="28">
        <v>8000</v>
      </c>
      <c r="W867" s="2" t="s">
        <v>7730</v>
      </c>
      <c r="X867" s="26" t="s">
        <v>7539</v>
      </c>
      <c r="Y867" s="1" t="s">
        <v>4585</v>
      </c>
      <c r="Z867" s="1" t="s">
        <v>2035</v>
      </c>
      <c r="AA867" s="2" t="s">
        <v>1662</v>
      </c>
      <c r="AB867" s="1" t="s">
        <v>5461</v>
      </c>
      <c r="AC867" s="1" t="s">
        <v>183</v>
      </c>
      <c r="AD867" s="1" t="s">
        <v>183</v>
      </c>
      <c r="AE867" s="1">
        <v>1</v>
      </c>
      <c r="AF867" s="1" t="s">
        <v>338</v>
      </c>
      <c r="AG867" s="1"/>
    </row>
    <row r="868" spans="1:33">
      <c r="A868" t="s">
        <v>338</v>
      </c>
      <c r="B868" s="36" t="s">
        <v>7731</v>
      </c>
      <c r="C868" s="1" t="s">
        <v>192</v>
      </c>
      <c r="D868" s="2" t="s">
        <v>305</v>
      </c>
      <c r="E868" s="1"/>
      <c r="F868" s="1" t="s">
        <v>128</v>
      </c>
      <c r="G868" s="1" t="s">
        <v>5478</v>
      </c>
      <c r="H868" s="20">
        <v>1</v>
      </c>
      <c r="I868" s="22"/>
      <c r="J868" s="20"/>
      <c r="K868" s="22"/>
      <c r="L868" s="20"/>
      <c r="M868" s="22">
        <v>8</v>
      </c>
      <c r="N868" s="20">
        <v>9</v>
      </c>
      <c r="O868" s="24"/>
      <c r="P868" s="20"/>
      <c r="Q868" s="24">
        <v>-1</v>
      </c>
      <c r="R868" s="20"/>
      <c r="S868" s="22"/>
      <c r="T868" s="20"/>
      <c r="U868" s="22"/>
      <c r="V868" s="28">
        <v>8000</v>
      </c>
      <c r="W868" s="1" t="s">
        <v>7732</v>
      </c>
      <c r="X868" s="29" t="s">
        <v>7733</v>
      </c>
      <c r="Y868" s="1" t="s">
        <v>2194</v>
      </c>
      <c r="Z868" s="1" t="s">
        <v>2035</v>
      </c>
      <c r="AA868" s="1" t="s">
        <v>1662</v>
      </c>
      <c r="AB868" s="1" t="s">
        <v>5461</v>
      </c>
      <c r="AC868" s="1" t="s">
        <v>183</v>
      </c>
      <c r="AD868" s="1" t="s">
        <v>183</v>
      </c>
      <c r="AE868" s="1">
        <v>1</v>
      </c>
      <c r="AF868" s="1" t="s">
        <v>338</v>
      </c>
      <c r="AG868" s="1"/>
    </row>
    <row r="869" spans="1:33">
      <c r="A869" t="s">
        <v>338</v>
      </c>
      <c r="B869" s="36" t="s">
        <v>7734</v>
      </c>
      <c r="C869" s="1" t="s">
        <v>192</v>
      </c>
      <c r="D869" s="2" t="s">
        <v>305</v>
      </c>
      <c r="E869" s="1"/>
      <c r="F869" s="1" t="s">
        <v>128</v>
      </c>
      <c r="G869" s="2"/>
      <c r="H869" s="20">
        <v>1</v>
      </c>
      <c r="I869" s="22"/>
      <c r="J869" s="20"/>
      <c r="K869" s="22"/>
      <c r="L869" s="20"/>
      <c r="M869" s="22">
        <v>9</v>
      </c>
      <c r="N869" s="20"/>
      <c r="O869" s="22"/>
      <c r="P869" s="19"/>
      <c r="Q869" s="22"/>
      <c r="R869" s="19"/>
      <c r="S869" s="22"/>
      <c r="T869" s="20"/>
      <c r="U869" s="22"/>
      <c r="V869" s="28">
        <v>8000</v>
      </c>
      <c r="W869" s="1" t="s">
        <v>7735</v>
      </c>
      <c r="X869" s="29" t="s">
        <v>5989</v>
      </c>
      <c r="Y869" s="1" t="s">
        <v>4585</v>
      </c>
      <c r="Z869" s="1" t="s">
        <v>2035</v>
      </c>
      <c r="AA869" s="1" t="s">
        <v>1662</v>
      </c>
      <c r="AB869" s="1" t="s">
        <v>5461</v>
      </c>
      <c r="AC869" s="1" t="s">
        <v>183</v>
      </c>
      <c r="AD869" s="1" t="s">
        <v>183</v>
      </c>
      <c r="AE869" s="1">
        <v>1</v>
      </c>
      <c r="AF869" s="1" t="s">
        <v>338</v>
      </c>
      <c r="AG869" s="1"/>
    </row>
    <row r="870" spans="1:33">
      <c r="A870" t="s">
        <v>338</v>
      </c>
      <c r="B870" s="36" t="s">
        <v>7736</v>
      </c>
      <c r="C870" s="1" t="s">
        <v>192</v>
      </c>
      <c r="D870" s="2" t="s">
        <v>305</v>
      </c>
      <c r="E870" s="1" t="s">
        <v>316</v>
      </c>
      <c r="F870" s="1" t="s">
        <v>128</v>
      </c>
      <c r="G870" s="2" t="s">
        <v>5478</v>
      </c>
      <c r="H870" s="20"/>
      <c r="I870" s="22"/>
      <c r="J870" s="20"/>
      <c r="K870" s="22"/>
      <c r="L870" s="20"/>
      <c r="M870" s="22">
        <v>10</v>
      </c>
      <c r="N870" s="20">
        <v>11</v>
      </c>
      <c r="O870" s="22"/>
      <c r="P870" s="19"/>
      <c r="Q870" s="22">
        <v>-1</v>
      </c>
      <c r="R870" s="19">
        <v>0</v>
      </c>
      <c r="S870" s="22"/>
      <c r="T870" s="20"/>
      <c r="U870" s="22"/>
      <c r="V870" s="28">
        <v>8000</v>
      </c>
      <c r="W870" s="1" t="s">
        <v>7737</v>
      </c>
      <c r="X870" s="29" t="s">
        <v>7167</v>
      </c>
      <c r="Y870" s="1" t="s">
        <v>4585</v>
      </c>
      <c r="Z870" s="1" t="s">
        <v>2035</v>
      </c>
      <c r="AA870" s="1" t="s">
        <v>1662</v>
      </c>
      <c r="AB870" s="1" t="s">
        <v>5461</v>
      </c>
      <c r="AC870" s="1" t="s">
        <v>183</v>
      </c>
      <c r="AD870" s="1" t="s">
        <v>183</v>
      </c>
      <c r="AE870" s="1">
        <v>1</v>
      </c>
      <c r="AF870" s="1" t="s">
        <v>338</v>
      </c>
      <c r="AG870" s="1"/>
    </row>
    <row r="871" spans="1:33">
      <c r="A871" t="s">
        <v>338</v>
      </c>
      <c r="B871" s="36" t="s">
        <v>7738</v>
      </c>
      <c r="C871" s="1" t="s">
        <v>192</v>
      </c>
      <c r="D871" s="2" t="s">
        <v>1664</v>
      </c>
      <c r="E871" s="1"/>
      <c r="F871" s="1"/>
      <c r="G871" s="2" t="s">
        <v>5478</v>
      </c>
      <c r="H871" s="20">
        <v>1</v>
      </c>
      <c r="I871" s="22"/>
      <c r="J871" s="20"/>
      <c r="K871" s="22"/>
      <c r="L871" s="20"/>
      <c r="M871" s="22"/>
      <c r="N871" s="20">
        <v>10</v>
      </c>
      <c r="O871" s="22"/>
      <c r="P871" s="20"/>
      <c r="Q871" s="22"/>
      <c r="R871" s="20">
        <v>1</v>
      </c>
      <c r="S871" s="22"/>
      <c r="T871" s="20"/>
      <c r="U871" s="22"/>
      <c r="V871" s="27">
        <v>8000</v>
      </c>
      <c r="W871" s="1" t="s">
        <v>7739</v>
      </c>
      <c r="X871" s="29" t="s">
        <v>7740</v>
      </c>
      <c r="Y871" s="1" t="s">
        <v>2194</v>
      </c>
      <c r="Z871" s="1" t="s">
        <v>2035</v>
      </c>
      <c r="AA871" s="1" t="s">
        <v>1662</v>
      </c>
      <c r="AB871" s="1" t="s">
        <v>5461</v>
      </c>
      <c r="AC871" s="1" t="s">
        <v>183</v>
      </c>
      <c r="AD871" s="1" t="s">
        <v>183</v>
      </c>
      <c r="AE871" s="1">
        <v>1</v>
      </c>
      <c r="AF871" s="1" t="s">
        <v>338</v>
      </c>
      <c r="AG871" s="1"/>
    </row>
    <row r="872" spans="1:33">
      <c r="A872" t="s">
        <v>338</v>
      </c>
      <c r="B872" s="36" t="s">
        <v>7741</v>
      </c>
      <c r="C872" s="1"/>
      <c r="D872" s="2" t="s">
        <v>305</v>
      </c>
      <c r="E872" s="1" t="s">
        <v>316</v>
      </c>
      <c r="F872" s="1"/>
      <c r="G872" s="2" t="s">
        <v>5478</v>
      </c>
      <c r="H872" s="20"/>
      <c r="I872" s="22"/>
      <c r="J872" s="20"/>
      <c r="K872" s="22"/>
      <c r="L872" s="20"/>
      <c r="M872" s="22"/>
      <c r="N872" s="20">
        <v>11</v>
      </c>
      <c r="O872" s="22"/>
      <c r="P872" s="20"/>
      <c r="Q872" s="22"/>
      <c r="R872" s="20"/>
      <c r="S872" s="22"/>
      <c r="T872" s="20"/>
      <c r="U872" s="22"/>
      <c r="V872" s="27">
        <v>8000</v>
      </c>
      <c r="W872" s="1" t="s">
        <v>7742</v>
      </c>
      <c r="X872" s="29" t="s">
        <v>7743</v>
      </c>
      <c r="Y872" s="1" t="s">
        <v>2104</v>
      </c>
      <c r="Z872" s="1" t="s">
        <v>2035</v>
      </c>
      <c r="AA872" s="1" t="s">
        <v>1662</v>
      </c>
      <c r="AB872" s="1" t="s">
        <v>5461</v>
      </c>
      <c r="AC872" s="1" t="s">
        <v>183</v>
      </c>
      <c r="AD872" s="1" t="s">
        <v>183</v>
      </c>
      <c r="AE872" s="1">
        <v>1</v>
      </c>
      <c r="AF872" s="1" t="s">
        <v>338</v>
      </c>
      <c r="AG872" s="1"/>
    </row>
    <row r="873" spans="1:33">
      <c r="A873" t="s">
        <v>338</v>
      </c>
      <c r="B873" s="36" t="s">
        <v>7744</v>
      </c>
      <c r="C873" s="1"/>
      <c r="D873" s="2" t="s">
        <v>305</v>
      </c>
      <c r="E873" s="1"/>
      <c r="F873" s="1"/>
      <c r="G873" s="2" t="s">
        <v>5478</v>
      </c>
      <c r="H873" s="20">
        <v>-1</v>
      </c>
      <c r="I873" s="22"/>
      <c r="J873" s="20"/>
      <c r="K873" s="22"/>
      <c r="L873" s="20"/>
      <c r="M873" s="22"/>
      <c r="N873" s="20">
        <v>11</v>
      </c>
      <c r="O873" s="22"/>
      <c r="P873" s="20"/>
      <c r="Q873" s="22"/>
      <c r="R873" s="20">
        <v>2</v>
      </c>
      <c r="S873" s="22"/>
      <c r="T873" s="20"/>
      <c r="U873" s="22"/>
      <c r="V873" s="27">
        <v>8000</v>
      </c>
      <c r="W873" s="1" t="s">
        <v>7745</v>
      </c>
      <c r="X873" s="29" t="s">
        <v>7746</v>
      </c>
      <c r="Y873" s="1" t="s">
        <v>3067</v>
      </c>
      <c r="Z873" s="1" t="s">
        <v>2035</v>
      </c>
      <c r="AA873" s="1" t="s">
        <v>1662</v>
      </c>
      <c r="AB873" s="1" t="s">
        <v>5461</v>
      </c>
      <c r="AC873" s="1" t="s">
        <v>183</v>
      </c>
      <c r="AD873" s="1" t="s">
        <v>183</v>
      </c>
      <c r="AE873" s="1">
        <v>1</v>
      </c>
      <c r="AF873" s="1" t="s">
        <v>338</v>
      </c>
      <c r="AG873" s="1"/>
    </row>
    <row r="874" spans="1:33">
      <c r="A874" t="s">
        <v>338</v>
      </c>
      <c r="B874" s="36" t="s">
        <v>7747</v>
      </c>
      <c r="C874" s="1"/>
      <c r="D874" s="2" t="s">
        <v>345</v>
      </c>
      <c r="E874" s="1"/>
      <c r="F874" s="1"/>
      <c r="G874" s="2" t="s">
        <v>5478</v>
      </c>
      <c r="H874" s="20">
        <v>-1</v>
      </c>
      <c r="I874" s="22"/>
      <c r="J874" s="20"/>
      <c r="K874" s="22"/>
      <c r="L874" s="20"/>
      <c r="M874" s="22"/>
      <c r="N874" s="20">
        <v>11</v>
      </c>
      <c r="O874" s="22"/>
      <c r="P874" s="20"/>
      <c r="Q874" s="22"/>
      <c r="R874" s="20">
        <v>2</v>
      </c>
      <c r="S874" s="22"/>
      <c r="T874" s="20"/>
      <c r="U874" s="22"/>
      <c r="V874" s="27">
        <v>8000</v>
      </c>
      <c r="W874" s="1" t="s">
        <v>7748</v>
      </c>
      <c r="X874" s="29" t="s">
        <v>7749</v>
      </c>
      <c r="Y874" s="1" t="s">
        <v>3067</v>
      </c>
      <c r="Z874" s="1" t="s">
        <v>2035</v>
      </c>
      <c r="AA874" s="1" t="s">
        <v>1662</v>
      </c>
      <c r="AB874" s="1" t="s">
        <v>5461</v>
      </c>
      <c r="AC874" s="1" t="s">
        <v>183</v>
      </c>
      <c r="AD874" s="1" t="s">
        <v>183</v>
      </c>
      <c r="AE874" s="1">
        <v>1</v>
      </c>
      <c r="AF874" s="1" t="s">
        <v>338</v>
      </c>
      <c r="AG874" s="1"/>
    </row>
    <row r="875" spans="1:33">
      <c r="A875" t="s">
        <v>338</v>
      </c>
      <c r="B875" s="36" t="s">
        <v>7750</v>
      </c>
      <c r="C875" s="1"/>
      <c r="D875" s="2" t="s">
        <v>1635</v>
      </c>
      <c r="E875" s="1"/>
      <c r="F875" s="1"/>
      <c r="G875" s="2" t="s">
        <v>5478</v>
      </c>
      <c r="H875" s="20">
        <v>1</v>
      </c>
      <c r="I875" s="22"/>
      <c r="J875" s="20"/>
      <c r="K875" s="22"/>
      <c r="L875" s="20"/>
      <c r="M875" s="22"/>
      <c r="N875" s="20">
        <v>11</v>
      </c>
      <c r="O875" s="22"/>
      <c r="P875" s="20"/>
      <c r="Q875" s="22"/>
      <c r="R875" s="20"/>
      <c r="S875" s="22"/>
      <c r="T875" s="20"/>
      <c r="U875" s="22"/>
      <c r="V875" s="27">
        <v>8000</v>
      </c>
      <c r="W875" s="1" t="s">
        <v>7751</v>
      </c>
      <c r="X875" s="29" t="s">
        <v>7752</v>
      </c>
      <c r="Y875" s="1" t="s">
        <v>7421</v>
      </c>
      <c r="Z875" s="1" t="s">
        <v>2035</v>
      </c>
      <c r="AA875" s="1" t="s">
        <v>1662</v>
      </c>
      <c r="AB875" s="1" t="s">
        <v>5461</v>
      </c>
      <c r="AC875" s="1" t="s">
        <v>183</v>
      </c>
      <c r="AD875" s="1" t="s">
        <v>183</v>
      </c>
      <c r="AE875" s="1">
        <v>1</v>
      </c>
      <c r="AF875" s="1" t="s">
        <v>338</v>
      </c>
      <c r="AG875" s="1"/>
    </row>
    <row r="876" spans="1:33">
      <c r="A876" t="s">
        <v>338</v>
      </c>
      <c r="B876" s="36" t="s">
        <v>7753</v>
      </c>
      <c r="C876" s="1" t="s">
        <v>192</v>
      </c>
      <c r="D876" s="2" t="s">
        <v>351</v>
      </c>
      <c r="E876" s="1"/>
      <c r="F876" s="1"/>
      <c r="G876" s="2" t="s">
        <v>5478</v>
      </c>
      <c r="H876" s="20">
        <v>1</v>
      </c>
      <c r="I876" s="22"/>
      <c r="J876" s="20"/>
      <c r="K876" s="22"/>
      <c r="L876" s="20"/>
      <c r="M876" s="22"/>
      <c r="N876" s="20">
        <v>12</v>
      </c>
      <c r="O876" s="22"/>
      <c r="P876" s="20"/>
      <c r="Q876" s="22"/>
      <c r="R876" s="20">
        <v>-1</v>
      </c>
      <c r="S876" s="22"/>
      <c r="T876" s="20"/>
      <c r="U876" s="22"/>
      <c r="V876" s="27">
        <v>8000</v>
      </c>
      <c r="W876" s="1" t="s">
        <v>7754</v>
      </c>
      <c r="X876" s="29" t="s">
        <v>7755</v>
      </c>
      <c r="Y876" s="1" t="s">
        <v>4585</v>
      </c>
      <c r="Z876" s="1" t="s">
        <v>2035</v>
      </c>
      <c r="AA876" s="1" t="s">
        <v>1662</v>
      </c>
      <c r="AB876" s="1" t="s">
        <v>5461</v>
      </c>
      <c r="AC876" s="1" t="s">
        <v>183</v>
      </c>
      <c r="AD876" s="1" t="s">
        <v>183</v>
      </c>
      <c r="AE876" s="1">
        <v>1</v>
      </c>
      <c r="AF876" s="1" t="s">
        <v>338</v>
      </c>
      <c r="AG876" s="1"/>
    </row>
    <row r="877" spans="1:33">
      <c r="A877" t="s">
        <v>338</v>
      </c>
      <c r="B877" s="36" t="s">
        <v>7756</v>
      </c>
      <c r="C877" s="1"/>
      <c r="D877" s="2" t="s">
        <v>373</v>
      </c>
      <c r="E877" s="1"/>
      <c r="F877" s="1"/>
      <c r="G877" s="1" t="s">
        <v>5478</v>
      </c>
      <c r="H877" s="20">
        <v>0</v>
      </c>
      <c r="I877" s="22"/>
      <c r="J877" s="20"/>
      <c r="K877" s="22"/>
      <c r="L877" s="20"/>
      <c r="M877" s="22"/>
      <c r="N877" s="20">
        <v>9</v>
      </c>
      <c r="O877" s="22"/>
      <c r="P877" s="20"/>
      <c r="Q877" s="22"/>
      <c r="R877" s="20">
        <v>2</v>
      </c>
      <c r="S877" s="22"/>
      <c r="T877" s="20"/>
      <c r="U877" s="22"/>
      <c r="V877" s="27">
        <v>8000</v>
      </c>
      <c r="W877" s="1" t="s">
        <v>7757</v>
      </c>
      <c r="X877" s="29" t="s">
        <v>7758</v>
      </c>
      <c r="Y877" s="1" t="s">
        <v>2313</v>
      </c>
      <c r="Z877" s="1" t="s">
        <v>2035</v>
      </c>
      <c r="AA877" s="1" t="s">
        <v>1667</v>
      </c>
      <c r="AB877" s="1" t="s">
        <v>5461</v>
      </c>
      <c r="AC877" s="1" t="s">
        <v>183</v>
      </c>
      <c r="AD877" s="1" t="s">
        <v>183</v>
      </c>
      <c r="AE877" s="1">
        <v>1</v>
      </c>
      <c r="AF877" s="1" t="s">
        <v>338</v>
      </c>
      <c r="AG877" s="1"/>
    </row>
    <row r="878" spans="1:33">
      <c r="A878" t="s">
        <v>338</v>
      </c>
      <c r="B878" s="36" t="s">
        <v>7759</v>
      </c>
      <c r="C878" s="1"/>
      <c r="D878" s="2" t="s">
        <v>344</v>
      </c>
      <c r="E878" s="1"/>
      <c r="F878" s="1"/>
      <c r="G878" s="1" t="s">
        <v>5478</v>
      </c>
      <c r="H878" s="20">
        <v>0</v>
      </c>
      <c r="I878" s="22"/>
      <c r="J878" s="20"/>
      <c r="K878" s="22"/>
      <c r="L878" s="20"/>
      <c r="M878" s="22"/>
      <c r="N878" s="20">
        <v>10</v>
      </c>
      <c r="O878" s="22"/>
      <c r="P878" s="20"/>
      <c r="Q878" s="22"/>
      <c r="R878" s="20">
        <v>1</v>
      </c>
      <c r="S878" s="22"/>
      <c r="T878" s="20"/>
      <c r="U878" s="22"/>
      <c r="V878" s="27">
        <v>8000</v>
      </c>
      <c r="W878" s="1" t="s">
        <v>7760</v>
      </c>
      <c r="X878" s="29" t="s">
        <v>7547</v>
      </c>
      <c r="Y878" s="1" t="s">
        <v>3067</v>
      </c>
      <c r="Z878" s="1" t="s">
        <v>2035</v>
      </c>
      <c r="AA878" s="1" t="s">
        <v>1667</v>
      </c>
      <c r="AB878" s="1" t="s">
        <v>5461</v>
      </c>
      <c r="AC878" s="1" t="s">
        <v>183</v>
      </c>
      <c r="AD878" s="1" t="s">
        <v>183</v>
      </c>
      <c r="AE878" s="1">
        <v>1</v>
      </c>
      <c r="AF878" s="1" t="s">
        <v>338</v>
      </c>
      <c r="AG878" s="1"/>
    </row>
    <row r="879" spans="1:33">
      <c r="A879" t="s">
        <v>338</v>
      </c>
      <c r="B879" s="36" t="s">
        <v>7761</v>
      </c>
      <c r="C879" s="1" t="s">
        <v>192</v>
      </c>
      <c r="D879" s="2" t="s">
        <v>305</v>
      </c>
      <c r="E879" s="1"/>
      <c r="F879" s="1"/>
      <c r="G879" s="1" t="s">
        <v>5478</v>
      </c>
      <c r="H879" s="20">
        <v>0</v>
      </c>
      <c r="I879" s="22"/>
      <c r="J879" s="20"/>
      <c r="K879" s="22"/>
      <c r="L879" s="20"/>
      <c r="M879" s="22"/>
      <c r="N879" s="20">
        <v>12</v>
      </c>
      <c r="O879" s="22"/>
      <c r="P879" s="20"/>
      <c r="Q879" s="22"/>
      <c r="R879" s="20">
        <v>-2</v>
      </c>
      <c r="S879" s="22"/>
      <c r="T879" s="20"/>
      <c r="U879" s="22"/>
      <c r="V879" s="27">
        <v>8000</v>
      </c>
      <c r="W879" s="1" t="s">
        <v>7762</v>
      </c>
      <c r="X879" s="29" t="s">
        <v>7591</v>
      </c>
      <c r="Y879" s="1" t="s">
        <v>2104</v>
      </c>
      <c r="Z879" s="1" t="s">
        <v>2035</v>
      </c>
      <c r="AA879" s="1" t="s">
        <v>1667</v>
      </c>
      <c r="AB879" s="1" t="s">
        <v>5461</v>
      </c>
      <c r="AC879" s="1" t="s">
        <v>183</v>
      </c>
      <c r="AD879" s="1" t="s">
        <v>183</v>
      </c>
      <c r="AE879" s="1">
        <v>1</v>
      </c>
      <c r="AF879" s="1" t="s">
        <v>338</v>
      </c>
      <c r="AG879" s="1"/>
    </row>
    <row r="880" spans="1:33">
      <c r="A880" t="s">
        <v>338</v>
      </c>
      <c r="B880" s="36" t="s">
        <v>7763</v>
      </c>
      <c r="C880" s="1" t="s">
        <v>192</v>
      </c>
      <c r="D880" s="2" t="s">
        <v>305</v>
      </c>
      <c r="E880" s="1"/>
      <c r="F880" s="1"/>
      <c r="G880" s="1" t="s">
        <v>5478</v>
      </c>
      <c r="H880" s="20">
        <v>1</v>
      </c>
      <c r="I880" s="22"/>
      <c r="J880" s="20"/>
      <c r="K880" s="22"/>
      <c r="L880" s="20"/>
      <c r="M880" s="22"/>
      <c r="N880" s="20">
        <v>9</v>
      </c>
      <c r="O880" s="22"/>
      <c r="P880" s="20"/>
      <c r="Q880" s="22"/>
      <c r="R880" s="20">
        <v>-1</v>
      </c>
      <c r="S880" s="22"/>
      <c r="T880" s="20"/>
      <c r="U880" s="22"/>
      <c r="V880" s="27">
        <v>8000</v>
      </c>
      <c r="W880" s="1" t="s">
        <v>7764</v>
      </c>
      <c r="X880" s="29" t="s">
        <v>7765</v>
      </c>
      <c r="Y880" s="1" t="s">
        <v>2104</v>
      </c>
      <c r="Z880" s="1" t="s">
        <v>2035</v>
      </c>
      <c r="AA880" s="1" t="s">
        <v>1667</v>
      </c>
      <c r="AB880" s="1" t="s">
        <v>5461</v>
      </c>
      <c r="AC880" s="1" t="s">
        <v>183</v>
      </c>
      <c r="AD880" s="1" t="s">
        <v>183</v>
      </c>
      <c r="AE880" s="1">
        <v>1</v>
      </c>
      <c r="AF880" s="1" t="s">
        <v>338</v>
      </c>
      <c r="AG880" s="1"/>
    </row>
    <row r="881" spans="1:33">
      <c r="A881" t="s">
        <v>338</v>
      </c>
      <c r="B881" s="36" t="s">
        <v>7766</v>
      </c>
      <c r="C881" s="1" t="s">
        <v>192</v>
      </c>
      <c r="D881" s="2" t="s">
        <v>305</v>
      </c>
      <c r="E881" s="1"/>
      <c r="F881" s="1" t="s">
        <v>128</v>
      </c>
      <c r="G881" s="1" t="s">
        <v>5478</v>
      </c>
      <c r="H881" s="20">
        <v>0</v>
      </c>
      <c r="I881" s="22"/>
      <c r="J881" s="20"/>
      <c r="K881" s="22"/>
      <c r="L881" s="20"/>
      <c r="M881" s="22">
        <v>9</v>
      </c>
      <c r="N881" s="20">
        <v>10</v>
      </c>
      <c r="O881" s="22"/>
      <c r="P881" s="20"/>
      <c r="Q881" s="22">
        <v>-1</v>
      </c>
      <c r="R881" s="20">
        <v>0</v>
      </c>
      <c r="S881" s="22"/>
      <c r="T881" s="20"/>
      <c r="U881" s="22"/>
      <c r="V881" s="27">
        <v>8000</v>
      </c>
      <c r="W881" s="1" t="s">
        <v>7767</v>
      </c>
      <c r="X881" s="29" t="s">
        <v>7768</v>
      </c>
      <c r="Y881" s="1" t="s">
        <v>2194</v>
      </c>
      <c r="Z881" s="1" t="s">
        <v>2035</v>
      </c>
      <c r="AA881" s="1" t="s">
        <v>1667</v>
      </c>
      <c r="AB881" s="1" t="s">
        <v>5461</v>
      </c>
      <c r="AC881" s="1" t="s">
        <v>183</v>
      </c>
      <c r="AD881" s="1" t="s">
        <v>183</v>
      </c>
      <c r="AE881" s="1">
        <v>1</v>
      </c>
      <c r="AF881" s="1" t="s">
        <v>338</v>
      </c>
      <c r="AG881" s="1"/>
    </row>
    <row r="882" spans="1:33">
      <c r="A882" t="s">
        <v>338</v>
      </c>
      <c r="B882" s="36" t="s">
        <v>7769</v>
      </c>
      <c r="C882" s="1" t="s">
        <v>192</v>
      </c>
      <c r="D882" s="2" t="s">
        <v>305</v>
      </c>
      <c r="E882" s="1"/>
      <c r="F882" s="1"/>
      <c r="G882" s="1" t="s">
        <v>5478</v>
      </c>
      <c r="H882" s="20">
        <v>0</v>
      </c>
      <c r="I882" s="22"/>
      <c r="J882" s="20"/>
      <c r="K882" s="22"/>
      <c r="L882" s="20"/>
      <c r="M882" s="22"/>
      <c r="N882" s="20">
        <v>11</v>
      </c>
      <c r="O882" s="22"/>
      <c r="P882" s="20"/>
      <c r="Q882" s="22"/>
      <c r="R882" s="20">
        <v>-1</v>
      </c>
      <c r="S882" s="22"/>
      <c r="T882" s="20"/>
      <c r="U882" s="22"/>
      <c r="V882" s="27">
        <v>8000</v>
      </c>
      <c r="W882" s="1" t="s">
        <v>7770</v>
      </c>
      <c r="X882" s="29" t="s">
        <v>6348</v>
      </c>
      <c r="Y882" s="1" t="s">
        <v>4585</v>
      </c>
      <c r="Z882" s="1" t="s">
        <v>2035</v>
      </c>
      <c r="AA882" s="1" t="s">
        <v>1667</v>
      </c>
      <c r="AB882" s="1" t="s">
        <v>5461</v>
      </c>
      <c r="AC882" s="1" t="s">
        <v>183</v>
      </c>
      <c r="AD882" s="1" t="s">
        <v>183</v>
      </c>
      <c r="AE882" s="1">
        <v>1</v>
      </c>
      <c r="AF882" s="1" t="s">
        <v>338</v>
      </c>
      <c r="AG882" s="1"/>
    </row>
    <row r="883" spans="1:33">
      <c r="A883" t="s">
        <v>338</v>
      </c>
      <c r="B883" s="36" t="s">
        <v>7771</v>
      </c>
      <c r="C883" s="1" t="s">
        <v>192</v>
      </c>
      <c r="D883" s="2" t="s">
        <v>305</v>
      </c>
      <c r="E883" s="1"/>
      <c r="F883" s="1"/>
      <c r="G883" s="1" t="s">
        <v>5478</v>
      </c>
      <c r="H883" s="20">
        <v>-1</v>
      </c>
      <c r="I883" s="22"/>
      <c r="J883" s="20"/>
      <c r="K883" s="22"/>
      <c r="L883" s="20"/>
      <c r="M883" s="22"/>
      <c r="N883" s="20">
        <v>12</v>
      </c>
      <c r="O883" s="22"/>
      <c r="P883" s="20"/>
      <c r="Q883" s="22"/>
      <c r="R883" s="20">
        <v>0</v>
      </c>
      <c r="S883" s="22"/>
      <c r="T883" s="20"/>
      <c r="U883" s="22"/>
      <c r="V883" s="27">
        <v>8000</v>
      </c>
      <c r="W883" s="1" t="s">
        <v>7772</v>
      </c>
      <c r="X883" s="29" t="s">
        <v>7773</v>
      </c>
      <c r="Y883" s="1" t="s">
        <v>2154</v>
      </c>
      <c r="Z883" s="1" t="s">
        <v>2314</v>
      </c>
      <c r="AA883" s="1" t="s">
        <v>1667</v>
      </c>
      <c r="AB883" s="1" t="s">
        <v>5461</v>
      </c>
      <c r="AC883" s="1" t="s">
        <v>183</v>
      </c>
      <c r="AD883" s="1" t="s">
        <v>183</v>
      </c>
      <c r="AE883" s="1">
        <v>1</v>
      </c>
      <c r="AF883" s="1" t="s">
        <v>338</v>
      </c>
      <c r="AG883" s="1"/>
    </row>
    <row r="884" spans="1:33">
      <c r="A884" t="s">
        <v>338</v>
      </c>
      <c r="B884" s="1" t="s">
        <v>7774</v>
      </c>
      <c r="C884" s="54"/>
      <c r="D884" s="2" t="s">
        <v>183</v>
      </c>
      <c r="E884" s="1"/>
      <c r="F884" s="2"/>
      <c r="G884" s="2" t="s">
        <v>5478</v>
      </c>
      <c r="H884" s="20">
        <v>1</v>
      </c>
      <c r="I884" s="22"/>
      <c r="J884" s="19"/>
      <c r="K884" s="22"/>
      <c r="L884" s="20"/>
      <c r="M884" s="22"/>
      <c r="N884" s="20">
        <v>11</v>
      </c>
      <c r="O884" s="22"/>
      <c r="P884" s="20"/>
      <c r="Q884" s="22"/>
      <c r="R884" s="20">
        <v>0</v>
      </c>
      <c r="S884" s="22"/>
      <c r="T884" s="20"/>
      <c r="U884" s="22"/>
      <c r="V884" s="27">
        <v>10000</v>
      </c>
      <c r="W884" s="1" t="s">
        <v>7775</v>
      </c>
      <c r="X884" s="29" t="s">
        <v>7776</v>
      </c>
      <c r="Y884" s="1" t="s">
        <v>2154</v>
      </c>
      <c r="Z884" s="1" t="s">
        <v>2314</v>
      </c>
      <c r="AA884" s="1" t="s">
        <v>1623</v>
      </c>
      <c r="AB884" s="1" t="s">
        <v>5461</v>
      </c>
      <c r="AC884" s="1" t="s">
        <v>183</v>
      </c>
      <c r="AD884" s="1" t="s">
        <v>183</v>
      </c>
      <c r="AE884" s="1">
        <v>1</v>
      </c>
      <c r="AF884" s="1" t="s">
        <v>338</v>
      </c>
      <c r="AG884" s="1"/>
    </row>
    <row r="885" spans="1:33">
      <c r="A885" t="s">
        <v>338</v>
      </c>
      <c r="B885" s="1" t="s">
        <v>7777</v>
      </c>
      <c r="C885" s="1" t="s">
        <v>192</v>
      </c>
      <c r="D885" s="2" t="s">
        <v>305</v>
      </c>
      <c r="E885" s="1" t="s">
        <v>316</v>
      </c>
      <c r="F885" s="1"/>
      <c r="G885" s="2" t="s">
        <v>5478</v>
      </c>
      <c r="H885" s="20">
        <v>1</v>
      </c>
      <c r="I885" s="22"/>
      <c r="J885" s="19"/>
      <c r="K885" s="22"/>
      <c r="L885" s="20"/>
      <c r="M885" s="22"/>
      <c r="N885" s="20">
        <v>13</v>
      </c>
      <c r="O885" s="22"/>
      <c r="P885" s="20"/>
      <c r="Q885" s="22"/>
      <c r="R885" s="20">
        <v>-1</v>
      </c>
      <c r="S885" s="22"/>
      <c r="T885" s="20"/>
      <c r="U885" s="22"/>
      <c r="V885" s="27">
        <v>10000</v>
      </c>
      <c r="W885" s="1" t="s">
        <v>7778</v>
      </c>
      <c r="X885" s="29" t="s">
        <v>7779</v>
      </c>
      <c r="Y885" s="1" t="s">
        <v>4585</v>
      </c>
      <c r="Z885" s="1" t="s">
        <v>2035</v>
      </c>
      <c r="AA885" s="1" t="s">
        <v>1623</v>
      </c>
      <c r="AB885" s="1" t="s">
        <v>5461</v>
      </c>
      <c r="AC885" s="1" t="s">
        <v>183</v>
      </c>
      <c r="AD885" s="1" t="s">
        <v>183</v>
      </c>
      <c r="AE885" s="1">
        <v>1</v>
      </c>
      <c r="AF885" s="1" t="s">
        <v>338</v>
      </c>
      <c r="AG885" s="1"/>
    </row>
    <row r="886" spans="1:33">
      <c r="A886" t="s">
        <v>338</v>
      </c>
      <c r="B886" s="1" t="s">
        <v>7780</v>
      </c>
      <c r="C886" s="1" t="s">
        <v>192</v>
      </c>
      <c r="D886" s="2" t="s">
        <v>305</v>
      </c>
      <c r="E886" s="1" t="s">
        <v>316</v>
      </c>
      <c r="F886" s="1"/>
      <c r="G886" s="2" t="s">
        <v>5478</v>
      </c>
      <c r="H886" s="20">
        <v>1</v>
      </c>
      <c r="I886" s="22"/>
      <c r="J886" s="19"/>
      <c r="K886" s="22"/>
      <c r="L886" s="20"/>
      <c r="M886" s="22"/>
      <c r="N886" s="20">
        <v>15</v>
      </c>
      <c r="O886" s="22"/>
      <c r="P886" s="20"/>
      <c r="Q886" s="22"/>
      <c r="R886" s="20">
        <v>-3</v>
      </c>
      <c r="S886" s="22"/>
      <c r="T886" s="20"/>
      <c r="U886" s="22"/>
      <c r="V886" s="27">
        <v>10000</v>
      </c>
      <c r="W886" s="1" t="s">
        <v>7781</v>
      </c>
      <c r="X886" s="29" t="s">
        <v>7782</v>
      </c>
      <c r="Y886" s="1" t="s">
        <v>2104</v>
      </c>
      <c r="Z886" s="1" t="s">
        <v>2035</v>
      </c>
      <c r="AA886" s="1" t="s">
        <v>1623</v>
      </c>
      <c r="AB886" s="1" t="s">
        <v>5461</v>
      </c>
      <c r="AC886" s="1" t="s">
        <v>183</v>
      </c>
      <c r="AD886" s="1" t="s">
        <v>183</v>
      </c>
      <c r="AE886" s="1">
        <v>1</v>
      </c>
      <c r="AF886" s="1" t="s">
        <v>338</v>
      </c>
      <c r="AG886" s="1"/>
    </row>
    <row r="887" spans="1:33">
      <c r="A887" t="s">
        <v>338</v>
      </c>
      <c r="B887" s="1" t="s">
        <v>7783</v>
      </c>
      <c r="C887" s="54"/>
      <c r="D887" s="2" t="s">
        <v>305</v>
      </c>
      <c r="E887" s="1" t="s">
        <v>316</v>
      </c>
      <c r="F887" s="2"/>
      <c r="G887" s="1" t="s">
        <v>5478</v>
      </c>
      <c r="H887" s="20">
        <v>1</v>
      </c>
      <c r="I887" s="22"/>
      <c r="J887" s="19"/>
      <c r="K887" s="22"/>
      <c r="L887" s="20"/>
      <c r="M887" s="22"/>
      <c r="N887" s="20">
        <v>11</v>
      </c>
      <c r="O887" s="22"/>
      <c r="P887" s="20"/>
      <c r="Q887" s="22"/>
      <c r="R887" s="20"/>
      <c r="S887" s="22"/>
      <c r="T887" s="20"/>
      <c r="U887" s="22"/>
      <c r="V887" s="27">
        <v>10000</v>
      </c>
      <c r="W887" s="1" t="s">
        <v>7784</v>
      </c>
      <c r="X887" s="29" t="s">
        <v>7785</v>
      </c>
      <c r="Y887" s="1" t="s">
        <v>7642</v>
      </c>
      <c r="Z887" s="1" t="s">
        <v>2035</v>
      </c>
      <c r="AA887" s="1" t="s">
        <v>1631</v>
      </c>
      <c r="AB887" s="1" t="s">
        <v>5461</v>
      </c>
      <c r="AC887" s="1" t="s">
        <v>183</v>
      </c>
      <c r="AD887" s="1" t="s">
        <v>183</v>
      </c>
      <c r="AE887" s="1">
        <v>1</v>
      </c>
      <c r="AF887" s="1" t="s">
        <v>338</v>
      </c>
      <c r="AG887" s="1"/>
    </row>
    <row r="888" spans="1:33">
      <c r="A888" t="s">
        <v>338</v>
      </c>
      <c r="B888" s="1" t="s">
        <v>7786</v>
      </c>
      <c r="C888" s="1" t="s">
        <v>192</v>
      </c>
      <c r="D888" s="1" t="s">
        <v>305</v>
      </c>
      <c r="E888" s="1"/>
      <c r="F888" s="1" t="s">
        <v>128</v>
      </c>
      <c r="G888" s="2" t="s">
        <v>5478</v>
      </c>
      <c r="H888" s="20">
        <v>1</v>
      </c>
      <c r="I888" s="22"/>
      <c r="J888" s="19"/>
      <c r="K888" s="22"/>
      <c r="L888" s="20"/>
      <c r="M888" s="22">
        <v>12</v>
      </c>
      <c r="N888" s="20">
        <v>13</v>
      </c>
      <c r="O888" s="22"/>
      <c r="P888" s="20"/>
      <c r="Q888" s="22">
        <v>-1</v>
      </c>
      <c r="R888" s="20"/>
      <c r="S888" s="22"/>
      <c r="T888" s="20"/>
      <c r="U888" s="22"/>
      <c r="V888" s="27">
        <v>10000</v>
      </c>
      <c r="W888" s="1" t="s">
        <v>7787</v>
      </c>
      <c r="X888" s="29" t="s">
        <v>7788</v>
      </c>
      <c r="Y888" s="1" t="s">
        <v>7789</v>
      </c>
      <c r="Z888" s="1" t="s">
        <v>2035</v>
      </c>
      <c r="AA888" s="1" t="s">
        <v>1631</v>
      </c>
      <c r="AB888" s="1" t="s">
        <v>5461</v>
      </c>
      <c r="AC888" s="1" t="s">
        <v>183</v>
      </c>
      <c r="AD888" s="1" t="s">
        <v>183</v>
      </c>
      <c r="AE888" s="1">
        <v>1</v>
      </c>
      <c r="AF888" s="1" t="s">
        <v>338</v>
      </c>
      <c r="AG888" s="1"/>
    </row>
    <row r="889" spans="1:33">
      <c r="A889" t="s">
        <v>338</v>
      </c>
      <c r="B889" s="1" t="s">
        <v>7790</v>
      </c>
      <c r="C889" s="54" t="s">
        <v>192</v>
      </c>
      <c r="D889" s="2" t="s">
        <v>305</v>
      </c>
      <c r="E889" s="1"/>
      <c r="F889" s="2"/>
      <c r="G889" s="2" t="s">
        <v>5478</v>
      </c>
      <c r="H889" s="20">
        <v>1</v>
      </c>
      <c r="I889" s="22"/>
      <c r="J889" s="19"/>
      <c r="K889" s="22"/>
      <c r="L889" s="20"/>
      <c r="M889" s="22"/>
      <c r="N889" s="20">
        <v>14</v>
      </c>
      <c r="O889" s="22"/>
      <c r="P889" s="20"/>
      <c r="Q889" s="22"/>
      <c r="R889" s="20">
        <v>-2</v>
      </c>
      <c r="S889" s="22"/>
      <c r="T889" s="20"/>
      <c r="U889" s="22"/>
      <c r="V889" s="27">
        <v>10000</v>
      </c>
      <c r="W889" s="1" t="s">
        <v>7791</v>
      </c>
      <c r="X889" s="29" t="s">
        <v>7792</v>
      </c>
      <c r="Y889" s="1" t="s">
        <v>2377</v>
      </c>
      <c r="Z889" s="1" t="s">
        <v>2314</v>
      </c>
      <c r="AA889" s="1" t="s">
        <v>1631</v>
      </c>
      <c r="AB889" s="1" t="s">
        <v>5461</v>
      </c>
      <c r="AC889" s="1" t="s">
        <v>183</v>
      </c>
      <c r="AD889" s="1" t="s">
        <v>183</v>
      </c>
      <c r="AE889" s="1">
        <v>1</v>
      </c>
      <c r="AF889" s="1" t="s">
        <v>338</v>
      </c>
      <c r="AG889" s="1"/>
    </row>
    <row r="890" spans="1:33">
      <c r="A890" t="s">
        <v>338</v>
      </c>
      <c r="B890" s="1" t="s">
        <v>7793</v>
      </c>
      <c r="C890" s="1"/>
      <c r="D890" s="1" t="s">
        <v>305</v>
      </c>
      <c r="E890" s="1" t="s">
        <v>316</v>
      </c>
      <c r="F890" s="2" t="s">
        <v>128</v>
      </c>
      <c r="G890" s="1"/>
      <c r="H890" s="20">
        <v>1</v>
      </c>
      <c r="I890" s="22"/>
      <c r="J890" s="19"/>
      <c r="K890" s="22"/>
      <c r="L890" s="20"/>
      <c r="M890" s="22">
        <v>10</v>
      </c>
      <c r="N890" s="20"/>
      <c r="O890" s="22"/>
      <c r="P890" s="20"/>
      <c r="Q890" s="22">
        <v>1</v>
      </c>
      <c r="R890" s="20"/>
      <c r="S890" s="22"/>
      <c r="T890" s="20"/>
      <c r="U890" s="22"/>
      <c r="V890" s="27">
        <v>10000</v>
      </c>
      <c r="W890" s="1" t="s">
        <v>7794</v>
      </c>
      <c r="X890" s="29" t="s">
        <v>7795</v>
      </c>
      <c r="Y890" s="1" t="s">
        <v>2194</v>
      </c>
      <c r="Z890" s="1" t="s">
        <v>2035</v>
      </c>
      <c r="AA890" s="1" t="s">
        <v>1638</v>
      </c>
      <c r="AB890" s="1" t="s">
        <v>5461</v>
      </c>
      <c r="AC890" s="1" t="s">
        <v>183</v>
      </c>
      <c r="AD890" s="1" t="s">
        <v>183</v>
      </c>
      <c r="AE890" s="1">
        <v>1</v>
      </c>
      <c r="AF890" s="1" t="s">
        <v>338</v>
      </c>
      <c r="AG890" s="1"/>
    </row>
    <row r="891" spans="1:33">
      <c r="A891" t="s">
        <v>338</v>
      </c>
      <c r="B891" s="1" t="s">
        <v>7796</v>
      </c>
      <c r="C891" s="54"/>
      <c r="D891" s="2" t="s">
        <v>316</v>
      </c>
      <c r="E891" s="1"/>
      <c r="F891" s="2" t="s">
        <v>128</v>
      </c>
      <c r="G891" s="1"/>
      <c r="H891" s="20">
        <v>1</v>
      </c>
      <c r="I891" s="22"/>
      <c r="J891" s="19"/>
      <c r="K891" s="22"/>
      <c r="L891" s="20"/>
      <c r="M891" s="22">
        <v>11</v>
      </c>
      <c r="N891" s="20"/>
      <c r="O891" s="22"/>
      <c r="P891" s="20"/>
      <c r="Q891" s="22"/>
      <c r="R891" s="20"/>
      <c r="S891" s="22"/>
      <c r="T891" s="20"/>
      <c r="U891" s="22"/>
      <c r="V891" s="27">
        <v>10000</v>
      </c>
      <c r="W891" s="1" t="s">
        <v>7797</v>
      </c>
      <c r="X891" s="29" t="s">
        <v>7542</v>
      </c>
      <c r="Y891" s="1" t="s">
        <v>2313</v>
      </c>
      <c r="Z891" s="1" t="s">
        <v>2035</v>
      </c>
      <c r="AA891" s="1" t="s">
        <v>1638</v>
      </c>
      <c r="AB891" s="1" t="s">
        <v>5461</v>
      </c>
      <c r="AC891" s="1" t="s">
        <v>183</v>
      </c>
      <c r="AD891" s="1" t="s">
        <v>183</v>
      </c>
      <c r="AE891" s="1">
        <v>1</v>
      </c>
      <c r="AF891" s="1" t="s">
        <v>338</v>
      </c>
      <c r="AG891" s="1"/>
    </row>
    <row r="892" spans="1:33">
      <c r="A892" t="s">
        <v>338</v>
      </c>
      <c r="B892" s="1" t="s">
        <v>7798</v>
      </c>
      <c r="C892" s="1"/>
      <c r="D892" s="1" t="s">
        <v>183</v>
      </c>
      <c r="E892" s="1"/>
      <c r="F892" s="1"/>
      <c r="G892" s="2" t="s">
        <v>5478</v>
      </c>
      <c r="H892" s="20"/>
      <c r="I892" s="22"/>
      <c r="J892" s="20"/>
      <c r="K892" s="22"/>
      <c r="L892" s="20"/>
      <c r="M892" s="22"/>
      <c r="N892" s="20">
        <v>13</v>
      </c>
      <c r="O892" s="22"/>
      <c r="P892" s="20"/>
      <c r="Q892" s="22"/>
      <c r="R892" s="20"/>
      <c r="S892" s="22"/>
      <c r="T892" s="20"/>
      <c r="U892" s="22"/>
      <c r="V892" s="27">
        <v>10000</v>
      </c>
      <c r="W892" s="1" t="s">
        <v>7799</v>
      </c>
      <c r="X892" s="29" t="s">
        <v>7375</v>
      </c>
      <c r="Y892" s="1" t="s">
        <v>3067</v>
      </c>
      <c r="Z892" s="1" t="s">
        <v>2035</v>
      </c>
      <c r="AA892" s="1" t="s">
        <v>1643</v>
      </c>
      <c r="AB892" s="1" t="s">
        <v>5461</v>
      </c>
      <c r="AC892" s="1" t="s">
        <v>183</v>
      </c>
      <c r="AD892" s="1" t="s">
        <v>183</v>
      </c>
      <c r="AE892" s="1">
        <v>1</v>
      </c>
      <c r="AF892" s="1" t="s">
        <v>338</v>
      </c>
      <c r="AG892" s="1"/>
    </row>
    <row r="893" spans="1:33">
      <c r="A893" t="s">
        <v>338</v>
      </c>
      <c r="B893" s="1" t="s">
        <v>7800</v>
      </c>
      <c r="C893" s="54" t="s">
        <v>192</v>
      </c>
      <c r="D893" s="1" t="s">
        <v>327</v>
      </c>
      <c r="E893" s="1"/>
      <c r="F893" s="1" t="s">
        <v>128</v>
      </c>
      <c r="G893" s="2" t="s">
        <v>5478</v>
      </c>
      <c r="H893" s="20">
        <v>1</v>
      </c>
      <c r="I893" s="22"/>
      <c r="J893" s="20"/>
      <c r="K893" s="22"/>
      <c r="L893" s="20"/>
      <c r="M893" s="22">
        <v>13</v>
      </c>
      <c r="N893" s="20">
        <v>14</v>
      </c>
      <c r="O893" s="22"/>
      <c r="P893" s="20"/>
      <c r="Q893" s="22">
        <v>-2</v>
      </c>
      <c r="R893" s="20">
        <v>-1</v>
      </c>
      <c r="S893" s="22"/>
      <c r="T893" s="20"/>
      <c r="U893" s="22"/>
      <c r="V893" s="27">
        <v>10000</v>
      </c>
      <c r="W893" s="1" t="s">
        <v>7801</v>
      </c>
      <c r="X893" s="29" t="s">
        <v>7521</v>
      </c>
      <c r="Y893" s="1" t="s">
        <v>2194</v>
      </c>
      <c r="Z893" s="1" t="s">
        <v>2035</v>
      </c>
      <c r="AA893" s="1" t="s">
        <v>1643</v>
      </c>
      <c r="AB893" s="1" t="s">
        <v>5461</v>
      </c>
      <c r="AC893" s="1" t="s">
        <v>183</v>
      </c>
      <c r="AD893" s="1" t="s">
        <v>183</v>
      </c>
      <c r="AE893" s="1">
        <v>1</v>
      </c>
      <c r="AF893" s="1" t="s">
        <v>338</v>
      </c>
      <c r="AG893" s="1"/>
    </row>
    <row r="894" spans="1:33">
      <c r="A894" t="s">
        <v>338</v>
      </c>
      <c r="B894" s="1" t="s">
        <v>7802</v>
      </c>
      <c r="C894" s="54"/>
      <c r="D894" s="1" t="s">
        <v>305</v>
      </c>
      <c r="E894" s="1" t="s">
        <v>316</v>
      </c>
      <c r="F894" s="1"/>
      <c r="G894" s="2" t="s">
        <v>5478</v>
      </c>
      <c r="H894" s="20"/>
      <c r="I894" s="22"/>
      <c r="J894" s="20"/>
      <c r="K894" s="22"/>
      <c r="L894" s="20"/>
      <c r="M894" s="22"/>
      <c r="N894" s="20">
        <v>15</v>
      </c>
      <c r="O894" s="22"/>
      <c r="P894" s="20"/>
      <c r="Q894" s="22"/>
      <c r="R894" s="20">
        <v>-2</v>
      </c>
      <c r="S894" s="22"/>
      <c r="T894" s="20"/>
      <c r="U894" s="22"/>
      <c r="V894" s="27">
        <v>10000</v>
      </c>
      <c r="W894" s="1" t="s">
        <v>7803</v>
      </c>
      <c r="X894" s="29" t="s">
        <v>5877</v>
      </c>
      <c r="Y894" s="1" t="s">
        <v>7804</v>
      </c>
      <c r="Z894" s="1" t="s">
        <v>2035</v>
      </c>
      <c r="AA894" s="1" t="s">
        <v>1653</v>
      </c>
      <c r="AB894" s="1" t="s">
        <v>5461</v>
      </c>
      <c r="AC894" s="1" t="s">
        <v>183</v>
      </c>
      <c r="AD894" s="1" t="s">
        <v>183</v>
      </c>
      <c r="AE894" s="1">
        <v>1</v>
      </c>
      <c r="AF894" s="1" t="s">
        <v>338</v>
      </c>
      <c r="AG894" s="1"/>
    </row>
    <row r="895" spans="1:33">
      <c r="A895" t="s">
        <v>338</v>
      </c>
      <c r="B895" s="36" t="s">
        <v>7805</v>
      </c>
      <c r="C895" s="1"/>
      <c r="D895" s="2" t="s">
        <v>305</v>
      </c>
      <c r="E895" s="1" t="s">
        <v>316</v>
      </c>
      <c r="F895" s="1"/>
      <c r="G895" s="2" t="s">
        <v>5478</v>
      </c>
      <c r="H895" s="20">
        <v>1</v>
      </c>
      <c r="I895" s="22"/>
      <c r="J895" s="20"/>
      <c r="K895" s="22"/>
      <c r="L895" s="20"/>
      <c r="M895" s="22"/>
      <c r="N895" s="20">
        <v>12</v>
      </c>
      <c r="O895" s="22"/>
      <c r="P895" s="19"/>
      <c r="Q895" s="22"/>
      <c r="R895" s="19">
        <v>-1</v>
      </c>
      <c r="S895" s="22"/>
      <c r="T895" s="20"/>
      <c r="U895" s="22"/>
      <c r="V895" s="28">
        <v>10000</v>
      </c>
      <c r="W895" s="2" t="s">
        <v>7806</v>
      </c>
      <c r="X895" s="26" t="s">
        <v>7559</v>
      </c>
      <c r="Y895" s="1" t="s">
        <v>2104</v>
      </c>
      <c r="Z895" s="1" t="s">
        <v>2035</v>
      </c>
      <c r="AA895" s="21" t="s">
        <v>1657</v>
      </c>
      <c r="AB895" s="1" t="s">
        <v>5461</v>
      </c>
      <c r="AC895" s="1" t="s">
        <v>183</v>
      </c>
      <c r="AD895" s="1" t="s">
        <v>183</v>
      </c>
      <c r="AE895" s="1">
        <v>1</v>
      </c>
      <c r="AF895" s="1" t="s">
        <v>338</v>
      </c>
      <c r="AG895" s="1"/>
    </row>
    <row r="896" spans="1:33">
      <c r="A896" t="s">
        <v>338</v>
      </c>
      <c r="B896" s="36" t="s">
        <v>7807</v>
      </c>
      <c r="C896" s="1" t="s">
        <v>192</v>
      </c>
      <c r="D896" s="2" t="s">
        <v>351</v>
      </c>
      <c r="E896" s="1"/>
      <c r="F896" s="1" t="s">
        <v>128</v>
      </c>
      <c r="G896" s="2"/>
      <c r="H896" s="20">
        <v>1</v>
      </c>
      <c r="I896" s="22"/>
      <c r="J896" s="20"/>
      <c r="K896" s="22"/>
      <c r="L896" s="20"/>
      <c r="M896" s="22">
        <v>10</v>
      </c>
      <c r="N896" s="20"/>
      <c r="O896" s="22"/>
      <c r="P896" s="20"/>
      <c r="Q896" s="22"/>
      <c r="R896" s="20"/>
      <c r="S896" s="22"/>
      <c r="T896" s="20"/>
      <c r="U896" s="22"/>
      <c r="V896" s="27">
        <v>10000</v>
      </c>
      <c r="W896" s="1" t="s">
        <v>7808</v>
      </c>
      <c r="X896" s="29" t="s">
        <v>7665</v>
      </c>
      <c r="Y896" s="1" t="s">
        <v>4585</v>
      </c>
      <c r="Z896" s="1" t="s">
        <v>2035</v>
      </c>
      <c r="AA896" s="1" t="s">
        <v>1662</v>
      </c>
      <c r="AB896" s="1" t="s">
        <v>5461</v>
      </c>
      <c r="AC896" s="1" t="s">
        <v>183</v>
      </c>
      <c r="AD896" s="1" t="s">
        <v>183</v>
      </c>
      <c r="AE896" s="1">
        <v>1</v>
      </c>
      <c r="AF896" s="1" t="s">
        <v>338</v>
      </c>
      <c r="AG896" s="1"/>
    </row>
    <row r="897" spans="1:33">
      <c r="A897" t="s">
        <v>338</v>
      </c>
      <c r="B897" s="36" t="s">
        <v>7809</v>
      </c>
      <c r="C897" s="1"/>
      <c r="D897" s="2" t="s">
        <v>305</v>
      </c>
      <c r="E897" s="1"/>
      <c r="F897" s="2"/>
      <c r="G897" s="2" t="s">
        <v>5478</v>
      </c>
      <c r="H897" s="20">
        <v>1</v>
      </c>
      <c r="I897" s="22"/>
      <c r="J897" s="20"/>
      <c r="K897" s="22"/>
      <c r="L897" s="20"/>
      <c r="M897" s="22"/>
      <c r="N897" s="20">
        <v>10</v>
      </c>
      <c r="O897" s="22"/>
      <c r="P897" s="20"/>
      <c r="Q897" s="22"/>
      <c r="R897" s="20">
        <v>1</v>
      </c>
      <c r="S897" s="22"/>
      <c r="T897" s="20"/>
      <c r="U897" s="22"/>
      <c r="V897" s="27">
        <v>10000</v>
      </c>
      <c r="W897" s="1" t="s">
        <v>7810</v>
      </c>
      <c r="X897" s="29" t="s">
        <v>7811</v>
      </c>
      <c r="Y897" s="1" t="s">
        <v>2194</v>
      </c>
      <c r="Z897" s="1" t="s">
        <v>2035</v>
      </c>
      <c r="AA897" s="1" t="s">
        <v>1662</v>
      </c>
      <c r="AB897" s="1" t="s">
        <v>5461</v>
      </c>
      <c r="AC897" s="1" t="s">
        <v>183</v>
      </c>
      <c r="AD897" s="1" t="s">
        <v>183</v>
      </c>
      <c r="AE897" s="1">
        <v>1</v>
      </c>
      <c r="AF897" s="1" t="s">
        <v>338</v>
      </c>
      <c r="AG897" s="1"/>
    </row>
    <row r="898" spans="1:33">
      <c r="A898" t="s">
        <v>338</v>
      </c>
      <c r="B898" s="36" t="s">
        <v>7812</v>
      </c>
      <c r="C898" s="1" t="s">
        <v>192</v>
      </c>
      <c r="D898" s="2" t="s">
        <v>316</v>
      </c>
      <c r="E898" s="1"/>
      <c r="F898" s="1"/>
      <c r="G898" s="2" t="s">
        <v>5478</v>
      </c>
      <c r="H898" s="20">
        <v>1</v>
      </c>
      <c r="I898" s="22"/>
      <c r="J898" s="20"/>
      <c r="K898" s="22"/>
      <c r="L898" s="20"/>
      <c r="M898" s="22"/>
      <c r="N898" s="20">
        <v>10</v>
      </c>
      <c r="O898" s="22"/>
      <c r="P898" s="20"/>
      <c r="Q898" s="22"/>
      <c r="R898" s="20"/>
      <c r="S898" s="22"/>
      <c r="T898" s="20"/>
      <c r="U898" s="22"/>
      <c r="V898" s="27">
        <v>10000</v>
      </c>
      <c r="W898" s="1" t="s">
        <v>7813</v>
      </c>
      <c r="X898" s="29" t="s">
        <v>7814</v>
      </c>
      <c r="Y898" s="1" t="s">
        <v>2104</v>
      </c>
      <c r="Z898" s="1" t="s">
        <v>2035</v>
      </c>
      <c r="AA898" s="1" t="s">
        <v>1662</v>
      </c>
      <c r="AB898" s="1" t="s">
        <v>5461</v>
      </c>
      <c r="AC898" s="1" t="s">
        <v>183</v>
      </c>
      <c r="AD898" s="1" t="s">
        <v>183</v>
      </c>
      <c r="AE898" s="1">
        <v>1</v>
      </c>
      <c r="AF898" s="1" t="s">
        <v>338</v>
      </c>
      <c r="AG898" s="1"/>
    </row>
    <row r="899" spans="1:33">
      <c r="A899" t="s">
        <v>338</v>
      </c>
      <c r="B899" s="36" t="s">
        <v>7815</v>
      </c>
      <c r="C899" s="1" t="s">
        <v>192</v>
      </c>
      <c r="D899" s="2" t="s">
        <v>305</v>
      </c>
      <c r="E899" s="1"/>
      <c r="F899" s="2"/>
      <c r="G899" s="2" t="s">
        <v>5478</v>
      </c>
      <c r="H899" s="20">
        <v>1</v>
      </c>
      <c r="I899" s="22"/>
      <c r="J899" s="20"/>
      <c r="K899" s="22"/>
      <c r="L899" s="20"/>
      <c r="M899" s="22"/>
      <c r="N899" s="20">
        <v>11</v>
      </c>
      <c r="O899" s="22"/>
      <c r="P899" s="20"/>
      <c r="Q899" s="22"/>
      <c r="R899" s="20"/>
      <c r="S899" s="22"/>
      <c r="T899" s="20"/>
      <c r="U899" s="22"/>
      <c r="V899" s="27">
        <v>10000</v>
      </c>
      <c r="W899" s="1" t="s">
        <v>7816</v>
      </c>
      <c r="X899" s="29" t="s">
        <v>7817</v>
      </c>
      <c r="Y899" s="1" t="s">
        <v>2313</v>
      </c>
      <c r="Z899" s="1" t="s">
        <v>2035</v>
      </c>
      <c r="AA899" s="1" t="s">
        <v>1662</v>
      </c>
      <c r="AB899" s="1" t="s">
        <v>5461</v>
      </c>
      <c r="AC899" s="1" t="s">
        <v>183</v>
      </c>
      <c r="AD899" s="1" t="s">
        <v>183</v>
      </c>
      <c r="AE899" s="1">
        <v>1</v>
      </c>
      <c r="AF899" s="1" t="s">
        <v>338</v>
      </c>
      <c r="AG899" s="1"/>
    </row>
    <row r="900" spans="1:33">
      <c r="A900" t="s">
        <v>338</v>
      </c>
      <c r="B900" s="36" t="s">
        <v>7818</v>
      </c>
      <c r="C900" s="1" t="s">
        <v>192</v>
      </c>
      <c r="D900" s="2" t="s">
        <v>305</v>
      </c>
      <c r="E900" s="1"/>
      <c r="F900" s="1"/>
      <c r="G900" s="2" t="s">
        <v>5478</v>
      </c>
      <c r="H900" s="20"/>
      <c r="I900" s="22"/>
      <c r="J900" s="20"/>
      <c r="K900" s="22"/>
      <c r="L900" s="20"/>
      <c r="M900" s="22"/>
      <c r="N900" s="20">
        <v>11</v>
      </c>
      <c r="O900" s="22"/>
      <c r="P900" s="20"/>
      <c r="Q900" s="22"/>
      <c r="R900" s="20">
        <v>2</v>
      </c>
      <c r="S900" s="22"/>
      <c r="T900" s="20"/>
      <c r="U900" s="22"/>
      <c r="V900" s="27">
        <v>10000</v>
      </c>
      <c r="W900" s="1" t="s">
        <v>7819</v>
      </c>
      <c r="X900" s="29" t="s">
        <v>6348</v>
      </c>
      <c r="Y900" s="1" t="s">
        <v>2194</v>
      </c>
      <c r="Z900" s="1" t="s">
        <v>2035</v>
      </c>
      <c r="AA900" s="1" t="s">
        <v>1662</v>
      </c>
      <c r="AB900" s="1" t="s">
        <v>5461</v>
      </c>
      <c r="AC900" s="1" t="s">
        <v>183</v>
      </c>
      <c r="AD900" s="1" t="s">
        <v>183</v>
      </c>
      <c r="AE900" s="1">
        <v>1</v>
      </c>
      <c r="AF900" s="1" t="s">
        <v>338</v>
      </c>
      <c r="AG900" s="1"/>
    </row>
    <row r="901" spans="1:33">
      <c r="A901" t="s">
        <v>338</v>
      </c>
      <c r="B901" s="36" t="s">
        <v>7820</v>
      </c>
      <c r="C901" s="1" t="s">
        <v>192</v>
      </c>
      <c r="D901" s="2" t="s">
        <v>351</v>
      </c>
      <c r="E901" s="1"/>
      <c r="F901" s="2" t="s">
        <v>128</v>
      </c>
      <c r="G901" s="2" t="s">
        <v>5478</v>
      </c>
      <c r="H901" s="20">
        <v>1</v>
      </c>
      <c r="I901" s="22"/>
      <c r="J901" s="20"/>
      <c r="K901" s="22"/>
      <c r="L901" s="20"/>
      <c r="M901" s="22">
        <v>11</v>
      </c>
      <c r="N901" s="20">
        <v>12</v>
      </c>
      <c r="O901" s="22"/>
      <c r="P901" s="20"/>
      <c r="Q901" s="22">
        <v>-1</v>
      </c>
      <c r="R901" s="20"/>
      <c r="S901" s="22"/>
      <c r="T901" s="20"/>
      <c r="U901" s="22"/>
      <c r="V901" s="27">
        <v>10000</v>
      </c>
      <c r="W901" s="1" t="s">
        <v>7821</v>
      </c>
      <c r="X901" s="29" t="s">
        <v>7822</v>
      </c>
      <c r="Y901" s="1" t="s">
        <v>2154</v>
      </c>
      <c r="Z901" s="1" t="s">
        <v>2035</v>
      </c>
      <c r="AA901" s="1" t="s">
        <v>1662</v>
      </c>
      <c r="AB901" s="1" t="s">
        <v>5461</v>
      </c>
      <c r="AC901" s="1" t="s">
        <v>183</v>
      </c>
      <c r="AD901" s="1" t="s">
        <v>183</v>
      </c>
      <c r="AE901" s="1">
        <v>1</v>
      </c>
      <c r="AF901" s="1" t="s">
        <v>338</v>
      </c>
      <c r="AG901" s="1"/>
    </row>
    <row r="902" spans="1:33">
      <c r="A902" t="s">
        <v>338</v>
      </c>
      <c r="B902" s="36" t="s">
        <v>7823</v>
      </c>
      <c r="C902" s="1" t="s">
        <v>192</v>
      </c>
      <c r="D902" s="2" t="s">
        <v>305</v>
      </c>
      <c r="E902" s="1"/>
      <c r="F902" s="1"/>
      <c r="G902" s="2" t="s">
        <v>5478</v>
      </c>
      <c r="H902" s="20"/>
      <c r="I902" s="22"/>
      <c r="J902" s="20"/>
      <c r="K902" s="22"/>
      <c r="L902" s="20"/>
      <c r="M902" s="22"/>
      <c r="N902" s="20">
        <v>13</v>
      </c>
      <c r="O902" s="22"/>
      <c r="P902" s="20"/>
      <c r="Q902" s="22"/>
      <c r="R902" s="20"/>
      <c r="S902" s="22"/>
      <c r="T902" s="20"/>
      <c r="U902" s="22"/>
      <c r="V902" s="27">
        <v>10000</v>
      </c>
      <c r="W902" s="1" t="s">
        <v>7824</v>
      </c>
      <c r="X902" s="29" t="s">
        <v>7825</v>
      </c>
      <c r="Y902" s="1" t="s">
        <v>5740</v>
      </c>
      <c r="Z902" s="1" t="s">
        <v>2035</v>
      </c>
      <c r="AA902" s="1" t="s">
        <v>1662</v>
      </c>
      <c r="AB902" s="1" t="s">
        <v>5461</v>
      </c>
      <c r="AC902" s="1" t="s">
        <v>183</v>
      </c>
      <c r="AD902" s="1" t="s">
        <v>183</v>
      </c>
      <c r="AE902" s="1">
        <v>1</v>
      </c>
      <c r="AF902" s="1" t="s">
        <v>338</v>
      </c>
      <c r="AG902" s="1"/>
    </row>
    <row r="903" spans="1:33">
      <c r="A903" t="s">
        <v>338</v>
      </c>
      <c r="B903" s="36" t="s">
        <v>7826</v>
      </c>
      <c r="C903" s="1"/>
      <c r="D903" s="2" t="s">
        <v>305</v>
      </c>
      <c r="E903" s="1" t="s">
        <v>316</v>
      </c>
      <c r="F903" s="2"/>
      <c r="G903" s="2" t="s">
        <v>5478</v>
      </c>
      <c r="H903" s="20"/>
      <c r="I903" s="22"/>
      <c r="J903" s="20"/>
      <c r="K903" s="22"/>
      <c r="L903" s="20"/>
      <c r="M903" s="22"/>
      <c r="N903" s="20">
        <v>13</v>
      </c>
      <c r="O903" s="22"/>
      <c r="P903" s="20"/>
      <c r="Q903" s="22"/>
      <c r="R903" s="20"/>
      <c r="S903" s="22"/>
      <c r="T903" s="20"/>
      <c r="U903" s="22"/>
      <c r="V903" s="27">
        <v>10000</v>
      </c>
      <c r="W903" s="1" t="s">
        <v>7827</v>
      </c>
      <c r="X903" s="29" t="s">
        <v>7743</v>
      </c>
      <c r="Y903" s="1" t="s">
        <v>2104</v>
      </c>
      <c r="Z903" s="1" t="s">
        <v>2035</v>
      </c>
      <c r="AA903" s="1" t="s">
        <v>1662</v>
      </c>
      <c r="AB903" s="1" t="s">
        <v>5461</v>
      </c>
      <c r="AC903" s="1" t="s">
        <v>183</v>
      </c>
      <c r="AD903" s="1" t="s">
        <v>183</v>
      </c>
      <c r="AE903" s="1">
        <v>1</v>
      </c>
      <c r="AF903" s="1" t="s">
        <v>338</v>
      </c>
      <c r="AG903" s="1"/>
    </row>
    <row r="904" spans="1:33">
      <c r="A904" t="s">
        <v>338</v>
      </c>
      <c r="B904" s="36" t="s">
        <v>7828</v>
      </c>
      <c r="C904" s="1"/>
      <c r="D904" s="2" t="s">
        <v>345</v>
      </c>
      <c r="E904" s="1"/>
      <c r="F904" s="2"/>
      <c r="G904" s="2" t="s">
        <v>5478</v>
      </c>
      <c r="H904" s="20"/>
      <c r="I904" s="22"/>
      <c r="J904" s="20"/>
      <c r="K904" s="22"/>
      <c r="L904" s="20"/>
      <c r="M904" s="22"/>
      <c r="N904" s="20">
        <v>13</v>
      </c>
      <c r="O904" s="22"/>
      <c r="P904" s="20"/>
      <c r="Q904" s="22"/>
      <c r="R904" s="20"/>
      <c r="S904" s="22"/>
      <c r="T904" s="20"/>
      <c r="U904" s="22"/>
      <c r="V904" s="27">
        <v>10000</v>
      </c>
      <c r="W904" s="1" t="s">
        <v>7829</v>
      </c>
      <c r="X904" s="29" t="s">
        <v>7749</v>
      </c>
      <c r="Y904" s="1" t="s">
        <v>7405</v>
      </c>
      <c r="Z904" s="1" t="s">
        <v>2035</v>
      </c>
      <c r="AA904" s="1" t="s">
        <v>1662</v>
      </c>
      <c r="AB904" s="1" t="s">
        <v>5461</v>
      </c>
      <c r="AC904" s="1" t="s">
        <v>183</v>
      </c>
      <c r="AD904" s="1" t="s">
        <v>183</v>
      </c>
      <c r="AE904" s="1">
        <v>1</v>
      </c>
      <c r="AF904" s="1" t="s">
        <v>338</v>
      </c>
      <c r="AG904" s="1"/>
    </row>
    <row r="905" spans="1:33">
      <c r="A905" t="s">
        <v>338</v>
      </c>
      <c r="B905" s="36" t="s">
        <v>7830</v>
      </c>
      <c r="C905" s="1" t="s">
        <v>192</v>
      </c>
      <c r="D905" s="2" t="s">
        <v>1684</v>
      </c>
      <c r="E905" s="1"/>
      <c r="F905" s="1"/>
      <c r="G905" s="2" t="s">
        <v>5478</v>
      </c>
      <c r="H905" s="20">
        <v>1</v>
      </c>
      <c r="I905" s="22"/>
      <c r="J905" s="20"/>
      <c r="K905" s="22"/>
      <c r="L905" s="20"/>
      <c r="M905" s="22"/>
      <c r="N905" s="20">
        <v>13</v>
      </c>
      <c r="O905" s="22"/>
      <c r="P905" s="20"/>
      <c r="Q905" s="22"/>
      <c r="R905" s="20"/>
      <c r="S905" s="22"/>
      <c r="T905" s="20"/>
      <c r="U905" s="22"/>
      <c r="V905" s="27">
        <v>10000</v>
      </c>
      <c r="W905" s="1" t="s">
        <v>7831</v>
      </c>
      <c r="X905" s="29" t="s">
        <v>7832</v>
      </c>
      <c r="Y905" s="1" t="s">
        <v>2194</v>
      </c>
      <c r="Z905" s="1" t="s">
        <v>2035</v>
      </c>
      <c r="AA905" s="1" t="s">
        <v>1662</v>
      </c>
      <c r="AB905" s="1" t="s">
        <v>5461</v>
      </c>
      <c r="AC905" s="1" t="s">
        <v>183</v>
      </c>
      <c r="AD905" s="1" t="s">
        <v>183</v>
      </c>
      <c r="AE905" s="1">
        <v>1</v>
      </c>
      <c r="AF905" s="1" t="s">
        <v>338</v>
      </c>
      <c r="AG905" s="1"/>
    </row>
    <row r="906" spans="1:33">
      <c r="A906" t="s">
        <v>338</v>
      </c>
      <c r="B906" s="36" t="s">
        <v>7833</v>
      </c>
      <c r="C906" s="1"/>
      <c r="D906" s="2" t="s">
        <v>1669</v>
      </c>
      <c r="E906" s="1"/>
      <c r="F906" s="2"/>
      <c r="G906" s="2" t="s">
        <v>5478</v>
      </c>
      <c r="H906" s="20">
        <v>1</v>
      </c>
      <c r="I906" s="22"/>
      <c r="J906" s="20"/>
      <c r="K906" s="22"/>
      <c r="L906" s="20"/>
      <c r="M906" s="22"/>
      <c r="N906" s="20">
        <v>12</v>
      </c>
      <c r="O906" s="22"/>
      <c r="P906" s="20"/>
      <c r="Q906" s="22"/>
      <c r="R906" s="20">
        <v>1</v>
      </c>
      <c r="S906" s="22"/>
      <c r="T906" s="20">
        <v>3</v>
      </c>
      <c r="U906" s="22">
        <v>3</v>
      </c>
      <c r="V906" s="27">
        <v>10000</v>
      </c>
      <c r="W906" s="1" t="s">
        <v>7834</v>
      </c>
      <c r="X906" s="29" t="s">
        <v>7835</v>
      </c>
      <c r="Y906" s="1" t="s">
        <v>3322</v>
      </c>
      <c r="Z906" s="1" t="s">
        <v>2035</v>
      </c>
      <c r="AA906" s="1" t="s">
        <v>1662</v>
      </c>
      <c r="AB906" s="1" t="s">
        <v>5461</v>
      </c>
      <c r="AC906" s="1" t="s">
        <v>183</v>
      </c>
      <c r="AD906" s="1" t="s">
        <v>183</v>
      </c>
      <c r="AE906" s="1">
        <v>1</v>
      </c>
      <c r="AF906" s="1" t="s">
        <v>338</v>
      </c>
      <c r="AG906" s="1"/>
    </row>
    <row r="907" spans="1:33">
      <c r="A907" t="s">
        <v>338</v>
      </c>
      <c r="B907" s="36" t="s">
        <v>7836</v>
      </c>
      <c r="C907" s="1" t="s">
        <v>192</v>
      </c>
      <c r="D907" s="2" t="s">
        <v>305</v>
      </c>
      <c r="E907" s="1"/>
      <c r="F907" s="1" t="s">
        <v>128</v>
      </c>
      <c r="G907" s="1"/>
      <c r="H907" s="20">
        <v>0</v>
      </c>
      <c r="I907" s="22"/>
      <c r="J907" s="20"/>
      <c r="K907" s="22"/>
      <c r="L907" s="20"/>
      <c r="M907" s="22">
        <v>10</v>
      </c>
      <c r="N907" s="20"/>
      <c r="O907" s="22"/>
      <c r="P907" s="20"/>
      <c r="Q907" s="22">
        <v>1</v>
      </c>
      <c r="R907" s="20"/>
      <c r="S907" s="22"/>
      <c r="T907" s="20"/>
      <c r="U907" s="22"/>
      <c r="V907" s="27">
        <v>10000</v>
      </c>
      <c r="W907" s="1" t="s">
        <v>7837</v>
      </c>
      <c r="X907" s="29" t="s">
        <v>7838</v>
      </c>
      <c r="Y907" s="1" t="s">
        <v>2194</v>
      </c>
      <c r="Z907" s="1" t="s">
        <v>2035</v>
      </c>
      <c r="AA907" s="1" t="s">
        <v>1667</v>
      </c>
      <c r="AB907" s="1" t="s">
        <v>5461</v>
      </c>
      <c r="AC907" s="1" t="s">
        <v>183</v>
      </c>
      <c r="AD907" s="1" t="s">
        <v>183</v>
      </c>
      <c r="AE907" s="1">
        <v>1</v>
      </c>
      <c r="AF907" s="1" t="s">
        <v>338</v>
      </c>
      <c r="AG907" s="1"/>
    </row>
    <row r="908" spans="1:33">
      <c r="A908" t="s">
        <v>338</v>
      </c>
      <c r="B908" s="36" t="s">
        <v>7839</v>
      </c>
      <c r="C908" s="1" t="s">
        <v>192</v>
      </c>
      <c r="D908" s="2" t="s">
        <v>305</v>
      </c>
      <c r="E908" s="1"/>
      <c r="F908" s="1"/>
      <c r="G908" s="1" t="s">
        <v>5478</v>
      </c>
      <c r="H908" s="20">
        <v>0</v>
      </c>
      <c r="I908" s="22"/>
      <c r="J908" s="20"/>
      <c r="K908" s="22"/>
      <c r="L908" s="20"/>
      <c r="M908" s="22"/>
      <c r="N908" s="20">
        <v>12</v>
      </c>
      <c r="O908" s="22"/>
      <c r="P908" s="20"/>
      <c r="Q908" s="22"/>
      <c r="R908" s="20">
        <v>0</v>
      </c>
      <c r="S908" s="22"/>
      <c r="T908" s="20"/>
      <c r="U908" s="22"/>
      <c r="V908" s="27">
        <v>10000</v>
      </c>
      <c r="W908" s="1" t="s">
        <v>7840</v>
      </c>
      <c r="X908" s="29" t="s">
        <v>7841</v>
      </c>
      <c r="Y908" s="1" t="s">
        <v>2154</v>
      </c>
      <c r="Z908" s="1" t="s">
        <v>2314</v>
      </c>
      <c r="AA908" s="1" t="s">
        <v>1667</v>
      </c>
      <c r="AB908" s="1" t="s">
        <v>5461</v>
      </c>
      <c r="AC908" s="1" t="s">
        <v>183</v>
      </c>
      <c r="AD908" s="1" t="s">
        <v>183</v>
      </c>
      <c r="AE908" s="1">
        <v>1</v>
      </c>
      <c r="AF908" s="1" t="s">
        <v>338</v>
      </c>
      <c r="AG908" s="1"/>
    </row>
    <row r="909" spans="1:33">
      <c r="A909" t="s">
        <v>338</v>
      </c>
      <c r="B909" s="36" t="s">
        <v>7842</v>
      </c>
      <c r="C909" s="1"/>
      <c r="D909" s="2" t="s">
        <v>317</v>
      </c>
      <c r="E909" s="1"/>
      <c r="F909" s="1"/>
      <c r="G909" s="1" t="s">
        <v>5478</v>
      </c>
      <c r="H909" s="20">
        <v>0</v>
      </c>
      <c r="I909" s="22"/>
      <c r="J909" s="20"/>
      <c r="K909" s="22"/>
      <c r="L909" s="20"/>
      <c r="M909" s="22"/>
      <c r="N909" s="20">
        <v>12</v>
      </c>
      <c r="O909" s="22"/>
      <c r="P909" s="20"/>
      <c r="Q909" s="22"/>
      <c r="R909" s="20">
        <v>2</v>
      </c>
      <c r="S909" s="22"/>
      <c r="T909" s="20"/>
      <c r="U909" s="22"/>
      <c r="V909" s="27">
        <v>10000</v>
      </c>
      <c r="W909" s="1" t="s">
        <v>7843</v>
      </c>
      <c r="X909" s="29" t="s">
        <v>6348</v>
      </c>
      <c r="Y909" s="1" t="s">
        <v>4585</v>
      </c>
      <c r="Z909" s="1" t="s">
        <v>2035</v>
      </c>
      <c r="AA909" s="1" t="s">
        <v>1667</v>
      </c>
      <c r="AB909" s="1" t="s">
        <v>5461</v>
      </c>
      <c r="AC909" s="1" t="s">
        <v>183</v>
      </c>
      <c r="AD909" s="1" t="s">
        <v>183</v>
      </c>
      <c r="AE909" s="1">
        <v>1</v>
      </c>
      <c r="AF909" s="1" t="s">
        <v>338</v>
      </c>
      <c r="AG909" s="1"/>
    </row>
    <row r="910" spans="1:33">
      <c r="A910" t="s">
        <v>338</v>
      </c>
      <c r="B910" s="36" t="s">
        <v>7844</v>
      </c>
      <c r="C910" s="1"/>
      <c r="D910" s="2" t="s">
        <v>324</v>
      </c>
      <c r="E910" s="1" t="s">
        <v>341</v>
      </c>
      <c r="F910" s="1"/>
      <c r="G910" s="1" t="s">
        <v>5478</v>
      </c>
      <c r="H910" s="20">
        <v>1</v>
      </c>
      <c r="I910" s="22"/>
      <c r="J910" s="20"/>
      <c r="K910" s="22"/>
      <c r="L910" s="20"/>
      <c r="M910" s="22"/>
      <c r="N910" s="20">
        <v>12</v>
      </c>
      <c r="O910" s="22"/>
      <c r="P910" s="20"/>
      <c r="Q910" s="22"/>
      <c r="R910" s="20">
        <v>0</v>
      </c>
      <c r="S910" s="22"/>
      <c r="T910" s="20"/>
      <c r="U910" s="22"/>
      <c r="V910" s="27">
        <v>10000</v>
      </c>
      <c r="W910" s="1" t="s">
        <v>7845</v>
      </c>
      <c r="X910" s="29" t="s">
        <v>7846</v>
      </c>
      <c r="Y910" s="1" t="s">
        <v>2104</v>
      </c>
      <c r="Z910" s="1" t="s">
        <v>2035</v>
      </c>
      <c r="AA910" s="1" t="s">
        <v>1667</v>
      </c>
      <c r="AB910" s="1" t="s">
        <v>5461</v>
      </c>
      <c r="AC910" s="1" t="s">
        <v>183</v>
      </c>
      <c r="AD910" s="1" t="s">
        <v>183</v>
      </c>
      <c r="AE910" s="1">
        <v>1</v>
      </c>
      <c r="AF910" s="1" t="s">
        <v>338</v>
      </c>
      <c r="AG910" s="1"/>
    </row>
    <row r="911" spans="1:33">
      <c r="A911" t="s">
        <v>338</v>
      </c>
      <c r="B911" s="36" t="s">
        <v>7847</v>
      </c>
      <c r="C911" s="1"/>
      <c r="D911" s="2" t="s">
        <v>19</v>
      </c>
      <c r="E911" s="1"/>
      <c r="F911" s="1"/>
      <c r="G911" s="1" t="s">
        <v>5478</v>
      </c>
      <c r="H911" s="20">
        <v>0</v>
      </c>
      <c r="I911" s="22"/>
      <c r="J911" s="20"/>
      <c r="K911" s="22"/>
      <c r="L911" s="20"/>
      <c r="M911" s="22"/>
      <c r="N911" s="20">
        <v>13</v>
      </c>
      <c r="O911" s="22"/>
      <c r="P911" s="20"/>
      <c r="Q911" s="22"/>
      <c r="R911" s="20">
        <v>1</v>
      </c>
      <c r="S911" s="22"/>
      <c r="T911" s="20"/>
      <c r="U911" s="22"/>
      <c r="V911" s="27">
        <v>10000</v>
      </c>
      <c r="W911" s="1" t="s">
        <v>7848</v>
      </c>
      <c r="X911" s="29" t="s">
        <v>7849</v>
      </c>
      <c r="Y911" s="1" t="s">
        <v>2104</v>
      </c>
      <c r="Z911" s="1" t="s">
        <v>2035</v>
      </c>
      <c r="AA911" s="1" t="s">
        <v>1667</v>
      </c>
      <c r="AB911" s="1" t="s">
        <v>5461</v>
      </c>
      <c r="AC911" s="1" t="s">
        <v>183</v>
      </c>
      <c r="AD911" s="1" t="s">
        <v>183</v>
      </c>
      <c r="AE911" s="1">
        <v>1</v>
      </c>
      <c r="AF911" s="1" t="s">
        <v>338</v>
      </c>
      <c r="AG911" s="1"/>
    </row>
    <row r="912" spans="1:33">
      <c r="A912" t="s">
        <v>338</v>
      </c>
      <c r="B912" s="36" t="s">
        <v>7850</v>
      </c>
      <c r="C912" s="1" t="s">
        <v>192</v>
      </c>
      <c r="D912" s="2" t="s">
        <v>369</v>
      </c>
      <c r="E912" s="1"/>
      <c r="F912" s="1"/>
      <c r="G912" s="1" t="s">
        <v>5478</v>
      </c>
      <c r="H912" s="20">
        <v>1</v>
      </c>
      <c r="I912" s="22"/>
      <c r="J912" s="20"/>
      <c r="K912" s="22"/>
      <c r="L912" s="20"/>
      <c r="M912" s="22"/>
      <c r="N912" s="20">
        <v>13</v>
      </c>
      <c r="O912" s="22"/>
      <c r="P912" s="20"/>
      <c r="Q912" s="22"/>
      <c r="R912" s="20">
        <v>0</v>
      </c>
      <c r="S912" s="22"/>
      <c r="T912" s="20"/>
      <c r="U912" s="22"/>
      <c r="V912" s="27">
        <v>10000</v>
      </c>
      <c r="W912" s="1" t="s">
        <v>7851</v>
      </c>
      <c r="X912" s="29" t="s">
        <v>7852</v>
      </c>
      <c r="Y912" s="1" t="s">
        <v>2104</v>
      </c>
      <c r="Z912" s="1" t="s">
        <v>2035</v>
      </c>
      <c r="AA912" s="1" t="s">
        <v>1667</v>
      </c>
      <c r="AB912" s="1" t="s">
        <v>5461</v>
      </c>
      <c r="AC912" s="1" t="s">
        <v>183</v>
      </c>
      <c r="AD912" s="1" t="s">
        <v>183</v>
      </c>
      <c r="AE912" s="1">
        <v>1</v>
      </c>
      <c r="AF912" s="1" t="s">
        <v>338</v>
      </c>
      <c r="AG912" s="1"/>
    </row>
    <row r="913" spans="1:33">
      <c r="A913" t="s">
        <v>338</v>
      </c>
      <c r="B913" s="36" t="s">
        <v>7853</v>
      </c>
      <c r="C913" s="1" t="s">
        <v>192</v>
      </c>
      <c r="D913" s="2" t="s">
        <v>373</v>
      </c>
      <c r="E913" s="1"/>
      <c r="F913" s="1" t="s">
        <v>128</v>
      </c>
      <c r="G913" s="1" t="s">
        <v>5478</v>
      </c>
      <c r="H913" s="20">
        <v>0</v>
      </c>
      <c r="I913" s="22"/>
      <c r="J913" s="20"/>
      <c r="K913" s="22"/>
      <c r="L913" s="20"/>
      <c r="M913" s="22">
        <v>13</v>
      </c>
      <c r="N913" s="20">
        <v>14</v>
      </c>
      <c r="O913" s="22"/>
      <c r="P913" s="20"/>
      <c r="Q913" s="22">
        <v>0</v>
      </c>
      <c r="R913" s="20">
        <v>1</v>
      </c>
      <c r="S913" s="22"/>
      <c r="T913" s="20"/>
      <c r="U913" s="22"/>
      <c r="V913" s="27">
        <v>10000</v>
      </c>
      <c r="W913" s="1" t="s">
        <v>7854</v>
      </c>
      <c r="X913" s="29" t="s">
        <v>6348</v>
      </c>
      <c r="Y913" s="1" t="s">
        <v>4585</v>
      </c>
      <c r="Z913" s="1" t="s">
        <v>2035</v>
      </c>
      <c r="AA913" s="1" t="s">
        <v>1667</v>
      </c>
      <c r="AB913" s="1" t="s">
        <v>5461</v>
      </c>
      <c r="AC913" s="1" t="s">
        <v>183</v>
      </c>
      <c r="AD913" s="1" t="s">
        <v>183</v>
      </c>
      <c r="AE913" s="1">
        <v>1</v>
      </c>
      <c r="AF913" s="1" t="s">
        <v>338</v>
      </c>
      <c r="AG913" s="1"/>
    </row>
    <row r="914" spans="1:33">
      <c r="A914" t="s">
        <v>338</v>
      </c>
      <c r="B914" s="36" t="s">
        <v>7855</v>
      </c>
      <c r="C914" s="1" t="s">
        <v>192</v>
      </c>
      <c r="D914" s="2" t="s">
        <v>372</v>
      </c>
      <c r="E914" s="1"/>
      <c r="F914" s="1" t="s">
        <v>128</v>
      </c>
      <c r="G914" s="1" t="s">
        <v>5478</v>
      </c>
      <c r="H914" s="20">
        <v>0</v>
      </c>
      <c r="I914" s="22"/>
      <c r="J914" s="20"/>
      <c r="K914" s="22"/>
      <c r="L914" s="20"/>
      <c r="M914" s="22">
        <v>14</v>
      </c>
      <c r="N914" s="20">
        <v>15</v>
      </c>
      <c r="O914" s="22"/>
      <c r="P914" s="20"/>
      <c r="Q914" s="22">
        <v>-1</v>
      </c>
      <c r="R914" s="20">
        <v>0</v>
      </c>
      <c r="S914" s="22"/>
      <c r="T914" s="20"/>
      <c r="U914" s="22"/>
      <c r="V914" s="27">
        <v>10000</v>
      </c>
      <c r="W914" s="1" t="s">
        <v>7856</v>
      </c>
      <c r="X914" s="29" t="s">
        <v>7765</v>
      </c>
      <c r="Y914" s="1" t="s">
        <v>4585</v>
      </c>
      <c r="Z914" s="1" t="s">
        <v>2035</v>
      </c>
      <c r="AA914" s="1" t="s">
        <v>1667</v>
      </c>
      <c r="AB914" s="1" t="s">
        <v>5461</v>
      </c>
      <c r="AC914" s="1" t="s">
        <v>183</v>
      </c>
      <c r="AD914" s="1" t="s">
        <v>183</v>
      </c>
      <c r="AE914" s="1">
        <v>1</v>
      </c>
      <c r="AF914" s="1" t="s">
        <v>338</v>
      </c>
      <c r="AG914" s="1"/>
    </row>
    <row r="915" spans="1:33">
      <c r="A915" t="s">
        <v>338</v>
      </c>
      <c r="B915" s="36" t="s">
        <v>7857</v>
      </c>
      <c r="C915" s="1" t="s">
        <v>192</v>
      </c>
      <c r="D915" s="2" t="s">
        <v>371</v>
      </c>
      <c r="E915" s="1"/>
      <c r="F915" s="1" t="s">
        <v>128</v>
      </c>
      <c r="G915" s="1" t="s">
        <v>5478</v>
      </c>
      <c r="H915" s="20">
        <v>0</v>
      </c>
      <c r="I915" s="22"/>
      <c r="J915" s="20"/>
      <c r="K915" s="22"/>
      <c r="L915" s="20"/>
      <c r="M915" s="22">
        <v>15</v>
      </c>
      <c r="N915" s="20">
        <v>16</v>
      </c>
      <c r="O915" s="22"/>
      <c r="P915" s="20"/>
      <c r="Q915" s="22">
        <v>-2</v>
      </c>
      <c r="R915" s="20">
        <v>-1</v>
      </c>
      <c r="S915" s="22"/>
      <c r="T915" s="20"/>
      <c r="U915" s="22"/>
      <c r="V915" s="27">
        <v>10000</v>
      </c>
      <c r="W915" s="1" t="s">
        <v>7858</v>
      </c>
      <c r="X915" s="29" t="s">
        <v>7859</v>
      </c>
      <c r="Y915" s="1" t="s">
        <v>7789</v>
      </c>
      <c r="Z915" s="1" t="s">
        <v>2035</v>
      </c>
      <c r="AA915" s="1" t="s">
        <v>1667</v>
      </c>
      <c r="AB915" s="1" t="s">
        <v>5461</v>
      </c>
      <c r="AC915" s="1" t="s">
        <v>183</v>
      </c>
      <c r="AD915" s="1" t="s">
        <v>183</v>
      </c>
      <c r="AE915" s="1">
        <v>1</v>
      </c>
      <c r="AF915" s="1" t="s">
        <v>338</v>
      </c>
      <c r="AG915" s="1"/>
    </row>
    <row r="916" spans="1:33">
      <c r="A916" t="s">
        <v>338</v>
      </c>
      <c r="B916" s="1" t="s">
        <v>7860</v>
      </c>
      <c r="C916" s="1" t="s">
        <v>192</v>
      </c>
      <c r="D916" s="1" t="s">
        <v>305</v>
      </c>
      <c r="E916" s="1"/>
      <c r="F916" s="1"/>
      <c r="G916" s="2" t="s">
        <v>5478</v>
      </c>
      <c r="H916" s="20">
        <v>1</v>
      </c>
      <c r="I916" s="22"/>
      <c r="J916" s="19"/>
      <c r="K916" s="22"/>
      <c r="L916" s="20"/>
      <c r="M916" s="22"/>
      <c r="N916" s="20">
        <v>16</v>
      </c>
      <c r="O916" s="22"/>
      <c r="P916" s="20"/>
      <c r="Q916" s="22"/>
      <c r="R916" s="20">
        <v>-2</v>
      </c>
      <c r="S916" s="22"/>
      <c r="T916" s="20"/>
      <c r="U916" s="22"/>
      <c r="V916" s="27">
        <v>12000</v>
      </c>
      <c r="W916" s="1" t="s">
        <v>7861</v>
      </c>
      <c r="X916" s="29" t="s">
        <v>7862</v>
      </c>
      <c r="Y916" s="1" t="s">
        <v>7804</v>
      </c>
      <c r="Z916" s="1" t="s">
        <v>2035</v>
      </c>
      <c r="AA916" s="1" t="s">
        <v>1631</v>
      </c>
      <c r="AB916" s="1" t="s">
        <v>5461</v>
      </c>
      <c r="AC916" s="1" t="s">
        <v>183</v>
      </c>
      <c r="AD916" s="1" t="s">
        <v>183</v>
      </c>
      <c r="AE916" s="1">
        <v>1</v>
      </c>
      <c r="AF916" s="1" t="s">
        <v>338</v>
      </c>
      <c r="AG916" s="1"/>
    </row>
    <row r="917" spans="1:33">
      <c r="A917" t="s">
        <v>338</v>
      </c>
      <c r="B917" s="1" t="s">
        <v>7863</v>
      </c>
      <c r="C917" s="1" t="s">
        <v>192</v>
      </c>
      <c r="D917" s="2" t="s">
        <v>316</v>
      </c>
      <c r="E917" s="1" t="s">
        <v>951</v>
      </c>
      <c r="F917" s="1"/>
      <c r="G917" s="2" t="s">
        <v>5478</v>
      </c>
      <c r="H917" s="20">
        <v>-1</v>
      </c>
      <c r="I917" s="22"/>
      <c r="J917" s="20"/>
      <c r="K917" s="22"/>
      <c r="L917" s="20"/>
      <c r="M917" s="22"/>
      <c r="N917" s="20">
        <v>17</v>
      </c>
      <c r="O917" s="22"/>
      <c r="P917" s="20"/>
      <c r="Q917" s="22"/>
      <c r="R917" s="20"/>
      <c r="S917" s="22"/>
      <c r="T917" s="20"/>
      <c r="U917" s="22"/>
      <c r="V917" s="27">
        <v>13000</v>
      </c>
      <c r="W917" s="1" t="s">
        <v>7864</v>
      </c>
      <c r="X917" s="29" t="s">
        <v>7865</v>
      </c>
      <c r="Y917" s="1" t="s">
        <v>2104</v>
      </c>
      <c r="Z917" s="1" t="s">
        <v>2035</v>
      </c>
      <c r="AA917" s="1" t="s">
        <v>1653</v>
      </c>
      <c r="AB917" s="1" t="s">
        <v>5461</v>
      </c>
      <c r="AC917" s="1" t="s">
        <v>183</v>
      </c>
      <c r="AD917" s="1" t="s">
        <v>183</v>
      </c>
      <c r="AE917" s="1">
        <v>1</v>
      </c>
      <c r="AF917" s="1" t="s">
        <v>338</v>
      </c>
      <c r="AG917" s="1"/>
    </row>
    <row r="918" spans="1:33">
      <c r="A918" t="s">
        <v>338</v>
      </c>
      <c r="B918" s="36" t="s">
        <v>7866</v>
      </c>
      <c r="C918" s="1"/>
      <c r="D918" s="2" t="s">
        <v>183</v>
      </c>
      <c r="E918" s="1"/>
      <c r="F918" s="2"/>
      <c r="G918" s="2" t="s">
        <v>5478</v>
      </c>
      <c r="H918" s="20">
        <v>1</v>
      </c>
      <c r="I918" s="22"/>
      <c r="J918" s="20"/>
      <c r="K918" s="22"/>
      <c r="L918" s="20"/>
      <c r="M918" s="22"/>
      <c r="N918" s="20">
        <v>13</v>
      </c>
      <c r="O918" s="22"/>
      <c r="P918" s="20"/>
      <c r="Q918" s="22"/>
      <c r="R918" s="20"/>
      <c r="S918" s="22"/>
      <c r="T918" s="20"/>
      <c r="U918" s="22"/>
      <c r="V918" s="27">
        <v>13000</v>
      </c>
      <c r="W918" s="1" t="s">
        <v>7867</v>
      </c>
      <c r="X918" s="29" t="s">
        <v>7868</v>
      </c>
      <c r="Y918" s="1" t="s">
        <v>7726</v>
      </c>
      <c r="Z918" s="1" t="s">
        <v>2035</v>
      </c>
      <c r="AA918" s="1" t="s">
        <v>1662</v>
      </c>
      <c r="AB918" s="1" t="s">
        <v>5461</v>
      </c>
      <c r="AC918" s="1" t="s">
        <v>183</v>
      </c>
      <c r="AD918" s="1" t="s">
        <v>183</v>
      </c>
      <c r="AE918" s="1">
        <v>1</v>
      </c>
      <c r="AF918" s="1" t="s">
        <v>338</v>
      </c>
      <c r="AG918" s="1"/>
    </row>
    <row r="919" spans="1:33">
      <c r="A919" t="s">
        <v>338</v>
      </c>
      <c r="B919" s="36" t="s">
        <v>7869</v>
      </c>
      <c r="C919" s="1" t="s">
        <v>192</v>
      </c>
      <c r="D919" s="2" t="s">
        <v>351</v>
      </c>
      <c r="E919" s="1"/>
      <c r="F919" s="1"/>
      <c r="G919" s="2" t="s">
        <v>5478</v>
      </c>
      <c r="H919" s="20"/>
      <c r="I919" s="22"/>
      <c r="J919" s="20"/>
      <c r="K919" s="22"/>
      <c r="L919" s="20"/>
      <c r="M919" s="22"/>
      <c r="N919" s="20">
        <v>14</v>
      </c>
      <c r="O919" s="22"/>
      <c r="P919" s="20"/>
      <c r="Q919" s="22"/>
      <c r="R919" s="20">
        <v>1</v>
      </c>
      <c r="S919" s="22"/>
      <c r="T919" s="20"/>
      <c r="U919" s="22"/>
      <c r="V919" s="27">
        <v>13000</v>
      </c>
      <c r="W919" s="1" t="s">
        <v>7870</v>
      </c>
      <c r="X919" s="29" t="s">
        <v>7871</v>
      </c>
      <c r="Y919" s="1" t="s">
        <v>7789</v>
      </c>
      <c r="Z919" s="1" t="s">
        <v>2035</v>
      </c>
      <c r="AA919" s="1" t="s">
        <v>1662</v>
      </c>
      <c r="AB919" s="1" t="s">
        <v>5461</v>
      </c>
      <c r="AC919" s="1" t="s">
        <v>183</v>
      </c>
      <c r="AD919" s="1" t="s">
        <v>183</v>
      </c>
      <c r="AE919" s="1">
        <v>1</v>
      </c>
      <c r="AF919" s="1" t="s">
        <v>338</v>
      </c>
      <c r="AG919" s="1"/>
    </row>
    <row r="920" spans="1:33">
      <c r="A920" t="s">
        <v>338</v>
      </c>
      <c r="B920" s="36" t="s">
        <v>7872</v>
      </c>
      <c r="C920" s="1"/>
      <c r="D920" s="2" t="s">
        <v>345</v>
      </c>
      <c r="E920" s="1"/>
      <c r="F920" s="1"/>
      <c r="G920" s="2" t="s">
        <v>5478</v>
      </c>
      <c r="H920" s="20"/>
      <c r="I920" s="22"/>
      <c r="J920" s="20"/>
      <c r="K920" s="22"/>
      <c r="L920" s="20"/>
      <c r="M920" s="22"/>
      <c r="N920" s="20">
        <v>14</v>
      </c>
      <c r="O920" s="22"/>
      <c r="P920" s="20"/>
      <c r="Q920" s="22"/>
      <c r="R920" s="20">
        <v>1</v>
      </c>
      <c r="S920" s="22"/>
      <c r="T920" s="20"/>
      <c r="U920" s="22"/>
      <c r="V920" s="27">
        <v>13000</v>
      </c>
      <c r="W920" s="1" t="s">
        <v>7873</v>
      </c>
      <c r="X920" s="29" t="s">
        <v>7874</v>
      </c>
      <c r="Y920" s="1" t="s">
        <v>3067</v>
      </c>
      <c r="Z920" s="1" t="s">
        <v>2035</v>
      </c>
      <c r="AA920" s="1" t="s">
        <v>1662</v>
      </c>
      <c r="AB920" s="1" t="s">
        <v>5461</v>
      </c>
      <c r="AC920" s="1" t="s">
        <v>183</v>
      </c>
      <c r="AD920" s="1" t="s">
        <v>183</v>
      </c>
      <c r="AE920" s="1">
        <v>1</v>
      </c>
      <c r="AF920" s="1" t="s">
        <v>338</v>
      </c>
      <c r="AG920" s="1"/>
    </row>
    <row r="921" spans="1:33">
      <c r="A921" t="s">
        <v>338</v>
      </c>
      <c r="B921" s="36" t="s">
        <v>7875</v>
      </c>
      <c r="C921" s="1" t="s">
        <v>192</v>
      </c>
      <c r="D921" s="2" t="s">
        <v>305</v>
      </c>
      <c r="E921" s="1"/>
      <c r="F921" s="1"/>
      <c r="G921" s="2" t="s">
        <v>5478</v>
      </c>
      <c r="H921" s="20">
        <v>-1</v>
      </c>
      <c r="I921" s="22"/>
      <c r="J921" s="20"/>
      <c r="K921" s="22"/>
      <c r="L921" s="20"/>
      <c r="M921" s="22"/>
      <c r="N921" s="20">
        <v>15</v>
      </c>
      <c r="O921" s="22"/>
      <c r="P921" s="20"/>
      <c r="Q921" s="22"/>
      <c r="R921" s="20">
        <v>2</v>
      </c>
      <c r="S921" s="22"/>
      <c r="T921" s="20"/>
      <c r="U921" s="22"/>
      <c r="V921" s="27">
        <v>13000</v>
      </c>
      <c r="W921" s="1" t="s">
        <v>7876</v>
      </c>
      <c r="X921" s="29" t="s">
        <v>7877</v>
      </c>
      <c r="Y921" s="1" t="s">
        <v>2154</v>
      </c>
      <c r="Z921" s="1" t="s">
        <v>2035</v>
      </c>
      <c r="AA921" s="1" t="s">
        <v>1662</v>
      </c>
      <c r="AB921" s="1" t="s">
        <v>5461</v>
      </c>
      <c r="AC921" s="1" t="s">
        <v>183</v>
      </c>
      <c r="AD921" s="1" t="s">
        <v>183</v>
      </c>
      <c r="AE921" s="1">
        <v>1</v>
      </c>
      <c r="AF921" s="1" t="s">
        <v>338</v>
      </c>
      <c r="AG921" s="1"/>
    </row>
    <row r="922" spans="1:33">
      <c r="A922" t="s">
        <v>338</v>
      </c>
      <c r="B922" s="36" t="s">
        <v>7878</v>
      </c>
      <c r="C922" s="1" t="s">
        <v>192</v>
      </c>
      <c r="D922" s="2" t="s">
        <v>347</v>
      </c>
      <c r="E922" s="1"/>
      <c r="F922" s="2"/>
      <c r="G922" s="2" t="s">
        <v>5478</v>
      </c>
      <c r="H922" s="20"/>
      <c r="I922" s="22"/>
      <c r="J922" s="20"/>
      <c r="K922" s="22"/>
      <c r="L922" s="20"/>
      <c r="M922" s="22"/>
      <c r="N922" s="20">
        <v>15</v>
      </c>
      <c r="O922" s="22"/>
      <c r="P922" s="20"/>
      <c r="Q922" s="22"/>
      <c r="R922" s="20"/>
      <c r="S922" s="22"/>
      <c r="T922" s="20"/>
      <c r="U922" s="22"/>
      <c r="V922" s="27">
        <v>13000</v>
      </c>
      <c r="W922" s="1" t="s">
        <v>7879</v>
      </c>
      <c r="X922" s="29" t="s">
        <v>7880</v>
      </c>
      <c r="Y922" s="1" t="s">
        <v>2104</v>
      </c>
      <c r="Z922" s="1" t="s">
        <v>2314</v>
      </c>
      <c r="AA922" s="1" t="s">
        <v>1662</v>
      </c>
      <c r="AB922" s="1" t="s">
        <v>5461</v>
      </c>
      <c r="AC922" s="1" t="s">
        <v>183</v>
      </c>
      <c r="AD922" s="1" t="s">
        <v>183</v>
      </c>
      <c r="AE922" s="1">
        <v>1</v>
      </c>
      <c r="AF922" s="1" t="s">
        <v>338</v>
      </c>
      <c r="AG922" s="1"/>
    </row>
    <row r="923" spans="1:33">
      <c r="A923" t="s">
        <v>338</v>
      </c>
      <c r="B923" s="36" t="s">
        <v>7881</v>
      </c>
      <c r="C923" s="1" t="s">
        <v>192</v>
      </c>
      <c r="D923" s="2" t="s">
        <v>1650</v>
      </c>
      <c r="E923" s="1"/>
      <c r="F923" s="1"/>
      <c r="G923" s="2" t="s">
        <v>5478</v>
      </c>
      <c r="H923" s="20"/>
      <c r="I923" s="22"/>
      <c r="J923" s="20"/>
      <c r="K923" s="22"/>
      <c r="L923" s="20"/>
      <c r="M923" s="22"/>
      <c r="N923" s="20">
        <v>15</v>
      </c>
      <c r="O923" s="22"/>
      <c r="P923" s="20"/>
      <c r="Q923" s="22"/>
      <c r="R923" s="20">
        <v>2</v>
      </c>
      <c r="S923" s="22"/>
      <c r="T923" s="20"/>
      <c r="U923" s="22"/>
      <c r="V923" s="27">
        <v>13000</v>
      </c>
      <c r="W923" s="1" t="s">
        <v>7882</v>
      </c>
      <c r="X923" s="29" t="s">
        <v>7883</v>
      </c>
      <c r="Y923" s="1" t="s">
        <v>7884</v>
      </c>
      <c r="Z923" s="1" t="s">
        <v>2314</v>
      </c>
      <c r="AA923" s="1" t="s">
        <v>1662</v>
      </c>
      <c r="AB923" s="1" t="s">
        <v>5461</v>
      </c>
      <c r="AC923" s="1" t="s">
        <v>183</v>
      </c>
      <c r="AD923" s="1" t="s">
        <v>183</v>
      </c>
      <c r="AE923" s="1">
        <v>1</v>
      </c>
      <c r="AF923" s="1" t="s">
        <v>338</v>
      </c>
      <c r="AG923" s="1"/>
    </row>
    <row r="924" spans="1:33">
      <c r="A924" t="s">
        <v>338</v>
      </c>
      <c r="B924" s="36" t="s">
        <v>7885</v>
      </c>
      <c r="C924" s="1" t="s">
        <v>192</v>
      </c>
      <c r="D924" s="2" t="s">
        <v>305</v>
      </c>
      <c r="E924" s="1"/>
      <c r="F924" s="1"/>
      <c r="G924" s="1" t="s">
        <v>5478</v>
      </c>
      <c r="H924" s="20">
        <v>1</v>
      </c>
      <c r="I924" s="22"/>
      <c r="J924" s="20"/>
      <c r="K924" s="22"/>
      <c r="L924" s="20"/>
      <c r="M924" s="22"/>
      <c r="N924" s="20">
        <v>13</v>
      </c>
      <c r="O924" s="22"/>
      <c r="P924" s="20"/>
      <c r="Q924" s="22"/>
      <c r="R924" s="20">
        <v>-1</v>
      </c>
      <c r="S924" s="22"/>
      <c r="T924" s="20"/>
      <c r="U924" s="22"/>
      <c r="V924" s="27">
        <v>13000</v>
      </c>
      <c r="W924" s="1" t="s">
        <v>7886</v>
      </c>
      <c r="X924" s="29" t="s">
        <v>7841</v>
      </c>
      <c r="Y924" s="1" t="s">
        <v>2194</v>
      </c>
      <c r="Z924" s="1" t="s">
        <v>2035</v>
      </c>
      <c r="AA924" s="1" t="s">
        <v>1667</v>
      </c>
      <c r="AB924" s="1" t="s">
        <v>5461</v>
      </c>
      <c r="AC924" s="1" t="s">
        <v>183</v>
      </c>
      <c r="AD924" s="1" t="s">
        <v>183</v>
      </c>
      <c r="AE924" s="1">
        <v>1</v>
      </c>
      <c r="AF924" s="1" t="s">
        <v>338</v>
      </c>
      <c r="AG924" s="1"/>
    </row>
    <row r="925" spans="1:33">
      <c r="A925" t="s">
        <v>338</v>
      </c>
      <c r="B925" s="36" t="s">
        <v>7887</v>
      </c>
      <c r="C925" s="1" t="s">
        <v>192</v>
      </c>
      <c r="D925" s="2" t="s">
        <v>305</v>
      </c>
      <c r="E925" s="1"/>
      <c r="F925" s="1"/>
      <c r="G925" s="1" t="s">
        <v>5478</v>
      </c>
      <c r="H925" s="20">
        <v>0</v>
      </c>
      <c r="I925" s="22"/>
      <c r="J925" s="20"/>
      <c r="K925" s="22"/>
      <c r="L925" s="20"/>
      <c r="M925" s="22"/>
      <c r="N925" s="20">
        <v>14</v>
      </c>
      <c r="O925" s="22"/>
      <c r="P925" s="20"/>
      <c r="Q925" s="22"/>
      <c r="R925" s="20">
        <v>0</v>
      </c>
      <c r="S925" s="22"/>
      <c r="T925" s="20"/>
      <c r="U925" s="22"/>
      <c r="V925" s="27">
        <v>13000</v>
      </c>
      <c r="W925" s="1" t="s">
        <v>7888</v>
      </c>
      <c r="X925" s="29" t="s">
        <v>7889</v>
      </c>
      <c r="Y925" s="1" t="s">
        <v>2154</v>
      </c>
      <c r="Z925" s="1" t="s">
        <v>2314</v>
      </c>
      <c r="AA925" s="1" t="s">
        <v>1667</v>
      </c>
      <c r="AB925" s="1" t="s">
        <v>5461</v>
      </c>
      <c r="AC925" s="1" t="s">
        <v>183</v>
      </c>
      <c r="AD925" s="1" t="s">
        <v>183</v>
      </c>
      <c r="AE925" s="1">
        <v>1</v>
      </c>
      <c r="AF925" s="1" t="s">
        <v>338</v>
      </c>
      <c r="AG925" s="1"/>
    </row>
    <row r="926" spans="1:33">
      <c r="A926" t="s">
        <v>338</v>
      </c>
      <c r="B926" s="36" t="s">
        <v>7890</v>
      </c>
      <c r="C926" s="1" t="s">
        <v>192</v>
      </c>
      <c r="D926" s="2" t="s">
        <v>305</v>
      </c>
      <c r="E926" s="1"/>
      <c r="F926" s="1"/>
      <c r="G926" s="1" t="s">
        <v>5478</v>
      </c>
      <c r="H926" s="20">
        <v>0</v>
      </c>
      <c r="I926" s="22"/>
      <c r="J926" s="20"/>
      <c r="K926" s="22"/>
      <c r="L926" s="20"/>
      <c r="M926" s="22"/>
      <c r="N926" s="20">
        <v>15</v>
      </c>
      <c r="O926" s="22"/>
      <c r="P926" s="20"/>
      <c r="Q926" s="22"/>
      <c r="R926" s="20">
        <v>-1</v>
      </c>
      <c r="S926" s="22"/>
      <c r="T926" s="20"/>
      <c r="U926" s="22"/>
      <c r="V926" s="27">
        <v>13000</v>
      </c>
      <c r="W926" s="1" t="s">
        <v>7891</v>
      </c>
      <c r="X926" s="29" t="s">
        <v>7892</v>
      </c>
      <c r="Y926" s="1" t="s">
        <v>7893</v>
      </c>
      <c r="Z926" s="1" t="s">
        <v>2035</v>
      </c>
      <c r="AA926" s="1" t="s">
        <v>1667</v>
      </c>
      <c r="AB926" s="1" t="s">
        <v>5461</v>
      </c>
      <c r="AC926" s="1" t="s">
        <v>183</v>
      </c>
      <c r="AD926" s="1" t="s">
        <v>183</v>
      </c>
      <c r="AE926" s="1">
        <v>1</v>
      </c>
      <c r="AF926" s="1" t="s">
        <v>338</v>
      </c>
      <c r="AG926" s="1"/>
    </row>
    <row r="927" spans="1:33">
      <c r="A927" t="s">
        <v>338</v>
      </c>
      <c r="B927" s="36" t="s">
        <v>7894</v>
      </c>
      <c r="C927" s="1" t="s">
        <v>192</v>
      </c>
      <c r="D927" s="2" t="s">
        <v>347</v>
      </c>
      <c r="E927" s="1"/>
      <c r="F927" s="1"/>
      <c r="G927" s="1" t="s">
        <v>5478</v>
      </c>
      <c r="H927" s="20">
        <v>-1</v>
      </c>
      <c r="I927" s="22"/>
      <c r="J927" s="20"/>
      <c r="K927" s="22"/>
      <c r="L927" s="20"/>
      <c r="M927" s="22"/>
      <c r="N927" s="20">
        <v>16</v>
      </c>
      <c r="O927" s="22"/>
      <c r="P927" s="20"/>
      <c r="Q927" s="22"/>
      <c r="R927" s="20">
        <v>0</v>
      </c>
      <c r="S927" s="22"/>
      <c r="T927" s="20"/>
      <c r="U927" s="22"/>
      <c r="V927" s="27">
        <v>13000</v>
      </c>
      <c r="W927" s="1" t="s">
        <v>7895</v>
      </c>
      <c r="X927" s="29" t="s">
        <v>7678</v>
      </c>
      <c r="Y927" s="1" t="s">
        <v>2104</v>
      </c>
      <c r="Z927" s="1" t="s">
        <v>2314</v>
      </c>
      <c r="AA927" s="1" t="s">
        <v>1667</v>
      </c>
      <c r="AB927" s="1" t="s">
        <v>5461</v>
      </c>
      <c r="AC927" s="1" t="s">
        <v>183</v>
      </c>
      <c r="AD927" s="1" t="s">
        <v>183</v>
      </c>
      <c r="AE927" s="1">
        <v>1</v>
      </c>
      <c r="AF927" s="1" t="s">
        <v>338</v>
      </c>
      <c r="AG927" s="1"/>
    </row>
    <row r="928" spans="1:33">
      <c r="A928" t="s">
        <v>338</v>
      </c>
      <c r="B928" s="36" t="s">
        <v>7896</v>
      </c>
      <c r="C928" s="1" t="s">
        <v>192</v>
      </c>
      <c r="D928" s="2" t="s">
        <v>305</v>
      </c>
      <c r="E928" s="1" t="s">
        <v>316</v>
      </c>
      <c r="F928" s="1"/>
      <c r="G928" s="2" t="s">
        <v>5478</v>
      </c>
      <c r="H928" s="20">
        <v>1</v>
      </c>
      <c r="I928" s="22"/>
      <c r="J928" s="20"/>
      <c r="K928" s="22"/>
      <c r="L928" s="20"/>
      <c r="M928" s="22"/>
      <c r="N928" s="20">
        <v>15</v>
      </c>
      <c r="O928" s="22"/>
      <c r="P928" s="20"/>
      <c r="Q928" s="22"/>
      <c r="R928" s="20">
        <v>-1</v>
      </c>
      <c r="S928" s="22"/>
      <c r="T928" s="20"/>
      <c r="U928" s="22"/>
      <c r="V928" s="27">
        <v>16000</v>
      </c>
      <c r="W928" s="1" t="s">
        <v>7897</v>
      </c>
      <c r="X928" s="29" t="s">
        <v>7825</v>
      </c>
      <c r="Y928" s="1" t="s">
        <v>2104</v>
      </c>
      <c r="Z928" s="1" t="s">
        <v>2035</v>
      </c>
      <c r="AA928" s="1" t="s">
        <v>1662</v>
      </c>
      <c r="AB928" s="1" t="s">
        <v>5461</v>
      </c>
      <c r="AC928" s="1" t="s">
        <v>183</v>
      </c>
      <c r="AD928" s="1" t="s">
        <v>183</v>
      </c>
      <c r="AE928" s="1">
        <v>1</v>
      </c>
      <c r="AF928" s="1" t="s">
        <v>338</v>
      </c>
      <c r="AG928" s="1"/>
    </row>
    <row r="929" spans="1:33">
      <c r="A929" t="s">
        <v>338</v>
      </c>
      <c r="B929" s="36" t="s">
        <v>7898</v>
      </c>
      <c r="C929" s="1" t="s">
        <v>192</v>
      </c>
      <c r="D929" s="2" t="s">
        <v>347</v>
      </c>
      <c r="E929" s="1"/>
      <c r="F929" s="2"/>
      <c r="G929" s="2" t="s">
        <v>5478</v>
      </c>
      <c r="H929" s="20"/>
      <c r="I929" s="22"/>
      <c r="J929" s="20"/>
      <c r="K929" s="22"/>
      <c r="L929" s="20"/>
      <c r="M929" s="22"/>
      <c r="N929" s="20">
        <v>16</v>
      </c>
      <c r="O929" s="22"/>
      <c r="P929" s="20"/>
      <c r="Q929" s="22"/>
      <c r="R929" s="20"/>
      <c r="S929" s="22"/>
      <c r="T929" s="20"/>
      <c r="U929" s="22"/>
      <c r="V929" s="27">
        <v>16000</v>
      </c>
      <c r="W929" s="1" t="s">
        <v>7899</v>
      </c>
      <c r="X929" s="29" t="s">
        <v>7900</v>
      </c>
      <c r="Y929" s="1" t="s">
        <v>2104</v>
      </c>
      <c r="Z929" s="1" t="s">
        <v>2035</v>
      </c>
      <c r="AA929" s="1" t="s">
        <v>1662</v>
      </c>
      <c r="AB929" s="1" t="s">
        <v>5461</v>
      </c>
      <c r="AC929" s="1" t="s">
        <v>183</v>
      </c>
      <c r="AD929" s="1" t="s">
        <v>183</v>
      </c>
      <c r="AE929" s="1">
        <v>1</v>
      </c>
      <c r="AF929" s="1" t="s">
        <v>338</v>
      </c>
      <c r="AG929" s="1"/>
    </row>
    <row r="930" spans="1:33">
      <c r="A930" t="s">
        <v>338</v>
      </c>
      <c r="B930" s="36" t="s">
        <v>7901</v>
      </c>
      <c r="C930" s="1"/>
      <c r="D930" s="2" t="s">
        <v>305</v>
      </c>
      <c r="E930" s="1" t="s">
        <v>316</v>
      </c>
      <c r="F930" s="1"/>
      <c r="G930" s="2" t="s">
        <v>5478</v>
      </c>
      <c r="H930" s="20"/>
      <c r="I930" s="22"/>
      <c r="J930" s="20"/>
      <c r="K930" s="22"/>
      <c r="L930" s="20"/>
      <c r="M930" s="22"/>
      <c r="N930" s="20">
        <v>16</v>
      </c>
      <c r="O930" s="22"/>
      <c r="P930" s="20"/>
      <c r="Q930" s="22"/>
      <c r="R930" s="20"/>
      <c r="S930" s="22"/>
      <c r="T930" s="20"/>
      <c r="U930" s="22"/>
      <c r="V930" s="27">
        <v>16000</v>
      </c>
      <c r="W930" s="1" t="s">
        <v>7902</v>
      </c>
      <c r="X930" s="29" t="s">
        <v>7903</v>
      </c>
      <c r="Y930" s="1" t="s">
        <v>7421</v>
      </c>
      <c r="Z930" s="1" t="s">
        <v>2035</v>
      </c>
      <c r="AA930" s="1" t="s">
        <v>1662</v>
      </c>
      <c r="AB930" s="1" t="s">
        <v>5461</v>
      </c>
      <c r="AC930" s="1" t="s">
        <v>183</v>
      </c>
      <c r="AD930" s="1" t="s">
        <v>183</v>
      </c>
      <c r="AE930" s="1">
        <v>1</v>
      </c>
      <c r="AF930" s="1" t="s">
        <v>338</v>
      </c>
      <c r="AG930" s="1"/>
    </row>
    <row r="931" spans="1:33">
      <c r="A931" t="s">
        <v>338</v>
      </c>
      <c r="B931" s="36" t="s">
        <v>7904</v>
      </c>
      <c r="C931" s="1" t="s">
        <v>192</v>
      </c>
      <c r="D931" s="2" t="s">
        <v>305</v>
      </c>
      <c r="E931" s="1"/>
      <c r="F931" s="1"/>
      <c r="G931" s="2" t="s">
        <v>5478</v>
      </c>
      <c r="H931" s="20"/>
      <c r="I931" s="22"/>
      <c r="J931" s="20"/>
      <c r="K931" s="22"/>
      <c r="L931" s="20"/>
      <c r="M931" s="22"/>
      <c r="N931" s="20">
        <v>16</v>
      </c>
      <c r="O931" s="22"/>
      <c r="P931" s="20"/>
      <c r="Q931" s="22"/>
      <c r="R931" s="20"/>
      <c r="S931" s="22"/>
      <c r="T931" s="20"/>
      <c r="U931" s="22"/>
      <c r="V931" s="27">
        <v>16000</v>
      </c>
      <c r="W931" s="1" t="s">
        <v>7905</v>
      </c>
      <c r="X931" s="29" t="s">
        <v>6348</v>
      </c>
      <c r="Y931" s="1" t="s">
        <v>4585</v>
      </c>
      <c r="Z931" s="1" t="s">
        <v>2035</v>
      </c>
      <c r="AA931" s="1" t="s">
        <v>1662</v>
      </c>
      <c r="AB931" s="1" t="s">
        <v>5461</v>
      </c>
      <c r="AC931" s="1" t="s">
        <v>183</v>
      </c>
      <c r="AD931" s="1" t="s">
        <v>183</v>
      </c>
      <c r="AE931" s="1">
        <v>1</v>
      </c>
      <c r="AF931" s="1" t="s">
        <v>338</v>
      </c>
      <c r="AG931" s="1"/>
    </row>
    <row r="932" spans="1:33">
      <c r="A932" t="s">
        <v>338</v>
      </c>
      <c r="B932" s="36" t="s">
        <v>7906</v>
      </c>
      <c r="C932" s="1" t="s">
        <v>192</v>
      </c>
      <c r="D932" s="2" t="s">
        <v>347</v>
      </c>
      <c r="E932" s="1"/>
      <c r="F932" s="2"/>
      <c r="G932" s="1" t="s">
        <v>5478</v>
      </c>
      <c r="H932" s="20">
        <v>-1</v>
      </c>
      <c r="I932" s="22"/>
      <c r="J932" s="20"/>
      <c r="K932" s="22"/>
      <c r="L932" s="20"/>
      <c r="M932" s="22"/>
      <c r="N932" s="20">
        <v>17</v>
      </c>
      <c r="O932" s="22"/>
      <c r="P932" s="20"/>
      <c r="Q932" s="22"/>
      <c r="R932" s="20">
        <v>1</v>
      </c>
      <c r="S932" s="22"/>
      <c r="T932" s="20"/>
      <c r="U932" s="22"/>
      <c r="V932" s="27">
        <v>16000</v>
      </c>
      <c r="W932" s="1" t="s">
        <v>7907</v>
      </c>
      <c r="X932" s="29" t="s">
        <v>7908</v>
      </c>
      <c r="Y932" s="1" t="s">
        <v>7884</v>
      </c>
      <c r="Z932" s="1" t="s">
        <v>2314</v>
      </c>
      <c r="AA932" s="1" t="s">
        <v>1662</v>
      </c>
      <c r="AB932" s="1" t="s">
        <v>5461</v>
      </c>
      <c r="AC932" s="1" t="s">
        <v>183</v>
      </c>
      <c r="AD932" s="1" t="s">
        <v>183</v>
      </c>
      <c r="AE932" s="1">
        <v>1</v>
      </c>
      <c r="AF932" s="1" t="s">
        <v>338</v>
      </c>
      <c r="AG932" s="1"/>
    </row>
    <row r="933" spans="1:33">
      <c r="A933" t="s">
        <v>338</v>
      </c>
      <c r="B933" s="36" t="s">
        <v>7909</v>
      </c>
      <c r="C933" s="1"/>
      <c r="D933" s="2" t="s">
        <v>305</v>
      </c>
      <c r="E933" s="1" t="s">
        <v>316</v>
      </c>
      <c r="F933" s="1"/>
      <c r="G933" s="1" t="s">
        <v>5478</v>
      </c>
      <c r="H933" s="20">
        <v>0</v>
      </c>
      <c r="I933" s="22"/>
      <c r="J933" s="20"/>
      <c r="K933" s="22"/>
      <c r="L933" s="20"/>
      <c r="M933" s="22"/>
      <c r="N933" s="20">
        <v>15</v>
      </c>
      <c r="O933" s="22"/>
      <c r="P933" s="20"/>
      <c r="Q933" s="22"/>
      <c r="R933" s="20">
        <v>-1</v>
      </c>
      <c r="S933" s="22"/>
      <c r="T933" s="20"/>
      <c r="U933" s="22"/>
      <c r="V933" s="27">
        <v>16000</v>
      </c>
      <c r="W933" s="1" t="s">
        <v>7910</v>
      </c>
      <c r="X933" s="29" t="s">
        <v>7375</v>
      </c>
      <c r="Y933" s="1" t="s">
        <v>7550</v>
      </c>
      <c r="Z933" s="1" t="s">
        <v>2035</v>
      </c>
      <c r="AA933" s="1" t="s">
        <v>1667</v>
      </c>
      <c r="AB933" s="1" t="s">
        <v>5461</v>
      </c>
      <c r="AC933" s="1" t="s">
        <v>183</v>
      </c>
      <c r="AD933" s="1" t="s">
        <v>183</v>
      </c>
      <c r="AE933" s="1">
        <v>1</v>
      </c>
      <c r="AF933" s="1" t="s">
        <v>338</v>
      </c>
      <c r="AG933" s="1"/>
    </row>
    <row r="934" spans="1:33">
      <c r="A934" t="s">
        <v>338</v>
      </c>
      <c r="B934" s="36" t="s">
        <v>7741</v>
      </c>
      <c r="C934" s="1"/>
      <c r="D934" s="2" t="s">
        <v>36</v>
      </c>
      <c r="E934" s="1"/>
      <c r="F934" s="1"/>
      <c r="G934" s="1" t="s">
        <v>5478</v>
      </c>
      <c r="H934" s="20">
        <v>0</v>
      </c>
      <c r="I934" s="22"/>
      <c r="J934" s="20"/>
      <c r="K934" s="22"/>
      <c r="L934" s="20"/>
      <c r="M934" s="22"/>
      <c r="N934" s="20">
        <v>17</v>
      </c>
      <c r="O934" s="22"/>
      <c r="P934" s="20"/>
      <c r="Q934" s="22"/>
      <c r="R934" s="20">
        <v>-1</v>
      </c>
      <c r="S934" s="22"/>
      <c r="T934" s="20"/>
      <c r="U934" s="22"/>
      <c r="V934" s="27">
        <v>16000</v>
      </c>
      <c r="W934" s="1" t="s">
        <v>7911</v>
      </c>
      <c r="X934" s="29" t="s">
        <v>7912</v>
      </c>
      <c r="Y934" s="1" t="s">
        <v>2104</v>
      </c>
      <c r="Z934" s="1" t="s">
        <v>2035</v>
      </c>
      <c r="AA934" s="1" t="s">
        <v>1667</v>
      </c>
      <c r="AB934" s="1" t="s">
        <v>5461</v>
      </c>
      <c r="AC934" s="1" t="s">
        <v>183</v>
      </c>
      <c r="AD934" s="1" t="s">
        <v>183</v>
      </c>
      <c r="AE934" s="1">
        <v>1</v>
      </c>
      <c r="AF934" s="1" t="s">
        <v>338</v>
      </c>
      <c r="AG934" s="1"/>
    </row>
    <row r="935" spans="1:33">
      <c r="A935" t="s">
        <v>338</v>
      </c>
      <c r="B935" s="36" t="s">
        <v>7913</v>
      </c>
      <c r="C935" s="1"/>
      <c r="D935" s="2" t="s">
        <v>328</v>
      </c>
      <c r="E935" s="1"/>
      <c r="F935" s="1"/>
      <c r="G935" s="1" t="s">
        <v>5478</v>
      </c>
      <c r="H935" s="20">
        <v>-1</v>
      </c>
      <c r="I935" s="22"/>
      <c r="J935" s="20"/>
      <c r="K935" s="22"/>
      <c r="L935" s="20"/>
      <c r="M935" s="22"/>
      <c r="N935" s="20">
        <v>18</v>
      </c>
      <c r="O935" s="22"/>
      <c r="P935" s="20"/>
      <c r="Q935" s="22"/>
      <c r="R935" s="20">
        <v>0</v>
      </c>
      <c r="S935" s="22"/>
      <c r="T935" s="20"/>
      <c r="U935" s="22"/>
      <c r="V935" s="27">
        <v>16000</v>
      </c>
      <c r="W935" s="1" t="s">
        <v>7914</v>
      </c>
      <c r="X935" s="29" t="s">
        <v>7915</v>
      </c>
      <c r="Y935" s="1" t="s">
        <v>2104</v>
      </c>
      <c r="Z935" s="1" t="s">
        <v>2035</v>
      </c>
      <c r="AA935" s="1" t="s">
        <v>1667</v>
      </c>
      <c r="AB935" s="1" t="s">
        <v>5461</v>
      </c>
      <c r="AC935" s="1" t="s">
        <v>183</v>
      </c>
      <c r="AD935" s="1" t="s">
        <v>183</v>
      </c>
      <c r="AE935" s="1">
        <v>1</v>
      </c>
      <c r="AF935" s="1" t="s">
        <v>338</v>
      </c>
      <c r="AG935" s="1"/>
    </row>
    <row r="936" s="15" customFormat="1" spans="1:33">
      <c r="A936" s="15" t="s">
        <v>338</v>
      </c>
      <c r="B936" s="55" t="s">
        <v>7916</v>
      </c>
      <c r="C936" s="30"/>
      <c r="D936" s="31" t="s">
        <v>344</v>
      </c>
      <c r="E936" s="30"/>
      <c r="F936" s="30"/>
      <c r="G936" s="30" t="s">
        <v>5478</v>
      </c>
      <c r="H936" s="32">
        <v>0</v>
      </c>
      <c r="I936" s="37"/>
      <c r="J936" s="32"/>
      <c r="K936" s="37"/>
      <c r="L936" s="32"/>
      <c r="M936" s="37"/>
      <c r="N936" s="32">
        <v>18</v>
      </c>
      <c r="O936" s="37"/>
      <c r="P936" s="32"/>
      <c r="Q936" s="37"/>
      <c r="R936" s="32">
        <v>-2</v>
      </c>
      <c r="S936" s="37"/>
      <c r="T936" s="32"/>
      <c r="U936" s="37"/>
      <c r="V936" s="39">
        <v>16000</v>
      </c>
      <c r="W936" s="30" t="s">
        <v>7917</v>
      </c>
      <c r="X936" s="40" t="s">
        <v>7375</v>
      </c>
      <c r="Y936" s="30" t="s">
        <v>3067</v>
      </c>
      <c r="Z936" s="30" t="s">
        <v>2035</v>
      </c>
      <c r="AA936" s="30" t="s">
        <v>1667</v>
      </c>
      <c r="AB936" s="30" t="s">
        <v>5461</v>
      </c>
      <c r="AC936" s="30" t="s">
        <v>183</v>
      </c>
      <c r="AD936" s="30" t="s">
        <v>183</v>
      </c>
      <c r="AE936" s="30">
        <v>1</v>
      </c>
      <c r="AF936" s="30" t="s">
        <v>338</v>
      </c>
      <c r="AG936" s="30"/>
    </row>
    <row r="937" customFormat="1" spans="1:33">
      <c r="A937" t="s">
        <v>338</v>
      </c>
      <c r="B937" s="36" t="s">
        <v>7918</v>
      </c>
      <c r="C937" s="1"/>
      <c r="D937" s="2" t="s">
        <v>183</v>
      </c>
      <c r="E937" s="1"/>
      <c r="F937" s="1" t="s">
        <v>128</v>
      </c>
      <c r="G937" s="1"/>
      <c r="H937" s="20">
        <v>0</v>
      </c>
      <c r="I937" s="22"/>
      <c r="J937" s="20"/>
      <c r="K937" s="22"/>
      <c r="L937" s="20"/>
      <c r="M937" s="22">
        <v>4</v>
      </c>
      <c r="N937" s="20"/>
      <c r="O937" s="22"/>
      <c r="P937" s="20"/>
      <c r="Q937" s="22">
        <v>-3</v>
      </c>
      <c r="R937" s="20"/>
      <c r="S937" s="22"/>
      <c r="T937" s="20"/>
      <c r="U937" s="22"/>
      <c r="V937" s="27">
        <v>500</v>
      </c>
      <c r="W937" s="1"/>
      <c r="X937" s="29" t="s">
        <v>7919</v>
      </c>
      <c r="Y937" s="1" t="s">
        <v>2194</v>
      </c>
      <c r="Z937" s="1" t="s">
        <v>2035</v>
      </c>
      <c r="AA937" s="1" t="s">
        <v>5366</v>
      </c>
      <c r="AB937" s="30" t="s">
        <v>5461</v>
      </c>
      <c r="AC937" s="30" t="s">
        <v>183</v>
      </c>
      <c r="AD937" s="30" t="s">
        <v>183</v>
      </c>
      <c r="AE937" s="30">
        <v>1</v>
      </c>
      <c r="AF937" s="30" t="s">
        <v>338</v>
      </c>
      <c r="AG937" s="1"/>
    </row>
    <row r="938" customFormat="1" spans="1:33">
      <c r="A938" t="s">
        <v>338</v>
      </c>
      <c r="B938" s="36" t="s">
        <v>7920</v>
      </c>
      <c r="C938" s="1"/>
      <c r="D938" s="2" t="s">
        <v>183</v>
      </c>
      <c r="E938" s="1"/>
      <c r="F938" s="1" t="s">
        <v>128</v>
      </c>
      <c r="G938" s="1"/>
      <c r="H938" s="20">
        <v>0</v>
      </c>
      <c r="I938" s="22"/>
      <c r="J938" s="20"/>
      <c r="K938" s="22"/>
      <c r="L938" s="20"/>
      <c r="M938" s="22">
        <v>3</v>
      </c>
      <c r="N938" s="20"/>
      <c r="O938" s="22"/>
      <c r="P938" s="20"/>
      <c r="Q938" s="22">
        <v>-2</v>
      </c>
      <c r="R938" s="20"/>
      <c r="S938" s="22"/>
      <c r="T938" s="20"/>
      <c r="U938" s="22"/>
      <c r="V938" s="27">
        <v>500</v>
      </c>
      <c r="W938" s="1"/>
      <c r="X938" s="29" t="s">
        <v>7921</v>
      </c>
      <c r="Y938" s="1" t="s">
        <v>2313</v>
      </c>
      <c r="Z938" s="1" t="s">
        <v>2035</v>
      </c>
      <c r="AA938" s="1" t="s">
        <v>5375</v>
      </c>
      <c r="AB938" s="30" t="s">
        <v>5461</v>
      </c>
      <c r="AC938" s="30" t="s">
        <v>183</v>
      </c>
      <c r="AD938" s="30" t="s">
        <v>183</v>
      </c>
      <c r="AE938" s="30">
        <v>1</v>
      </c>
      <c r="AF938" s="30" t="s">
        <v>338</v>
      </c>
      <c r="AG938" s="1"/>
    </row>
    <row r="939" customFormat="1" spans="1:33">
      <c r="A939" t="s">
        <v>338</v>
      </c>
      <c r="B939" s="36" t="s">
        <v>7922</v>
      </c>
      <c r="C939" s="1" t="s">
        <v>192</v>
      </c>
      <c r="D939" s="2" t="s">
        <v>183</v>
      </c>
      <c r="E939" s="1"/>
      <c r="F939" s="1" t="s">
        <v>128</v>
      </c>
      <c r="G939" s="1"/>
      <c r="H939" s="20">
        <v>0</v>
      </c>
      <c r="I939" s="22"/>
      <c r="J939" s="20"/>
      <c r="K939" s="22"/>
      <c r="L939" s="20"/>
      <c r="M939" s="22">
        <v>3</v>
      </c>
      <c r="N939" s="20"/>
      <c r="O939" s="22"/>
      <c r="P939" s="20"/>
      <c r="Q939" s="22">
        <v>-2</v>
      </c>
      <c r="R939" s="20"/>
      <c r="S939" s="22"/>
      <c r="T939" s="20"/>
      <c r="U939" s="22"/>
      <c r="V939" s="27">
        <v>500</v>
      </c>
      <c r="W939" s="1"/>
      <c r="X939" s="29" t="s">
        <v>7923</v>
      </c>
      <c r="Y939" s="1" t="s">
        <v>2154</v>
      </c>
      <c r="Z939" s="1" t="s">
        <v>2035</v>
      </c>
      <c r="AA939" s="1" t="s">
        <v>5375</v>
      </c>
      <c r="AB939" s="30" t="s">
        <v>5461</v>
      </c>
      <c r="AC939" s="30" t="s">
        <v>183</v>
      </c>
      <c r="AD939" s="30" t="s">
        <v>183</v>
      </c>
      <c r="AE939" s="30">
        <v>1</v>
      </c>
      <c r="AF939" s="30" t="s">
        <v>338</v>
      </c>
      <c r="AG939" s="1"/>
    </row>
    <row r="940" customFormat="1" spans="1:33">
      <c r="A940" t="s">
        <v>338</v>
      </c>
      <c r="B940" s="36" t="s">
        <v>7924</v>
      </c>
      <c r="C940" s="1"/>
      <c r="D940" s="2" t="s">
        <v>316</v>
      </c>
      <c r="E940" s="1"/>
      <c r="F940" s="1"/>
      <c r="G940" s="1" t="s">
        <v>5478</v>
      </c>
      <c r="H940" s="20">
        <v>-1</v>
      </c>
      <c r="I940" s="22"/>
      <c r="J940" s="20"/>
      <c r="K940" s="22"/>
      <c r="L940" s="20"/>
      <c r="M940" s="22"/>
      <c r="N940" s="20">
        <v>2</v>
      </c>
      <c r="O940" s="22"/>
      <c r="P940" s="20"/>
      <c r="Q940" s="22"/>
      <c r="R940" s="20">
        <v>0</v>
      </c>
      <c r="S940" s="22"/>
      <c r="T940" s="20"/>
      <c r="U940" s="22"/>
      <c r="V940" s="27">
        <v>1000</v>
      </c>
      <c r="W940" s="1"/>
      <c r="X940" s="29" t="s">
        <v>7925</v>
      </c>
      <c r="Y940" s="1" t="s">
        <v>2313</v>
      </c>
      <c r="Z940" s="1" t="s">
        <v>2035</v>
      </c>
      <c r="AA940" s="1" t="s">
        <v>5366</v>
      </c>
      <c r="AB940" s="30" t="s">
        <v>5461</v>
      </c>
      <c r="AC940" s="30" t="s">
        <v>183</v>
      </c>
      <c r="AD940" s="30" t="s">
        <v>183</v>
      </c>
      <c r="AE940" s="30">
        <v>1</v>
      </c>
      <c r="AF940" s="30" t="s">
        <v>338</v>
      </c>
      <c r="AG940" s="1"/>
    </row>
    <row r="941" customFormat="1" spans="1:33">
      <c r="A941" t="s">
        <v>338</v>
      </c>
      <c r="B941" s="36" t="s">
        <v>7926</v>
      </c>
      <c r="C941" s="1" t="s">
        <v>192</v>
      </c>
      <c r="D941" s="2" t="s">
        <v>183</v>
      </c>
      <c r="E941" s="1"/>
      <c r="F941" s="1" t="s">
        <v>128</v>
      </c>
      <c r="G941" s="1" t="s">
        <v>5478</v>
      </c>
      <c r="H941" s="20">
        <v>0</v>
      </c>
      <c r="I941" s="22"/>
      <c r="J941" s="20"/>
      <c r="K941" s="22"/>
      <c r="L941" s="20"/>
      <c r="M941" s="22">
        <v>4</v>
      </c>
      <c r="N941" s="20">
        <v>5</v>
      </c>
      <c r="O941" s="22"/>
      <c r="P941" s="20"/>
      <c r="Q941" s="22">
        <v>-4</v>
      </c>
      <c r="R941" s="20">
        <v>-3</v>
      </c>
      <c r="S941" s="22"/>
      <c r="T941" s="20"/>
      <c r="U941" s="22"/>
      <c r="V941" s="27">
        <v>1300</v>
      </c>
      <c r="W941" s="1"/>
      <c r="X941" s="29" t="s">
        <v>6326</v>
      </c>
      <c r="Y941" s="1" t="s">
        <v>2154</v>
      </c>
      <c r="Z941" s="1" t="s">
        <v>2035</v>
      </c>
      <c r="AA941" s="1" t="s">
        <v>6042</v>
      </c>
      <c r="AB941" s="30" t="s">
        <v>5461</v>
      </c>
      <c r="AC941" s="30" t="s">
        <v>183</v>
      </c>
      <c r="AD941" s="30" t="s">
        <v>183</v>
      </c>
      <c r="AE941" s="30">
        <v>1</v>
      </c>
      <c r="AF941" s="30" t="s">
        <v>338</v>
      </c>
      <c r="AG941" s="1"/>
    </row>
    <row r="942" customFormat="1" spans="1:33">
      <c r="A942" t="s">
        <v>338</v>
      </c>
      <c r="B942" s="36" t="s">
        <v>7927</v>
      </c>
      <c r="C942" s="1"/>
      <c r="D942" s="2" t="s">
        <v>305</v>
      </c>
      <c r="E942" s="1" t="s">
        <v>316</v>
      </c>
      <c r="F942" s="1"/>
      <c r="G942" s="1" t="s">
        <v>5478</v>
      </c>
      <c r="H942" s="20">
        <v>0</v>
      </c>
      <c r="I942" s="22"/>
      <c r="J942" s="20"/>
      <c r="K942" s="22"/>
      <c r="L942" s="20"/>
      <c r="M942" s="22"/>
      <c r="N942" s="20">
        <v>3</v>
      </c>
      <c r="O942" s="22"/>
      <c r="P942" s="20"/>
      <c r="Q942" s="22"/>
      <c r="R942" s="20">
        <v>-2</v>
      </c>
      <c r="S942" s="22"/>
      <c r="T942" s="20"/>
      <c r="U942" s="22"/>
      <c r="V942" s="27">
        <v>1300</v>
      </c>
      <c r="W942" s="1"/>
      <c r="X942" s="29" t="s">
        <v>7928</v>
      </c>
      <c r="Y942" s="1" t="s">
        <v>2194</v>
      </c>
      <c r="Z942" s="1" t="s">
        <v>2035</v>
      </c>
      <c r="AA942" s="1" t="s">
        <v>5366</v>
      </c>
      <c r="AB942" s="30" t="s">
        <v>5461</v>
      </c>
      <c r="AC942" s="30" t="s">
        <v>183</v>
      </c>
      <c r="AD942" s="30" t="s">
        <v>183</v>
      </c>
      <c r="AE942" s="30">
        <v>1</v>
      </c>
      <c r="AF942" s="30" t="s">
        <v>338</v>
      </c>
      <c r="AG942" s="1"/>
    </row>
    <row r="943" customFormat="1" spans="1:33">
      <c r="A943" t="s">
        <v>338</v>
      </c>
      <c r="B943" s="36" t="s">
        <v>7929</v>
      </c>
      <c r="C943" s="1" t="s">
        <v>192</v>
      </c>
      <c r="D943" s="2" t="s">
        <v>183</v>
      </c>
      <c r="E943" s="1"/>
      <c r="F943" s="1" t="s">
        <v>128</v>
      </c>
      <c r="G943" s="1" t="s">
        <v>5478</v>
      </c>
      <c r="H943" s="20">
        <v>0</v>
      </c>
      <c r="I943" s="22"/>
      <c r="J943" s="20"/>
      <c r="K943" s="22"/>
      <c r="L943" s="20"/>
      <c r="M943" s="22">
        <v>4</v>
      </c>
      <c r="N943" s="20">
        <v>5</v>
      </c>
      <c r="O943" s="22"/>
      <c r="P943" s="20"/>
      <c r="Q943" s="22">
        <v>-4</v>
      </c>
      <c r="R943" s="20">
        <v>-3</v>
      </c>
      <c r="S943" s="22"/>
      <c r="T943" s="20"/>
      <c r="U943" s="22"/>
      <c r="V943" s="27">
        <v>1300</v>
      </c>
      <c r="W943" s="1"/>
      <c r="X943" s="29" t="s">
        <v>7930</v>
      </c>
      <c r="Y943" s="1" t="s">
        <v>2313</v>
      </c>
      <c r="Z943" s="1" t="s">
        <v>2035</v>
      </c>
      <c r="AA943" s="1" t="s">
        <v>5375</v>
      </c>
      <c r="AB943" s="30" t="s">
        <v>5461</v>
      </c>
      <c r="AC943" s="30" t="s">
        <v>183</v>
      </c>
      <c r="AD943" s="30" t="s">
        <v>183</v>
      </c>
      <c r="AE943" s="30">
        <v>1</v>
      </c>
      <c r="AF943" s="30" t="s">
        <v>338</v>
      </c>
      <c r="AG943" s="1"/>
    </row>
    <row r="944" customFormat="1" spans="1:33">
      <c r="A944" t="s">
        <v>338</v>
      </c>
      <c r="B944" s="36" t="s">
        <v>7931</v>
      </c>
      <c r="C944" s="1"/>
      <c r="D944" s="2" t="s">
        <v>316</v>
      </c>
      <c r="E944" s="1"/>
      <c r="F944" s="1"/>
      <c r="G944" s="1" t="s">
        <v>5478</v>
      </c>
      <c r="H944" s="20">
        <v>0</v>
      </c>
      <c r="I944" s="22"/>
      <c r="J944" s="20"/>
      <c r="K944" s="22"/>
      <c r="L944" s="20"/>
      <c r="M944" s="22"/>
      <c r="N944" s="20">
        <v>4</v>
      </c>
      <c r="O944" s="22"/>
      <c r="P944" s="20"/>
      <c r="Q944" s="22"/>
      <c r="R944" s="20">
        <v>-3</v>
      </c>
      <c r="S944" s="22"/>
      <c r="T944" s="20"/>
      <c r="U944" s="22"/>
      <c r="V944" s="27">
        <v>1500</v>
      </c>
      <c r="W944" s="1"/>
      <c r="X944" s="29" t="s">
        <v>7932</v>
      </c>
      <c r="Y944" s="1" t="s">
        <v>2104</v>
      </c>
      <c r="Z944" s="1" t="s">
        <v>2035</v>
      </c>
      <c r="AA944" s="1" t="s">
        <v>5366</v>
      </c>
      <c r="AB944" s="30" t="s">
        <v>5461</v>
      </c>
      <c r="AC944" s="30" t="s">
        <v>183</v>
      </c>
      <c r="AD944" s="30" t="s">
        <v>183</v>
      </c>
      <c r="AE944" s="30">
        <v>1</v>
      </c>
      <c r="AF944" s="30" t="s">
        <v>338</v>
      </c>
      <c r="AG944" s="1"/>
    </row>
    <row r="945" customFormat="1" spans="1:33">
      <c r="A945" t="s">
        <v>338</v>
      </c>
      <c r="B945" s="36" t="s">
        <v>7933</v>
      </c>
      <c r="C945" s="1"/>
      <c r="D945" s="2" t="s">
        <v>183</v>
      </c>
      <c r="E945" s="1"/>
      <c r="F945" s="1"/>
      <c r="G945" s="1" t="s">
        <v>5478</v>
      </c>
      <c r="H945" s="20">
        <v>-1</v>
      </c>
      <c r="I945" s="22"/>
      <c r="J945" s="20"/>
      <c r="K945" s="22"/>
      <c r="L945" s="20"/>
      <c r="M945" s="22"/>
      <c r="N945" s="20">
        <v>5</v>
      </c>
      <c r="O945" s="22"/>
      <c r="P945" s="20"/>
      <c r="Q945" s="22"/>
      <c r="R945" s="20">
        <v>-2</v>
      </c>
      <c r="S945" s="22"/>
      <c r="T945" s="20"/>
      <c r="U945" s="22"/>
      <c r="V945" s="27">
        <v>2000</v>
      </c>
      <c r="W945" s="1"/>
      <c r="X945" s="29" t="s">
        <v>7417</v>
      </c>
      <c r="Y945" s="1" t="s">
        <v>2313</v>
      </c>
      <c r="Z945" s="1" t="s">
        <v>2035</v>
      </c>
      <c r="AA945" s="1" t="s">
        <v>6042</v>
      </c>
      <c r="AB945" s="30" t="s">
        <v>5461</v>
      </c>
      <c r="AC945" s="30" t="s">
        <v>183</v>
      </c>
      <c r="AD945" s="30" t="s">
        <v>183</v>
      </c>
      <c r="AE945" s="30">
        <v>1</v>
      </c>
      <c r="AF945" s="30" t="s">
        <v>338</v>
      </c>
      <c r="AG945" s="1"/>
    </row>
    <row r="946" customFormat="1" spans="1:33">
      <c r="A946" t="s">
        <v>338</v>
      </c>
      <c r="B946" s="36" t="s">
        <v>7934</v>
      </c>
      <c r="C946" s="1"/>
      <c r="D946" s="2" t="s">
        <v>316</v>
      </c>
      <c r="E946" s="1"/>
      <c r="F946" s="1"/>
      <c r="G946" s="1" t="s">
        <v>5478</v>
      </c>
      <c r="H946" s="20">
        <v>-1</v>
      </c>
      <c r="I946" s="22"/>
      <c r="J946" s="20"/>
      <c r="K946" s="22"/>
      <c r="L946" s="20"/>
      <c r="M946" s="22"/>
      <c r="N946" s="20">
        <v>5</v>
      </c>
      <c r="O946" s="22"/>
      <c r="P946" s="20"/>
      <c r="Q946" s="22"/>
      <c r="R946" s="20">
        <v>-4</v>
      </c>
      <c r="S946" s="22"/>
      <c r="T946" s="20"/>
      <c r="U946" s="22"/>
      <c r="V946" s="27">
        <v>2000</v>
      </c>
      <c r="W946" s="1"/>
      <c r="X946" s="29" t="s">
        <v>7417</v>
      </c>
      <c r="Y946" s="1" t="s">
        <v>4585</v>
      </c>
      <c r="Z946" s="1" t="s">
        <v>2035</v>
      </c>
      <c r="AA946" s="1" t="s">
        <v>5366</v>
      </c>
      <c r="AB946" s="30" t="s">
        <v>5461</v>
      </c>
      <c r="AC946" s="30" t="s">
        <v>183</v>
      </c>
      <c r="AD946" s="30" t="s">
        <v>183</v>
      </c>
      <c r="AE946" s="30">
        <v>1</v>
      </c>
      <c r="AF946" s="30" t="s">
        <v>338</v>
      </c>
      <c r="AG946" s="1"/>
    </row>
    <row r="947" customFormat="1" spans="1:33">
      <c r="A947" t="s">
        <v>338</v>
      </c>
      <c r="B947" s="36" t="s">
        <v>7935</v>
      </c>
      <c r="C947" s="1"/>
      <c r="D947" s="2" t="s">
        <v>325</v>
      </c>
      <c r="E947" s="1"/>
      <c r="F947" s="1"/>
      <c r="G947" s="1" t="s">
        <v>5478</v>
      </c>
      <c r="H947" s="20">
        <v>0</v>
      </c>
      <c r="I947" s="22"/>
      <c r="J947" s="20"/>
      <c r="K947" s="22"/>
      <c r="L947" s="20"/>
      <c r="M947" s="22"/>
      <c r="N947" s="20">
        <v>5</v>
      </c>
      <c r="O947" s="22"/>
      <c r="P947" s="20"/>
      <c r="Q947" s="22"/>
      <c r="R947" s="20">
        <v>-5</v>
      </c>
      <c r="S947" s="22"/>
      <c r="T947" s="20"/>
      <c r="U947" s="22"/>
      <c r="V947" s="27">
        <v>2500</v>
      </c>
      <c r="W947" s="1"/>
      <c r="X947" s="29" t="s">
        <v>6326</v>
      </c>
      <c r="Y947" s="1" t="s">
        <v>4585</v>
      </c>
      <c r="Z947" s="1" t="s">
        <v>2035</v>
      </c>
      <c r="AA947" s="1" t="s">
        <v>5366</v>
      </c>
      <c r="AB947" s="30" t="s">
        <v>5461</v>
      </c>
      <c r="AC947" s="30" t="s">
        <v>183</v>
      </c>
      <c r="AD947" s="30" t="s">
        <v>183</v>
      </c>
      <c r="AE947" s="30">
        <v>1</v>
      </c>
      <c r="AF947" s="30" t="s">
        <v>338</v>
      </c>
      <c r="AG947" s="1"/>
    </row>
    <row r="948" s="11" customFormat="1" spans="1:33">
      <c r="A948" s="11" t="s">
        <v>338</v>
      </c>
      <c r="B948" s="56" t="s">
        <v>7936</v>
      </c>
      <c r="C948" s="34" t="s">
        <v>192</v>
      </c>
      <c r="D948" s="49" t="s">
        <v>305</v>
      </c>
      <c r="E948" s="34" t="s">
        <v>316</v>
      </c>
      <c r="F948" s="34"/>
      <c r="G948" s="34" t="s">
        <v>5478</v>
      </c>
      <c r="H948" s="35">
        <v>1</v>
      </c>
      <c r="I948" s="38"/>
      <c r="J948" s="35"/>
      <c r="K948" s="38"/>
      <c r="L948" s="35"/>
      <c r="M948" s="38"/>
      <c r="N948" s="35">
        <v>13</v>
      </c>
      <c r="O948" s="38"/>
      <c r="P948" s="35"/>
      <c r="Q948" s="38"/>
      <c r="R948" s="35">
        <v>0</v>
      </c>
      <c r="S948" s="38"/>
      <c r="T948" s="35"/>
      <c r="U948" s="38"/>
      <c r="V948" s="41">
        <v>10000</v>
      </c>
      <c r="W948" s="34"/>
      <c r="X948" s="42" t="s">
        <v>7937</v>
      </c>
      <c r="Y948" s="34" t="s">
        <v>2104</v>
      </c>
      <c r="Z948" s="34" t="s">
        <v>2035</v>
      </c>
      <c r="AA948" s="34" t="s">
        <v>6042</v>
      </c>
      <c r="AB948" s="34" t="s">
        <v>5461</v>
      </c>
      <c r="AC948" s="34" t="s">
        <v>183</v>
      </c>
      <c r="AD948" s="34" t="s">
        <v>183</v>
      </c>
      <c r="AE948" s="34">
        <v>1</v>
      </c>
      <c r="AF948" s="34" t="s">
        <v>338</v>
      </c>
      <c r="AG948" s="34"/>
    </row>
    <row r="949" spans="1:33">
      <c r="A949" t="s">
        <v>29</v>
      </c>
      <c r="B949" s="36" t="s">
        <v>7938</v>
      </c>
      <c r="C949" s="1"/>
      <c r="D949" s="2" t="s">
        <v>183</v>
      </c>
      <c r="E949" s="1"/>
      <c r="F949" s="1" t="s">
        <v>128</v>
      </c>
      <c r="G949" s="1"/>
      <c r="H949" s="20"/>
      <c r="I949" s="22"/>
      <c r="J949" s="20">
        <v>0</v>
      </c>
      <c r="K949" s="22"/>
      <c r="L949" s="20"/>
      <c r="M949" s="22"/>
      <c r="N949" s="20"/>
      <c r="O949" s="22">
        <v>2</v>
      </c>
      <c r="P949" s="20"/>
      <c r="Q949" s="22">
        <v>-1</v>
      </c>
      <c r="R949" s="20"/>
      <c r="S949" s="22"/>
      <c r="T949" s="20"/>
      <c r="U949" s="22"/>
      <c r="V949" s="27">
        <v>1000</v>
      </c>
      <c r="W949" s="1" t="s">
        <v>7939</v>
      </c>
      <c r="X949" s="29" t="s">
        <v>7940</v>
      </c>
      <c r="Y949" s="1" t="s">
        <v>2313</v>
      </c>
      <c r="Z949" s="1" t="s">
        <v>2206</v>
      </c>
      <c r="AA949" s="1" t="s">
        <v>747</v>
      </c>
      <c r="AB949" s="1" t="s">
        <v>29</v>
      </c>
      <c r="AC949" s="1" t="s">
        <v>7941</v>
      </c>
      <c r="AD949" s="1" t="s">
        <v>183</v>
      </c>
      <c r="AE949" s="1">
        <v>1</v>
      </c>
      <c r="AF949" s="1" t="s">
        <v>29</v>
      </c>
      <c r="AG949" s="1"/>
    </row>
    <row r="950" spans="1:33">
      <c r="A950" t="s">
        <v>29</v>
      </c>
      <c r="B950" s="36" t="s">
        <v>7942</v>
      </c>
      <c r="C950" s="1"/>
      <c r="D950" s="2" t="s">
        <v>183</v>
      </c>
      <c r="E950" s="1"/>
      <c r="F950" s="2" t="s">
        <v>128</v>
      </c>
      <c r="G950" s="1"/>
      <c r="H950" s="20"/>
      <c r="I950" s="22"/>
      <c r="J950" s="20">
        <v>0</v>
      </c>
      <c r="K950" s="22"/>
      <c r="L950" s="20"/>
      <c r="M950" s="22"/>
      <c r="N950" s="20"/>
      <c r="O950" s="22">
        <v>3</v>
      </c>
      <c r="P950" s="20"/>
      <c r="Q950" s="22">
        <v>-2</v>
      </c>
      <c r="R950" s="20"/>
      <c r="S950" s="22"/>
      <c r="T950" s="20"/>
      <c r="U950" s="22"/>
      <c r="V950" s="27">
        <v>1000</v>
      </c>
      <c r="W950" s="1" t="s">
        <v>7943</v>
      </c>
      <c r="X950" s="29" t="s">
        <v>7944</v>
      </c>
      <c r="Y950" s="1" t="s">
        <v>2154</v>
      </c>
      <c r="Z950" s="1" t="s">
        <v>2035</v>
      </c>
      <c r="AA950" s="1" t="s">
        <v>747</v>
      </c>
      <c r="AB950" s="1" t="s">
        <v>29</v>
      </c>
      <c r="AC950" s="1" t="s">
        <v>7941</v>
      </c>
      <c r="AD950" s="1" t="s">
        <v>183</v>
      </c>
      <c r="AE950" s="1">
        <v>1</v>
      </c>
      <c r="AF950" s="1" t="s">
        <v>29</v>
      </c>
      <c r="AG950" s="1"/>
    </row>
    <row r="951" spans="1:33">
      <c r="A951" t="s">
        <v>29</v>
      </c>
      <c r="B951" s="36" t="s">
        <v>7945</v>
      </c>
      <c r="C951" s="1"/>
      <c r="D951" s="2" t="s">
        <v>335</v>
      </c>
      <c r="E951" s="1"/>
      <c r="F951" s="2" t="s">
        <v>128</v>
      </c>
      <c r="G951" s="1"/>
      <c r="H951" s="20"/>
      <c r="I951" s="22"/>
      <c r="J951" s="20">
        <v>0</v>
      </c>
      <c r="K951" s="22"/>
      <c r="L951" s="20"/>
      <c r="M951" s="22"/>
      <c r="N951" s="20"/>
      <c r="O951" s="22">
        <v>3</v>
      </c>
      <c r="P951" s="20"/>
      <c r="Q951" s="22">
        <v>-2</v>
      </c>
      <c r="R951" s="20"/>
      <c r="S951" s="22"/>
      <c r="T951" s="20"/>
      <c r="U951" s="22"/>
      <c r="V951" s="27">
        <v>1000</v>
      </c>
      <c r="W951" s="1" t="s">
        <v>7946</v>
      </c>
      <c r="X951" s="29" t="s">
        <v>7947</v>
      </c>
      <c r="Y951" s="1" t="s">
        <v>2154</v>
      </c>
      <c r="Z951" s="1" t="s">
        <v>2035</v>
      </c>
      <c r="AA951" s="1" t="s">
        <v>1614</v>
      </c>
      <c r="AB951" s="1" t="s">
        <v>29</v>
      </c>
      <c r="AC951" s="1" t="s">
        <v>7941</v>
      </c>
      <c r="AD951" s="1" t="s">
        <v>183</v>
      </c>
      <c r="AE951" s="1">
        <v>1</v>
      </c>
      <c r="AF951" s="1" t="s">
        <v>29</v>
      </c>
      <c r="AG951" s="1"/>
    </row>
    <row r="952" spans="1:33">
      <c r="A952" t="s">
        <v>29</v>
      </c>
      <c r="B952" s="36" t="s">
        <v>144</v>
      </c>
      <c r="C952" s="1"/>
      <c r="D952" s="2" t="s">
        <v>51</v>
      </c>
      <c r="E952" s="1"/>
      <c r="F952" s="2" t="s">
        <v>128</v>
      </c>
      <c r="G952" s="1"/>
      <c r="H952" s="20"/>
      <c r="I952" s="22"/>
      <c r="J952" s="20">
        <v>0</v>
      </c>
      <c r="K952" s="22"/>
      <c r="L952" s="20"/>
      <c r="M952" s="22"/>
      <c r="N952" s="20"/>
      <c r="O952" s="22">
        <v>4</v>
      </c>
      <c r="P952" s="20"/>
      <c r="Q952" s="22">
        <v>-3</v>
      </c>
      <c r="R952" s="20"/>
      <c r="S952" s="22"/>
      <c r="T952" s="20"/>
      <c r="U952" s="22"/>
      <c r="V952" s="27">
        <v>1000</v>
      </c>
      <c r="W952" s="1" t="s">
        <v>7948</v>
      </c>
      <c r="X952" s="29" t="s">
        <v>183</v>
      </c>
      <c r="Y952" s="1" t="s">
        <v>2313</v>
      </c>
      <c r="Z952" s="1" t="s">
        <v>2035</v>
      </c>
      <c r="AA952" s="1" t="s">
        <v>1631</v>
      </c>
      <c r="AB952" s="1" t="s">
        <v>29</v>
      </c>
      <c r="AC952" s="1" t="s">
        <v>7941</v>
      </c>
      <c r="AD952" s="1" t="s">
        <v>183</v>
      </c>
      <c r="AE952" s="1">
        <v>2</v>
      </c>
      <c r="AF952" s="1" t="s">
        <v>29</v>
      </c>
      <c r="AG952" s="1"/>
    </row>
    <row r="953" spans="1:33">
      <c r="A953" t="s">
        <v>29</v>
      </c>
      <c r="B953" s="36" t="s">
        <v>7949</v>
      </c>
      <c r="C953" s="1"/>
      <c r="D953" s="1" t="s">
        <v>183</v>
      </c>
      <c r="E953" s="1"/>
      <c r="F953" s="1" t="s">
        <v>128</v>
      </c>
      <c r="G953" s="1"/>
      <c r="H953" s="20"/>
      <c r="I953" s="22"/>
      <c r="J953" s="20">
        <v>0</v>
      </c>
      <c r="K953" s="22"/>
      <c r="L953" s="20"/>
      <c r="M953" s="22"/>
      <c r="N953" s="20"/>
      <c r="O953" s="22">
        <v>2</v>
      </c>
      <c r="P953" s="20"/>
      <c r="Q953" s="22">
        <v>-1</v>
      </c>
      <c r="R953" s="20"/>
      <c r="S953" s="22"/>
      <c r="T953" s="20"/>
      <c r="U953" s="22"/>
      <c r="V953" s="27">
        <v>1000</v>
      </c>
      <c r="W953" s="1" t="s">
        <v>7950</v>
      </c>
      <c r="X953" s="29" t="s">
        <v>7951</v>
      </c>
      <c r="Y953" s="1" t="s">
        <v>2154</v>
      </c>
      <c r="Z953" s="1" t="s">
        <v>2035</v>
      </c>
      <c r="AA953" s="1" t="s">
        <v>1653</v>
      </c>
      <c r="AB953" s="1" t="s">
        <v>29</v>
      </c>
      <c r="AC953" s="1" t="s">
        <v>7941</v>
      </c>
      <c r="AD953" s="1" t="s">
        <v>183</v>
      </c>
      <c r="AE953" s="1">
        <v>2</v>
      </c>
      <c r="AF953" s="1" t="s">
        <v>29</v>
      </c>
      <c r="AG953" s="1"/>
    </row>
    <row r="954" spans="1:33">
      <c r="A954" t="s">
        <v>29</v>
      </c>
      <c r="B954" s="36" t="s">
        <v>7952</v>
      </c>
      <c r="C954" s="1"/>
      <c r="D954" s="2" t="s">
        <v>183</v>
      </c>
      <c r="E954" s="1"/>
      <c r="F954" s="2" t="s">
        <v>128</v>
      </c>
      <c r="G954" s="1" t="s">
        <v>5478</v>
      </c>
      <c r="H954" s="20"/>
      <c r="I954" s="22"/>
      <c r="J954" s="20">
        <v>0</v>
      </c>
      <c r="K954" s="22"/>
      <c r="L954" s="20"/>
      <c r="M954" s="22"/>
      <c r="N954" s="20"/>
      <c r="O954" s="22">
        <v>3</v>
      </c>
      <c r="P954" s="20">
        <v>4</v>
      </c>
      <c r="Q954" s="22">
        <v>-1</v>
      </c>
      <c r="R954" s="20">
        <v>0</v>
      </c>
      <c r="S954" s="22"/>
      <c r="T954" s="20"/>
      <c r="U954" s="22"/>
      <c r="V954" s="27">
        <v>1500</v>
      </c>
      <c r="W954" s="1" t="s">
        <v>7953</v>
      </c>
      <c r="X954" s="29" t="s">
        <v>7954</v>
      </c>
      <c r="Y954" s="1" t="s">
        <v>2154</v>
      </c>
      <c r="Z954" s="1" t="s">
        <v>2035</v>
      </c>
      <c r="AA954" s="1" t="s">
        <v>747</v>
      </c>
      <c r="AB954" s="1" t="s">
        <v>29</v>
      </c>
      <c r="AC954" s="1" t="s">
        <v>7941</v>
      </c>
      <c r="AD954" s="1" t="s">
        <v>183</v>
      </c>
      <c r="AE954" s="1">
        <v>2</v>
      </c>
      <c r="AF954" s="1" t="s">
        <v>29</v>
      </c>
      <c r="AG954" s="1"/>
    </row>
    <row r="955" spans="1:33">
      <c r="A955" t="s">
        <v>29</v>
      </c>
      <c r="B955" s="36" t="s">
        <v>7955</v>
      </c>
      <c r="C955" s="1"/>
      <c r="D955" s="2" t="s">
        <v>183</v>
      </c>
      <c r="E955" s="1"/>
      <c r="F955" s="2" t="s">
        <v>128</v>
      </c>
      <c r="G955" s="1" t="s">
        <v>5478</v>
      </c>
      <c r="H955" s="20"/>
      <c r="I955" s="22"/>
      <c r="J955" s="20">
        <v>0</v>
      </c>
      <c r="K955" s="22"/>
      <c r="L955" s="20"/>
      <c r="M955" s="22"/>
      <c r="N955" s="20"/>
      <c r="O955" s="22">
        <v>4</v>
      </c>
      <c r="P955" s="20">
        <v>5</v>
      </c>
      <c r="Q955" s="22">
        <v>-2</v>
      </c>
      <c r="R955" s="20">
        <v>-1</v>
      </c>
      <c r="S955" s="22"/>
      <c r="T955" s="20"/>
      <c r="U955" s="22"/>
      <c r="V955" s="27">
        <v>1500</v>
      </c>
      <c r="W955" s="1" t="s">
        <v>7956</v>
      </c>
      <c r="X955" s="29" t="s">
        <v>7957</v>
      </c>
      <c r="Y955" s="1" t="s">
        <v>2154</v>
      </c>
      <c r="Z955" s="1" t="s">
        <v>2035</v>
      </c>
      <c r="AA955" s="1" t="s">
        <v>747</v>
      </c>
      <c r="AB955" s="1" t="s">
        <v>29</v>
      </c>
      <c r="AC955" s="1" t="s">
        <v>7941</v>
      </c>
      <c r="AD955" s="1" t="s">
        <v>183</v>
      </c>
      <c r="AE955" s="1">
        <v>2</v>
      </c>
      <c r="AF955" s="1" t="s">
        <v>29</v>
      </c>
      <c r="AG955" s="1"/>
    </row>
    <row r="956" spans="1:33">
      <c r="A956" t="s">
        <v>29</v>
      </c>
      <c r="B956" s="36" t="s">
        <v>7958</v>
      </c>
      <c r="C956" s="1"/>
      <c r="D956" s="2" t="s">
        <v>348</v>
      </c>
      <c r="E956" s="1"/>
      <c r="F956" s="2" t="s">
        <v>128</v>
      </c>
      <c r="G956" s="1" t="s">
        <v>5478</v>
      </c>
      <c r="H956" s="20"/>
      <c r="I956" s="22"/>
      <c r="J956" s="20">
        <v>0</v>
      </c>
      <c r="K956" s="22"/>
      <c r="L956" s="20"/>
      <c r="M956" s="22"/>
      <c r="N956" s="20"/>
      <c r="O956" s="22">
        <v>4</v>
      </c>
      <c r="P956" s="20">
        <v>5</v>
      </c>
      <c r="Q956" s="22">
        <v>-2</v>
      </c>
      <c r="R956" s="20">
        <v>-1</v>
      </c>
      <c r="S956" s="22"/>
      <c r="T956" s="20"/>
      <c r="U956" s="22"/>
      <c r="V956" s="27">
        <v>1500</v>
      </c>
      <c r="W956" s="1" t="s">
        <v>7959</v>
      </c>
      <c r="X956" s="29" t="s">
        <v>7960</v>
      </c>
      <c r="Y956" s="1" t="s">
        <v>2154</v>
      </c>
      <c r="Z956" s="1" t="s">
        <v>2035</v>
      </c>
      <c r="AA956" s="1" t="s">
        <v>1614</v>
      </c>
      <c r="AB956" s="1" t="s">
        <v>29</v>
      </c>
      <c r="AC956" s="1" t="s">
        <v>7941</v>
      </c>
      <c r="AD956" s="1" t="s">
        <v>1675</v>
      </c>
      <c r="AE956" s="1">
        <v>2</v>
      </c>
      <c r="AF956" s="1" t="s">
        <v>29</v>
      </c>
      <c r="AG956" s="1"/>
    </row>
    <row r="957" spans="1:33">
      <c r="A957" t="s">
        <v>29</v>
      </c>
      <c r="B957" s="36" t="s">
        <v>7961</v>
      </c>
      <c r="C957" s="1"/>
      <c r="D957" s="2" t="s">
        <v>345</v>
      </c>
      <c r="E957" s="1"/>
      <c r="F957" s="1"/>
      <c r="G957" s="1" t="s">
        <v>5478</v>
      </c>
      <c r="H957" s="20"/>
      <c r="I957" s="22"/>
      <c r="J957" s="20">
        <v>0</v>
      </c>
      <c r="K957" s="22"/>
      <c r="L957" s="20"/>
      <c r="M957" s="22"/>
      <c r="N957" s="20"/>
      <c r="O957" s="22"/>
      <c r="P957" s="20">
        <v>4</v>
      </c>
      <c r="Q957" s="22"/>
      <c r="R957" s="20">
        <v>-2</v>
      </c>
      <c r="S957" s="22"/>
      <c r="T957" s="20"/>
      <c r="U957" s="22"/>
      <c r="V957" s="27">
        <v>1500</v>
      </c>
      <c r="W957" s="1" t="s">
        <v>7962</v>
      </c>
      <c r="X957" s="29" t="s">
        <v>7375</v>
      </c>
      <c r="Y957" s="1" t="s">
        <v>3067</v>
      </c>
      <c r="Z957" s="1" t="s">
        <v>2035</v>
      </c>
      <c r="AA957" s="1" t="s">
        <v>1614</v>
      </c>
      <c r="AB957" s="1" t="s">
        <v>29</v>
      </c>
      <c r="AC957" s="1" t="s">
        <v>7941</v>
      </c>
      <c r="AD957" s="1" t="s">
        <v>183</v>
      </c>
      <c r="AE957" s="1">
        <v>2</v>
      </c>
      <c r="AF957" s="1" t="s">
        <v>29</v>
      </c>
      <c r="AG957" s="1"/>
    </row>
    <row r="958" spans="1:33">
      <c r="A958" t="s">
        <v>29</v>
      </c>
      <c r="B958" s="36" t="s">
        <v>7963</v>
      </c>
      <c r="C958" s="1"/>
      <c r="D958" s="2" t="s">
        <v>951</v>
      </c>
      <c r="E958" s="1" t="s">
        <v>327</v>
      </c>
      <c r="F958" s="1"/>
      <c r="G958" s="1" t="s">
        <v>5478</v>
      </c>
      <c r="H958" s="20"/>
      <c r="I958" s="22"/>
      <c r="J958" s="20">
        <v>-1</v>
      </c>
      <c r="K958" s="22"/>
      <c r="L958" s="20"/>
      <c r="M958" s="22"/>
      <c r="N958" s="20"/>
      <c r="O958" s="22"/>
      <c r="P958" s="20">
        <v>4</v>
      </c>
      <c r="Q958" s="22"/>
      <c r="R958" s="20">
        <v>0</v>
      </c>
      <c r="S958" s="22"/>
      <c r="T958" s="20"/>
      <c r="U958" s="22"/>
      <c r="V958" s="27">
        <v>1500</v>
      </c>
      <c r="W958" s="1" t="s">
        <v>7964</v>
      </c>
      <c r="X958" s="29" t="s">
        <v>7965</v>
      </c>
      <c r="Y958" s="1" t="s">
        <v>2154</v>
      </c>
      <c r="Z958" s="1" t="s">
        <v>2035</v>
      </c>
      <c r="AA958" s="1" t="s">
        <v>1638</v>
      </c>
      <c r="AB958" s="1" t="s">
        <v>29</v>
      </c>
      <c r="AC958" s="1" t="s">
        <v>7941</v>
      </c>
      <c r="AD958" s="1" t="s">
        <v>183</v>
      </c>
      <c r="AE958" s="1">
        <v>2</v>
      </c>
      <c r="AF958" s="1" t="s">
        <v>29</v>
      </c>
      <c r="AG958" s="1"/>
    </row>
    <row r="959" spans="1:33">
      <c r="A959" t="s">
        <v>29</v>
      </c>
      <c r="B959" s="36" t="s">
        <v>7966</v>
      </c>
      <c r="C959" s="1"/>
      <c r="D959" s="1" t="s">
        <v>316</v>
      </c>
      <c r="E959" s="1" t="s">
        <v>951</v>
      </c>
      <c r="F959" s="1" t="s">
        <v>128</v>
      </c>
      <c r="G959" s="1" t="s">
        <v>5478</v>
      </c>
      <c r="H959" s="20"/>
      <c r="I959" s="22"/>
      <c r="J959" s="20">
        <v>0</v>
      </c>
      <c r="K959" s="22"/>
      <c r="L959" s="20"/>
      <c r="M959" s="22"/>
      <c r="N959" s="20"/>
      <c r="O959" s="22">
        <v>4</v>
      </c>
      <c r="P959" s="20">
        <v>5</v>
      </c>
      <c r="Q959" s="22">
        <v>-2</v>
      </c>
      <c r="R959" s="20">
        <v>-1</v>
      </c>
      <c r="S959" s="22"/>
      <c r="T959" s="20"/>
      <c r="U959" s="22"/>
      <c r="V959" s="27">
        <v>1500</v>
      </c>
      <c r="W959" s="1" t="s">
        <v>7967</v>
      </c>
      <c r="X959" s="29" t="s">
        <v>7965</v>
      </c>
      <c r="Y959" s="1" t="s">
        <v>2154</v>
      </c>
      <c r="Z959" s="1" t="s">
        <v>2035</v>
      </c>
      <c r="AA959" s="1" t="s">
        <v>1648</v>
      </c>
      <c r="AB959" s="1" t="s">
        <v>29</v>
      </c>
      <c r="AC959" s="1" t="s">
        <v>7941</v>
      </c>
      <c r="AD959" s="1" t="s">
        <v>183</v>
      </c>
      <c r="AE959" s="1">
        <v>2</v>
      </c>
      <c r="AF959" s="1" t="s">
        <v>29</v>
      </c>
      <c r="AG959" s="1"/>
    </row>
    <row r="960" spans="1:33">
      <c r="A960" t="s">
        <v>29</v>
      </c>
      <c r="B960" s="36" t="s">
        <v>7968</v>
      </c>
      <c r="C960" s="1"/>
      <c r="D960" s="2" t="s">
        <v>335</v>
      </c>
      <c r="E960" s="1"/>
      <c r="F960" s="2"/>
      <c r="G960" s="1" t="s">
        <v>5478</v>
      </c>
      <c r="H960" s="20"/>
      <c r="I960" s="22"/>
      <c r="J960" s="20">
        <v>0</v>
      </c>
      <c r="K960" s="22"/>
      <c r="L960" s="20"/>
      <c r="M960" s="22"/>
      <c r="N960" s="20"/>
      <c r="O960" s="22"/>
      <c r="P960" s="20">
        <v>5</v>
      </c>
      <c r="Q960" s="22"/>
      <c r="R960" s="20">
        <v>-3</v>
      </c>
      <c r="S960" s="22"/>
      <c r="T960" s="20"/>
      <c r="U960" s="22"/>
      <c r="V960" s="27">
        <v>2000</v>
      </c>
      <c r="W960" s="1" t="s">
        <v>7969</v>
      </c>
      <c r="X960" s="29" t="s">
        <v>7970</v>
      </c>
      <c r="Y960" s="1" t="s">
        <v>2313</v>
      </c>
      <c r="Z960" s="1" t="s">
        <v>2206</v>
      </c>
      <c r="AA960" s="1" t="s">
        <v>747</v>
      </c>
      <c r="AB960" s="1" t="s">
        <v>29</v>
      </c>
      <c r="AC960" s="1" t="s">
        <v>7941</v>
      </c>
      <c r="AD960" s="1" t="s">
        <v>183</v>
      </c>
      <c r="AE960" s="1">
        <v>2</v>
      </c>
      <c r="AF960" s="1" t="s">
        <v>29</v>
      </c>
      <c r="AG960" s="1"/>
    </row>
    <row r="961" spans="1:33">
      <c r="A961" t="s">
        <v>29</v>
      </c>
      <c r="B961" s="36" t="s">
        <v>7971</v>
      </c>
      <c r="C961" s="1"/>
      <c r="D961" s="2" t="s">
        <v>51</v>
      </c>
      <c r="E961" s="1"/>
      <c r="F961" s="2"/>
      <c r="G961" s="1" t="s">
        <v>5478</v>
      </c>
      <c r="H961" s="20"/>
      <c r="I961" s="22"/>
      <c r="J961" s="20">
        <v>0</v>
      </c>
      <c r="K961" s="22"/>
      <c r="L961" s="20"/>
      <c r="M961" s="22"/>
      <c r="N961" s="20"/>
      <c r="O961" s="22"/>
      <c r="P961" s="20">
        <v>6</v>
      </c>
      <c r="Q961" s="22"/>
      <c r="R961" s="20">
        <v>-4</v>
      </c>
      <c r="S961" s="22"/>
      <c r="T961" s="20"/>
      <c r="U961" s="22"/>
      <c r="V961" s="27">
        <v>2000</v>
      </c>
      <c r="W961" s="1" t="s">
        <v>7972</v>
      </c>
      <c r="X961" s="29" t="s">
        <v>7973</v>
      </c>
      <c r="Y961" s="1" t="s">
        <v>2194</v>
      </c>
      <c r="Z961" s="1" t="s">
        <v>2035</v>
      </c>
      <c r="AA961" s="1" t="s">
        <v>747</v>
      </c>
      <c r="AB961" s="1" t="s">
        <v>29</v>
      </c>
      <c r="AC961" s="1" t="s">
        <v>7941</v>
      </c>
      <c r="AD961" s="1" t="s">
        <v>183</v>
      </c>
      <c r="AE961" s="1">
        <v>2</v>
      </c>
      <c r="AF961" s="1" t="s">
        <v>29</v>
      </c>
      <c r="AG961" s="1"/>
    </row>
    <row r="962" spans="1:33">
      <c r="A962" t="s">
        <v>29</v>
      </c>
      <c r="B962" s="36" t="s">
        <v>7974</v>
      </c>
      <c r="C962" s="1"/>
      <c r="D962" s="2" t="s">
        <v>345</v>
      </c>
      <c r="E962" s="1"/>
      <c r="F962" s="2" t="s">
        <v>128</v>
      </c>
      <c r="G962" s="1" t="s">
        <v>5478</v>
      </c>
      <c r="H962" s="20"/>
      <c r="I962" s="22"/>
      <c r="J962" s="20">
        <v>0</v>
      </c>
      <c r="K962" s="22"/>
      <c r="L962" s="20"/>
      <c r="M962" s="22"/>
      <c r="N962" s="20"/>
      <c r="O962" s="22">
        <v>4</v>
      </c>
      <c r="P962" s="20">
        <v>5</v>
      </c>
      <c r="Q962" s="22">
        <v>-3</v>
      </c>
      <c r="R962" s="20">
        <v>-2</v>
      </c>
      <c r="S962" s="22"/>
      <c r="T962" s="20"/>
      <c r="U962" s="22"/>
      <c r="V962" s="27">
        <v>2000</v>
      </c>
      <c r="W962" s="1" t="s">
        <v>7975</v>
      </c>
      <c r="X962" s="29" t="s">
        <v>7976</v>
      </c>
      <c r="Y962" s="1" t="s">
        <v>2194</v>
      </c>
      <c r="Z962" s="1" t="s">
        <v>2035</v>
      </c>
      <c r="AA962" s="1" t="s">
        <v>1614</v>
      </c>
      <c r="AB962" s="1" t="s">
        <v>29</v>
      </c>
      <c r="AC962" s="1" t="s">
        <v>7941</v>
      </c>
      <c r="AD962" s="1" t="s">
        <v>183</v>
      </c>
      <c r="AE962" s="1">
        <v>2</v>
      </c>
      <c r="AF962" s="1" t="s">
        <v>29</v>
      </c>
      <c r="AG962" s="1"/>
    </row>
    <row r="963" spans="1:33">
      <c r="A963" t="s">
        <v>29</v>
      </c>
      <c r="B963" s="36" t="s">
        <v>7977</v>
      </c>
      <c r="C963" s="1"/>
      <c r="D963" s="2" t="s">
        <v>951</v>
      </c>
      <c r="E963" s="1"/>
      <c r="F963" s="2"/>
      <c r="G963" s="1" t="s">
        <v>5478</v>
      </c>
      <c r="H963" s="20"/>
      <c r="I963" s="22"/>
      <c r="J963" s="20">
        <v>0</v>
      </c>
      <c r="K963" s="22"/>
      <c r="L963" s="20"/>
      <c r="M963" s="22"/>
      <c r="N963" s="20"/>
      <c r="O963" s="22"/>
      <c r="P963" s="20">
        <v>5</v>
      </c>
      <c r="Q963" s="22"/>
      <c r="R963" s="20">
        <v>-3</v>
      </c>
      <c r="S963" s="22"/>
      <c r="T963" s="20"/>
      <c r="U963" s="22"/>
      <c r="V963" s="27">
        <v>2000</v>
      </c>
      <c r="W963" s="1" t="s">
        <v>7978</v>
      </c>
      <c r="X963" s="29" t="s">
        <v>7954</v>
      </c>
      <c r="Y963" s="1" t="s">
        <v>2194</v>
      </c>
      <c r="Z963" s="1" t="s">
        <v>2035</v>
      </c>
      <c r="AA963" s="1" t="s">
        <v>1614</v>
      </c>
      <c r="AB963" s="1" t="s">
        <v>29</v>
      </c>
      <c r="AC963" s="1" t="s">
        <v>7941</v>
      </c>
      <c r="AD963" s="1" t="s">
        <v>183</v>
      </c>
      <c r="AE963" s="1">
        <v>2</v>
      </c>
      <c r="AF963" s="1" t="s">
        <v>29</v>
      </c>
      <c r="AG963" s="1"/>
    </row>
    <row r="964" spans="1:33">
      <c r="A964" t="s">
        <v>29</v>
      </c>
      <c r="B964" s="36" t="s">
        <v>7979</v>
      </c>
      <c r="C964" s="1"/>
      <c r="D964" s="2" t="s">
        <v>348</v>
      </c>
      <c r="E964" s="1"/>
      <c r="F964" s="1"/>
      <c r="G964" s="1" t="s">
        <v>5478</v>
      </c>
      <c r="H964" s="20"/>
      <c r="I964" s="22"/>
      <c r="J964" s="20">
        <v>0</v>
      </c>
      <c r="K964" s="22"/>
      <c r="L964" s="20"/>
      <c r="M964" s="22"/>
      <c r="N964" s="20"/>
      <c r="O964" s="22"/>
      <c r="P964" s="20">
        <v>5</v>
      </c>
      <c r="Q964" s="22"/>
      <c r="R964" s="20">
        <v>-2</v>
      </c>
      <c r="S964" s="22"/>
      <c r="T964" s="20"/>
      <c r="U964" s="22"/>
      <c r="V964" s="27">
        <v>2000</v>
      </c>
      <c r="W964" s="1" t="s">
        <v>7980</v>
      </c>
      <c r="X964" s="29" t="s">
        <v>7981</v>
      </c>
      <c r="Y964" s="1" t="s">
        <v>2194</v>
      </c>
      <c r="Z964" s="1" t="s">
        <v>2035</v>
      </c>
      <c r="AA964" s="1" t="s">
        <v>1614</v>
      </c>
      <c r="AB964" s="1" t="s">
        <v>29</v>
      </c>
      <c r="AC964" s="1" t="s">
        <v>7941</v>
      </c>
      <c r="AD964" s="1" t="s">
        <v>1691</v>
      </c>
      <c r="AE964" s="1">
        <v>2</v>
      </c>
      <c r="AF964" s="1" t="s">
        <v>29</v>
      </c>
      <c r="AG964" s="1"/>
    </row>
    <row r="965" spans="1:33">
      <c r="A965" t="s">
        <v>29</v>
      </c>
      <c r="B965" s="36" t="s">
        <v>7982</v>
      </c>
      <c r="C965" s="1"/>
      <c r="D965" s="2" t="s">
        <v>183</v>
      </c>
      <c r="E965" s="1"/>
      <c r="F965" s="1" t="s">
        <v>128</v>
      </c>
      <c r="G965" s="1"/>
      <c r="H965" s="20"/>
      <c r="I965" s="22"/>
      <c r="J965" s="20">
        <v>0</v>
      </c>
      <c r="K965" s="22"/>
      <c r="L965" s="20"/>
      <c r="M965" s="22"/>
      <c r="N965" s="20"/>
      <c r="O965" s="22">
        <v>4</v>
      </c>
      <c r="P965" s="20"/>
      <c r="Q965" s="22">
        <v>-5</v>
      </c>
      <c r="R965" s="20"/>
      <c r="S965" s="22"/>
      <c r="T965" s="20"/>
      <c r="U965" s="22"/>
      <c r="V965" s="27">
        <v>2000</v>
      </c>
      <c r="W965" s="1" t="s">
        <v>7983</v>
      </c>
      <c r="X965" s="29" t="s">
        <v>7984</v>
      </c>
      <c r="Y965" s="1" t="s">
        <v>2194</v>
      </c>
      <c r="Z965" s="1" t="s">
        <v>2035</v>
      </c>
      <c r="AA965" s="1" t="s">
        <v>1623</v>
      </c>
      <c r="AB965" s="1" t="s">
        <v>29</v>
      </c>
      <c r="AC965" s="1" t="s">
        <v>7941</v>
      </c>
      <c r="AD965" s="1" t="s">
        <v>183</v>
      </c>
      <c r="AE965" s="1">
        <v>2</v>
      </c>
      <c r="AF965" s="1" t="s">
        <v>29</v>
      </c>
      <c r="AG965" s="1"/>
    </row>
    <row r="966" spans="1:33">
      <c r="A966" t="s">
        <v>29</v>
      </c>
      <c r="B966" s="36" t="s">
        <v>7985</v>
      </c>
      <c r="C966" s="1"/>
      <c r="D966" s="2" t="s">
        <v>347</v>
      </c>
      <c r="E966" s="1"/>
      <c r="F966" s="1"/>
      <c r="G966" s="1" t="s">
        <v>5478</v>
      </c>
      <c r="H966" s="20"/>
      <c r="I966" s="22"/>
      <c r="J966" s="20">
        <v>-1</v>
      </c>
      <c r="K966" s="22"/>
      <c r="L966" s="20"/>
      <c r="M966" s="22"/>
      <c r="N966" s="20"/>
      <c r="O966" s="22"/>
      <c r="P966" s="20">
        <v>6</v>
      </c>
      <c r="Q966" s="22"/>
      <c r="R966" s="20">
        <v>-5</v>
      </c>
      <c r="S966" s="22"/>
      <c r="T966" s="20"/>
      <c r="U966" s="22"/>
      <c r="V966" s="27">
        <v>2000</v>
      </c>
      <c r="W966" s="1" t="s">
        <v>7986</v>
      </c>
      <c r="X966" s="29" t="s">
        <v>7954</v>
      </c>
      <c r="Y966" s="1" t="s">
        <v>2194</v>
      </c>
      <c r="Z966" s="1" t="s">
        <v>2035</v>
      </c>
      <c r="AA966" s="1" t="s">
        <v>1623</v>
      </c>
      <c r="AB966" s="1" t="s">
        <v>29</v>
      </c>
      <c r="AC966" s="1" t="s">
        <v>7941</v>
      </c>
      <c r="AD966" s="1" t="s">
        <v>183</v>
      </c>
      <c r="AE966" s="1">
        <v>2</v>
      </c>
      <c r="AF966" s="1" t="s">
        <v>29</v>
      </c>
      <c r="AG966" s="1"/>
    </row>
    <row r="967" spans="1:33">
      <c r="A967" t="s">
        <v>29</v>
      </c>
      <c r="B967" s="36" t="s">
        <v>7987</v>
      </c>
      <c r="C967" s="1"/>
      <c r="D967" s="2" t="s">
        <v>183</v>
      </c>
      <c r="E967" s="1"/>
      <c r="F967" s="2" t="s">
        <v>128</v>
      </c>
      <c r="G967" s="1" t="s">
        <v>5478</v>
      </c>
      <c r="H967" s="20"/>
      <c r="I967" s="22"/>
      <c r="J967" s="20">
        <v>0</v>
      </c>
      <c r="K967" s="22"/>
      <c r="L967" s="20"/>
      <c r="M967" s="22"/>
      <c r="N967" s="20"/>
      <c r="O967" s="22">
        <v>3</v>
      </c>
      <c r="P967" s="20">
        <v>4</v>
      </c>
      <c r="Q967" s="22">
        <v>-5</v>
      </c>
      <c r="R967" s="20">
        <v>-4</v>
      </c>
      <c r="S967" s="22"/>
      <c r="T967" s="20"/>
      <c r="U967" s="22"/>
      <c r="V967" s="27">
        <v>2000</v>
      </c>
      <c r="W967" s="1" t="s">
        <v>7988</v>
      </c>
      <c r="X967" s="29" t="s">
        <v>7989</v>
      </c>
      <c r="Y967" s="1" t="s">
        <v>2194</v>
      </c>
      <c r="Z967" s="1" t="s">
        <v>2035</v>
      </c>
      <c r="AA967" s="1" t="s">
        <v>1631</v>
      </c>
      <c r="AB967" s="1" t="s">
        <v>29</v>
      </c>
      <c r="AC967" s="1" t="s">
        <v>7941</v>
      </c>
      <c r="AD967" s="1" t="s">
        <v>183</v>
      </c>
      <c r="AE967" s="1">
        <v>2</v>
      </c>
      <c r="AF967" s="1" t="s">
        <v>29</v>
      </c>
      <c r="AG967" s="1"/>
    </row>
    <row r="968" spans="1:33">
      <c r="A968" t="s">
        <v>29</v>
      </c>
      <c r="B968" s="36" t="s">
        <v>7990</v>
      </c>
      <c r="C968" s="1"/>
      <c r="D968" s="1" t="s">
        <v>951</v>
      </c>
      <c r="E968" s="1"/>
      <c r="F968" s="1"/>
      <c r="G968" s="1" t="s">
        <v>5478</v>
      </c>
      <c r="H968" s="20"/>
      <c r="I968" s="22"/>
      <c r="J968" s="20">
        <v>0</v>
      </c>
      <c r="K968" s="22"/>
      <c r="L968" s="20"/>
      <c r="M968" s="22"/>
      <c r="N968" s="20"/>
      <c r="O968" s="22"/>
      <c r="P968" s="20">
        <v>4</v>
      </c>
      <c r="Q968" s="22"/>
      <c r="R968" s="20">
        <v>-2</v>
      </c>
      <c r="S968" s="22"/>
      <c r="T968" s="20"/>
      <c r="U968" s="22"/>
      <c r="V968" s="27">
        <v>2000</v>
      </c>
      <c r="W968" s="1" t="s">
        <v>7991</v>
      </c>
      <c r="X968" s="29" t="s">
        <v>7992</v>
      </c>
      <c r="Y968" s="1" t="s">
        <v>2104</v>
      </c>
      <c r="Z968" s="1" t="s">
        <v>2035</v>
      </c>
      <c r="AA968" s="1" t="s">
        <v>1631</v>
      </c>
      <c r="AB968" s="1" t="s">
        <v>29</v>
      </c>
      <c r="AC968" s="1" t="s">
        <v>7941</v>
      </c>
      <c r="AD968" s="1" t="s">
        <v>183</v>
      </c>
      <c r="AE968" s="1">
        <v>1</v>
      </c>
      <c r="AF968" s="1" t="s">
        <v>29</v>
      </c>
      <c r="AG968" s="1"/>
    </row>
    <row r="969" spans="1:33">
      <c r="A969" t="s">
        <v>29</v>
      </c>
      <c r="B969" s="36" t="s">
        <v>7993</v>
      </c>
      <c r="C969" s="1"/>
      <c r="D969" s="2" t="s">
        <v>351</v>
      </c>
      <c r="E969" s="1"/>
      <c r="F969" s="2"/>
      <c r="G969" s="1" t="s">
        <v>5478</v>
      </c>
      <c r="H969" s="20"/>
      <c r="I969" s="22"/>
      <c r="J969" s="20">
        <v>0</v>
      </c>
      <c r="K969" s="22"/>
      <c r="L969" s="20"/>
      <c r="M969" s="22"/>
      <c r="N969" s="20"/>
      <c r="O969" s="22"/>
      <c r="P969" s="20">
        <v>5</v>
      </c>
      <c r="Q969" s="22"/>
      <c r="R969" s="20">
        <v>-3</v>
      </c>
      <c r="S969" s="22"/>
      <c r="T969" s="20"/>
      <c r="U969" s="22"/>
      <c r="V969" s="27">
        <v>2000</v>
      </c>
      <c r="W969" s="1" t="s">
        <v>7994</v>
      </c>
      <c r="X969" s="29" t="s">
        <v>7995</v>
      </c>
      <c r="Y969" s="1" t="s">
        <v>2194</v>
      </c>
      <c r="Z969" s="1" t="s">
        <v>2035</v>
      </c>
      <c r="AA969" s="1" t="s">
        <v>1631</v>
      </c>
      <c r="AB969" s="1" t="s">
        <v>29</v>
      </c>
      <c r="AC969" s="1" t="s">
        <v>7941</v>
      </c>
      <c r="AD969" s="1" t="s">
        <v>183</v>
      </c>
      <c r="AE969" s="1">
        <v>2</v>
      </c>
      <c r="AF969" s="1" t="s">
        <v>29</v>
      </c>
      <c r="AG969" s="1"/>
    </row>
    <row r="970" spans="1:33">
      <c r="A970" t="s">
        <v>29</v>
      </c>
      <c r="B970" s="36" t="s">
        <v>7996</v>
      </c>
      <c r="C970" s="1"/>
      <c r="D970" s="2" t="s">
        <v>361</v>
      </c>
      <c r="E970" s="1"/>
      <c r="F970" s="1" t="s">
        <v>128</v>
      </c>
      <c r="G970" s="1" t="s">
        <v>5478</v>
      </c>
      <c r="H970" s="20"/>
      <c r="I970" s="22"/>
      <c r="J970" s="20">
        <v>-1</v>
      </c>
      <c r="K970" s="22"/>
      <c r="L970" s="20"/>
      <c r="M970" s="22"/>
      <c r="N970" s="20"/>
      <c r="O970" s="22">
        <v>4</v>
      </c>
      <c r="P970" s="20">
        <v>5</v>
      </c>
      <c r="Q970" s="22">
        <v>-1</v>
      </c>
      <c r="R970" s="20">
        <v>0</v>
      </c>
      <c r="S970" s="22"/>
      <c r="T970" s="20"/>
      <c r="U970" s="22"/>
      <c r="V970" s="27">
        <v>2000</v>
      </c>
      <c r="W970" s="1" t="s">
        <v>7997</v>
      </c>
      <c r="X970" s="29" t="s">
        <v>7998</v>
      </c>
      <c r="Y970" s="1" t="s">
        <v>2154</v>
      </c>
      <c r="Z970" s="1" t="s">
        <v>2035</v>
      </c>
      <c r="AA970" s="1" t="s">
        <v>1631</v>
      </c>
      <c r="AB970" s="1" t="s">
        <v>29</v>
      </c>
      <c r="AC970" s="1" t="s">
        <v>7941</v>
      </c>
      <c r="AD970" s="1" t="s">
        <v>183</v>
      </c>
      <c r="AE970" s="1">
        <v>2</v>
      </c>
      <c r="AF970" s="1" t="s">
        <v>29</v>
      </c>
      <c r="AG970" s="1"/>
    </row>
    <row r="971" spans="1:33">
      <c r="A971" t="s">
        <v>29</v>
      </c>
      <c r="B971" s="36" t="s">
        <v>7999</v>
      </c>
      <c r="C971" s="1"/>
      <c r="D971" s="1" t="s">
        <v>183</v>
      </c>
      <c r="E971" s="1"/>
      <c r="F971" s="1"/>
      <c r="G971" s="1" t="s">
        <v>5478</v>
      </c>
      <c r="H971" s="20"/>
      <c r="I971" s="22"/>
      <c r="J971" s="20">
        <v>0</v>
      </c>
      <c r="K971" s="22"/>
      <c r="L971" s="20"/>
      <c r="M971" s="22"/>
      <c r="N971" s="20"/>
      <c r="O971" s="22"/>
      <c r="P971" s="20">
        <v>4</v>
      </c>
      <c r="Q971" s="22"/>
      <c r="R971" s="20">
        <v>-3</v>
      </c>
      <c r="S971" s="22"/>
      <c r="T971" s="20"/>
      <c r="U971" s="22"/>
      <c r="V971" s="27">
        <v>2000</v>
      </c>
      <c r="W971" s="1" t="s">
        <v>8000</v>
      </c>
      <c r="X971" s="29" t="s">
        <v>7965</v>
      </c>
      <c r="Y971" s="1" t="s">
        <v>2154</v>
      </c>
      <c r="Z971" s="1" t="s">
        <v>2035</v>
      </c>
      <c r="AA971" s="1" t="s">
        <v>1643</v>
      </c>
      <c r="AB971" s="1" t="s">
        <v>29</v>
      </c>
      <c r="AC971" s="1" t="s">
        <v>7941</v>
      </c>
      <c r="AD971" s="1" t="s">
        <v>183</v>
      </c>
      <c r="AE971" s="1">
        <v>2</v>
      </c>
      <c r="AF971" s="1" t="s">
        <v>29</v>
      </c>
      <c r="AG971" s="1"/>
    </row>
    <row r="972" spans="1:33">
      <c r="A972" t="s">
        <v>29</v>
      </c>
      <c r="B972" s="36" t="s">
        <v>8001</v>
      </c>
      <c r="C972" s="1"/>
      <c r="D972" s="1" t="s">
        <v>367</v>
      </c>
      <c r="E972" s="1"/>
      <c r="F972" s="1"/>
      <c r="G972" s="1" t="s">
        <v>5478</v>
      </c>
      <c r="H972" s="20"/>
      <c r="I972" s="22"/>
      <c r="J972" s="20">
        <v>0</v>
      </c>
      <c r="K972" s="22"/>
      <c r="L972" s="20"/>
      <c r="M972" s="22"/>
      <c r="N972" s="20"/>
      <c r="O972" s="22"/>
      <c r="P972" s="20">
        <v>5</v>
      </c>
      <c r="Q972" s="22"/>
      <c r="R972" s="20">
        <v>-4</v>
      </c>
      <c r="S972" s="22"/>
      <c r="T972" s="20"/>
      <c r="U972" s="22"/>
      <c r="V972" s="27">
        <v>2000</v>
      </c>
      <c r="W972" s="1" t="s">
        <v>8002</v>
      </c>
      <c r="X972" s="29" t="s">
        <v>8003</v>
      </c>
      <c r="Y972" s="1" t="s">
        <v>2194</v>
      </c>
      <c r="Z972" s="1" t="s">
        <v>2035</v>
      </c>
      <c r="AA972" s="1" t="s">
        <v>1643</v>
      </c>
      <c r="AB972" s="1" t="s">
        <v>29</v>
      </c>
      <c r="AC972" s="1" t="s">
        <v>7941</v>
      </c>
      <c r="AD972" s="1" t="s">
        <v>183</v>
      </c>
      <c r="AE972" s="1">
        <v>2</v>
      </c>
      <c r="AF972" s="1" t="s">
        <v>29</v>
      </c>
      <c r="AG972" s="1"/>
    </row>
    <row r="973" spans="1:33">
      <c r="A973" t="s">
        <v>29</v>
      </c>
      <c r="B973" s="36" t="s">
        <v>8004</v>
      </c>
      <c r="C973" s="1"/>
      <c r="D973" s="1" t="s">
        <v>183</v>
      </c>
      <c r="E973" s="1"/>
      <c r="F973" s="1"/>
      <c r="G973" s="1" t="s">
        <v>5478</v>
      </c>
      <c r="H973" s="20"/>
      <c r="I973" s="22"/>
      <c r="J973" s="20">
        <v>0</v>
      </c>
      <c r="K973" s="22"/>
      <c r="L973" s="20"/>
      <c r="M973" s="22"/>
      <c r="N973" s="20"/>
      <c r="O973" s="22"/>
      <c r="P973" s="20">
        <v>3</v>
      </c>
      <c r="Q973" s="22"/>
      <c r="R973" s="20">
        <v>-1</v>
      </c>
      <c r="S973" s="22"/>
      <c r="T973" s="20"/>
      <c r="U973" s="22"/>
      <c r="V973" s="27">
        <v>2000</v>
      </c>
      <c r="W973" s="1" t="s">
        <v>8005</v>
      </c>
      <c r="X973" s="29" t="s">
        <v>8006</v>
      </c>
      <c r="Y973" s="1" t="s">
        <v>2154</v>
      </c>
      <c r="Z973" s="1" t="s">
        <v>2035</v>
      </c>
      <c r="AA973" s="1" t="s">
        <v>1657</v>
      </c>
      <c r="AB973" s="1" t="s">
        <v>29</v>
      </c>
      <c r="AC973" s="1" t="s">
        <v>7941</v>
      </c>
      <c r="AD973" s="1" t="s">
        <v>183</v>
      </c>
      <c r="AE973" s="1">
        <v>2</v>
      </c>
      <c r="AF973" s="1" t="s">
        <v>29</v>
      </c>
      <c r="AG973" s="1"/>
    </row>
    <row r="974" spans="1:33">
      <c r="A974" t="s">
        <v>29</v>
      </c>
      <c r="B974" s="36" t="s">
        <v>8007</v>
      </c>
      <c r="C974" s="1"/>
      <c r="D974" s="1" t="s">
        <v>51</v>
      </c>
      <c r="E974" s="1"/>
      <c r="F974" s="1"/>
      <c r="G974" s="1" t="s">
        <v>5478</v>
      </c>
      <c r="H974" s="20"/>
      <c r="I974" s="22"/>
      <c r="J974" s="20">
        <v>-1</v>
      </c>
      <c r="K974" s="22"/>
      <c r="L974" s="20"/>
      <c r="M974" s="22"/>
      <c r="N974" s="20"/>
      <c r="O974" s="22"/>
      <c r="P974" s="20">
        <v>5</v>
      </c>
      <c r="Q974" s="22"/>
      <c r="R974" s="20">
        <v>-1</v>
      </c>
      <c r="S974" s="22"/>
      <c r="T974" s="20"/>
      <c r="U974" s="22"/>
      <c r="V974" s="27">
        <v>2000</v>
      </c>
      <c r="W974" s="1" t="s">
        <v>8008</v>
      </c>
      <c r="X974" s="29" t="s">
        <v>8009</v>
      </c>
      <c r="Y974" s="1" t="s">
        <v>2154</v>
      </c>
      <c r="Z974" s="1" t="s">
        <v>2035</v>
      </c>
      <c r="AA974" s="1" t="s">
        <v>1657</v>
      </c>
      <c r="AB974" s="1" t="s">
        <v>29</v>
      </c>
      <c r="AC974" s="1" t="s">
        <v>7941</v>
      </c>
      <c r="AD974" s="1" t="s">
        <v>183</v>
      </c>
      <c r="AE974" s="1">
        <v>2</v>
      </c>
      <c r="AF974" s="1" t="s">
        <v>29</v>
      </c>
      <c r="AG974" s="1"/>
    </row>
    <row r="975" spans="1:33">
      <c r="A975" s="1" t="s">
        <v>29</v>
      </c>
      <c r="B975" s="57" t="s">
        <v>8010</v>
      </c>
      <c r="C975" s="1"/>
      <c r="D975" s="1" t="s">
        <v>51</v>
      </c>
      <c r="E975" s="1"/>
      <c r="F975" s="1" t="s">
        <v>128</v>
      </c>
      <c r="G975" s="1"/>
      <c r="H975" s="20"/>
      <c r="I975" s="22"/>
      <c r="J975" s="20">
        <v>-1</v>
      </c>
      <c r="K975" s="22"/>
      <c r="L975" s="20"/>
      <c r="M975" s="22"/>
      <c r="N975" s="20"/>
      <c r="O975" s="22">
        <v>4</v>
      </c>
      <c r="P975" s="20"/>
      <c r="Q975" s="22">
        <v>-1</v>
      </c>
      <c r="R975" s="20"/>
      <c r="S975" s="22"/>
      <c r="T975" s="20"/>
      <c r="U975" s="22"/>
      <c r="V975" s="58">
        <v>2000</v>
      </c>
      <c r="W975" s="59" t="s">
        <v>8011</v>
      </c>
      <c r="X975" s="29" t="s">
        <v>8012</v>
      </c>
      <c r="Y975" s="1" t="s">
        <v>2154</v>
      </c>
      <c r="Z975" s="1" t="s">
        <v>2035</v>
      </c>
      <c r="AA975" s="21" t="s">
        <v>1662</v>
      </c>
      <c r="AB975" s="1" t="s">
        <v>29</v>
      </c>
      <c r="AC975" s="1" t="s">
        <v>7941</v>
      </c>
      <c r="AD975" s="1" t="s">
        <v>1672</v>
      </c>
      <c r="AE975" s="1">
        <v>2</v>
      </c>
      <c r="AF975" s="1" t="s">
        <v>29</v>
      </c>
      <c r="AG975" s="1"/>
    </row>
    <row r="976" spans="1:33">
      <c r="A976" s="1" t="s">
        <v>29</v>
      </c>
      <c r="B976" s="57" t="s">
        <v>8013</v>
      </c>
      <c r="C976" s="1"/>
      <c r="D976" s="1" t="s">
        <v>1680</v>
      </c>
      <c r="E976" s="1" t="s">
        <v>1620</v>
      </c>
      <c r="F976" s="1" t="s">
        <v>128</v>
      </c>
      <c r="G976" s="1"/>
      <c r="H976" s="20"/>
      <c r="I976" s="22"/>
      <c r="J976" s="20">
        <v>0</v>
      </c>
      <c r="K976" s="22"/>
      <c r="L976" s="20"/>
      <c r="M976" s="22"/>
      <c r="N976" s="20"/>
      <c r="O976" s="22">
        <v>4</v>
      </c>
      <c r="P976" s="20"/>
      <c r="Q976" s="22">
        <v>-1</v>
      </c>
      <c r="R976" s="20"/>
      <c r="S976" s="22"/>
      <c r="T976" s="20"/>
      <c r="U976" s="22"/>
      <c r="V976" s="58">
        <v>2000</v>
      </c>
      <c r="W976" s="59" t="s">
        <v>8014</v>
      </c>
      <c r="X976" s="29" t="s">
        <v>8015</v>
      </c>
      <c r="Y976" s="1" t="s">
        <v>2194</v>
      </c>
      <c r="Z976" s="1" t="s">
        <v>2035</v>
      </c>
      <c r="AA976" s="21" t="s">
        <v>1662</v>
      </c>
      <c r="AB976" s="1" t="s">
        <v>29</v>
      </c>
      <c r="AC976" s="1" t="s">
        <v>7941</v>
      </c>
      <c r="AD976" s="1" t="s">
        <v>183</v>
      </c>
      <c r="AE976" s="1">
        <v>2</v>
      </c>
      <c r="AF976" s="1" t="s">
        <v>29</v>
      </c>
      <c r="AG976" s="1"/>
    </row>
    <row r="977" spans="1:33">
      <c r="A977" s="1" t="s">
        <v>29</v>
      </c>
      <c r="B977" s="1" t="s">
        <v>8016</v>
      </c>
      <c r="C977" s="1"/>
      <c r="D977" s="1" t="s">
        <v>316</v>
      </c>
      <c r="E977" s="1" t="s">
        <v>951</v>
      </c>
      <c r="F977" s="1"/>
      <c r="G977" s="1" t="s">
        <v>5478</v>
      </c>
      <c r="H977" s="20"/>
      <c r="I977" s="22"/>
      <c r="J977" s="20">
        <v>0</v>
      </c>
      <c r="K977" s="22"/>
      <c r="L977" s="20"/>
      <c r="M977" s="22"/>
      <c r="N977" s="20"/>
      <c r="O977" s="22"/>
      <c r="P977" s="20">
        <v>3</v>
      </c>
      <c r="Q977" s="22"/>
      <c r="R977" s="20">
        <v>-2</v>
      </c>
      <c r="S977" s="22"/>
      <c r="T977" s="20">
        <v>3</v>
      </c>
      <c r="U977" s="22"/>
      <c r="V977" s="27">
        <v>2000</v>
      </c>
      <c r="W977" s="1" t="s">
        <v>8017</v>
      </c>
      <c r="X977" s="29" t="s">
        <v>5634</v>
      </c>
      <c r="Y977" s="1" t="s">
        <v>2154</v>
      </c>
      <c r="Z977" s="1" t="s">
        <v>2035</v>
      </c>
      <c r="AA977" s="1" t="s">
        <v>1667</v>
      </c>
      <c r="AB977" s="1" t="s">
        <v>29</v>
      </c>
      <c r="AC977" s="1" t="s">
        <v>7941</v>
      </c>
      <c r="AD977" s="1" t="s">
        <v>183</v>
      </c>
      <c r="AE977" s="1">
        <v>2</v>
      </c>
      <c r="AF977" s="1" t="s">
        <v>29</v>
      </c>
      <c r="AG977" s="1"/>
    </row>
    <row r="978" spans="1:33">
      <c r="A978" s="1" t="s">
        <v>29</v>
      </c>
      <c r="B978" s="1" t="s">
        <v>8018</v>
      </c>
      <c r="C978" s="1"/>
      <c r="D978" s="1" t="s">
        <v>316</v>
      </c>
      <c r="E978" s="1" t="s">
        <v>951</v>
      </c>
      <c r="F978" s="1"/>
      <c r="G978" s="1" t="s">
        <v>5478</v>
      </c>
      <c r="H978" s="20"/>
      <c r="I978" s="22"/>
      <c r="J978" s="20">
        <v>-1</v>
      </c>
      <c r="K978" s="22"/>
      <c r="L978" s="20"/>
      <c r="M978" s="22"/>
      <c r="N978" s="20"/>
      <c r="O978" s="22"/>
      <c r="P978" s="20">
        <v>3</v>
      </c>
      <c r="Q978" s="22"/>
      <c r="R978" s="20">
        <v>0</v>
      </c>
      <c r="S978" s="22"/>
      <c r="T978" s="20"/>
      <c r="U978" s="22"/>
      <c r="V978" s="27">
        <v>2000</v>
      </c>
      <c r="W978" s="1" t="s">
        <v>8019</v>
      </c>
      <c r="X978" s="29" t="s">
        <v>8020</v>
      </c>
      <c r="Y978" s="1" t="s">
        <v>2313</v>
      </c>
      <c r="Z978" s="1" t="s">
        <v>2035</v>
      </c>
      <c r="AA978" s="1" t="s">
        <v>1667</v>
      </c>
      <c r="AB978" s="1" t="s">
        <v>29</v>
      </c>
      <c r="AC978" s="1" t="s">
        <v>7941</v>
      </c>
      <c r="AD978" s="1" t="s">
        <v>183</v>
      </c>
      <c r="AE978" s="1">
        <v>2</v>
      </c>
      <c r="AF978" s="1" t="s">
        <v>29</v>
      </c>
      <c r="AG978" s="1"/>
    </row>
    <row r="979" spans="1:33">
      <c r="A979" s="1" t="s">
        <v>29</v>
      </c>
      <c r="B979" s="1" t="s">
        <v>8021</v>
      </c>
      <c r="C979" s="1"/>
      <c r="D979" s="1" t="s">
        <v>371</v>
      </c>
      <c r="E979" s="1"/>
      <c r="F979" s="1"/>
      <c r="G979" s="1" t="s">
        <v>5478</v>
      </c>
      <c r="H979" s="20"/>
      <c r="I979" s="22"/>
      <c r="J979" s="20">
        <v>-1</v>
      </c>
      <c r="K979" s="22"/>
      <c r="L979" s="20"/>
      <c r="M979" s="22"/>
      <c r="N979" s="20"/>
      <c r="O979" s="22"/>
      <c r="P979" s="20">
        <v>4</v>
      </c>
      <c r="Q979" s="22"/>
      <c r="R979" s="20">
        <v>0</v>
      </c>
      <c r="S979" s="22"/>
      <c r="T979" s="20"/>
      <c r="U979" s="22"/>
      <c r="V979" s="27">
        <v>2000</v>
      </c>
      <c r="W979" s="1" t="s">
        <v>8022</v>
      </c>
      <c r="X979" s="29" t="s">
        <v>7965</v>
      </c>
      <c r="Y979" s="1" t="s">
        <v>2154</v>
      </c>
      <c r="Z979" s="1" t="s">
        <v>2035</v>
      </c>
      <c r="AA979" s="1" t="s">
        <v>1667</v>
      </c>
      <c r="AB979" s="1" t="s">
        <v>29</v>
      </c>
      <c r="AC979" s="1" t="s">
        <v>7941</v>
      </c>
      <c r="AD979" s="1" t="s">
        <v>1672</v>
      </c>
      <c r="AE979" s="1">
        <v>2</v>
      </c>
      <c r="AF979" s="1" t="s">
        <v>29</v>
      </c>
      <c r="AG979" s="1"/>
    </row>
    <row r="980" spans="1:33">
      <c r="A980" s="1" t="s">
        <v>29</v>
      </c>
      <c r="B980" s="1" t="s">
        <v>8023</v>
      </c>
      <c r="C980" s="1"/>
      <c r="D980" s="1" t="s">
        <v>375</v>
      </c>
      <c r="E980" s="1"/>
      <c r="F980" s="1" t="s">
        <v>128</v>
      </c>
      <c r="G980" s="1" t="s">
        <v>5478</v>
      </c>
      <c r="H980" s="20"/>
      <c r="I980" s="22"/>
      <c r="J980" s="20">
        <v>-1</v>
      </c>
      <c r="K980" s="22"/>
      <c r="L980" s="20"/>
      <c r="M980" s="22"/>
      <c r="N980" s="20"/>
      <c r="O980" s="22">
        <v>4</v>
      </c>
      <c r="P980" s="20">
        <v>5</v>
      </c>
      <c r="Q980" s="22">
        <v>-2</v>
      </c>
      <c r="R980" s="20">
        <v>-1</v>
      </c>
      <c r="S980" s="22"/>
      <c r="T980" s="20"/>
      <c r="U980" s="22"/>
      <c r="V980" s="27">
        <v>2000</v>
      </c>
      <c r="W980" s="1" t="s">
        <v>8024</v>
      </c>
      <c r="X980" s="29" t="s">
        <v>7965</v>
      </c>
      <c r="Y980" s="1" t="s">
        <v>2154</v>
      </c>
      <c r="Z980" s="1" t="s">
        <v>2035</v>
      </c>
      <c r="AA980" s="1" t="s">
        <v>1667</v>
      </c>
      <c r="AB980" s="1" t="s">
        <v>29</v>
      </c>
      <c r="AC980" s="1" t="s">
        <v>7941</v>
      </c>
      <c r="AD980" s="1" t="s">
        <v>183</v>
      </c>
      <c r="AE980" s="1">
        <v>2</v>
      </c>
      <c r="AF980" s="1" t="s">
        <v>29</v>
      </c>
      <c r="AG980" s="1"/>
    </row>
    <row r="981" spans="1:33">
      <c r="A981" s="1" t="s">
        <v>29</v>
      </c>
      <c r="B981" s="1" t="s">
        <v>8025</v>
      </c>
      <c r="C981" s="1"/>
      <c r="D981" s="1" t="s">
        <v>369</v>
      </c>
      <c r="E981" s="1"/>
      <c r="F981" s="1"/>
      <c r="G981" s="1" t="s">
        <v>5478</v>
      </c>
      <c r="H981" s="20"/>
      <c r="I981" s="22"/>
      <c r="J981" s="20">
        <v>-1</v>
      </c>
      <c r="K981" s="22"/>
      <c r="L981" s="20"/>
      <c r="M981" s="22"/>
      <c r="N981" s="20"/>
      <c r="O981" s="22"/>
      <c r="P981" s="20">
        <v>5</v>
      </c>
      <c r="Q981" s="22"/>
      <c r="R981" s="20">
        <v>-1</v>
      </c>
      <c r="S981" s="22"/>
      <c r="T981" s="20"/>
      <c r="U981" s="22"/>
      <c r="V981" s="27">
        <v>2000</v>
      </c>
      <c r="W981" s="1" t="s">
        <v>8026</v>
      </c>
      <c r="X981" s="29" t="s">
        <v>8027</v>
      </c>
      <c r="Y981" s="1" t="s">
        <v>2154</v>
      </c>
      <c r="Z981" s="1" t="s">
        <v>2035</v>
      </c>
      <c r="AA981" s="1" t="s">
        <v>1667</v>
      </c>
      <c r="AB981" s="1" t="s">
        <v>29</v>
      </c>
      <c r="AC981" s="1" t="s">
        <v>7941</v>
      </c>
      <c r="AD981" s="1" t="s">
        <v>183</v>
      </c>
      <c r="AE981" s="1">
        <v>2</v>
      </c>
      <c r="AF981" s="1" t="s">
        <v>29</v>
      </c>
      <c r="AG981" s="1"/>
    </row>
    <row r="982" spans="1:33">
      <c r="A982" s="1" t="s">
        <v>29</v>
      </c>
      <c r="B982" s="1" t="s">
        <v>8028</v>
      </c>
      <c r="C982" s="1"/>
      <c r="D982" s="1" t="s">
        <v>373</v>
      </c>
      <c r="E982" s="1"/>
      <c r="F982" s="1"/>
      <c r="G982" s="1" t="s">
        <v>5478</v>
      </c>
      <c r="H982" s="20"/>
      <c r="I982" s="22"/>
      <c r="J982" s="20">
        <v>0</v>
      </c>
      <c r="K982" s="22"/>
      <c r="L982" s="20"/>
      <c r="M982" s="22"/>
      <c r="N982" s="20"/>
      <c r="O982" s="22"/>
      <c r="P982" s="20">
        <v>5</v>
      </c>
      <c r="Q982" s="22"/>
      <c r="R982" s="20">
        <v>-3</v>
      </c>
      <c r="S982" s="22"/>
      <c r="T982" s="20"/>
      <c r="U982" s="22"/>
      <c r="V982" s="27">
        <v>2000</v>
      </c>
      <c r="W982" s="1" t="s">
        <v>8029</v>
      </c>
      <c r="X982" s="29" t="s">
        <v>8030</v>
      </c>
      <c r="Y982" s="1" t="s">
        <v>2154</v>
      </c>
      <c r="Z982" s="1" t="s">
        <v>2035</v>
      </c>
      <c r="AA982" s="1" t="s">
        <v>1667</v>
      </c>
      <c r="AB982" s="1" t="s">
        <v>29</v>
      </c>
      <c r="AC982" s="1" t="s">
        <v>7941</v>
      </c>
      <c r="AD982" s="1" t="s">
        <v>183</v>
      </c>
      <c r="AE982" s="1">
        <v>2</v>
      </c>
      <c r="AF982" s="1" t="s">
        <v>29</v>
      </c>
      <c r="AG982" s="1"/>
    </row>
    <row r="983" spans="1:33">
      <c r="A983" t="s">
        <v>29</v>
      </c>
      <c r="B983" s="36" t="s">
        <v>8031</v>
      </c>
      <c r="C983" s="1"/>
      <c r="D983" s="2" t="s">
        <v>951</v>
      </c>
      <c r="E983" s="1"/>
      <c r="F983" s="2"/>
      <c r="G983" s="1" t="s">
        <v>5478</v>
      </c>
      <c r="H983" s="20"/>
      <c r="I983" s="22"/>
      <c r="J983" s="20">
        <v>-1</v>
      </c>
      <c r="K983" s="22"/>
      <c r="L983" s="20"/>
      <c r="M983" s="22"/>
      <c r="N983" s="20"/>
      <c r="O983" s="22"/>
      <c r="P983" s="20">
        <v>7</v>
      </c>
      <c r="Q983" s="22"/>
      <c r="R983" s="20">
        <v>-5</v>
      </c>
      <c r="S983" s="22"/>
      <c r="T983" s="20"/>
      <c r="U983" s="22"/>
      <c r="V983" s="27">
        <v>3000</v>
      </c>
      <c r="W983" s="1" t="s">
        <v>8032</v>
      </c>
      <c r="X983" s="29" t="s">
        <v>8033</v>
      </c>
      <c r="Y983" s="1" t="s">
        <v>4585</v>
      </c>
      <c r="Z983" s="1" t="s">
        <v>2314</v>
      </c>
      <c r="AA983" s="1" t="s">
        <v>747</v>
      </c>
      <c r="AB983" s="1" t="s">
        <v>29</v>
      </c>
      <c r="AC983" s="1" t="s">
        <v>7941</v>
      </c>
      <c r="AD983" s="1" t="s">
        <v>183</v>
      </c>
      <c r="AE983" s="1">
        <v>2</v>
      </c>
      <c r="AF983" s="1" t="s">
        <v>29</v>
      </c>
      <c r="AG983" s="1"/>
    </row>
    <row r="984" spans="1:33">
      <c r="A984" t="s">
        <v>29</v>
      </c>
      <c r="B984" s="36" t="s">
        <v>8034</v>
      </c>
      <c r="C984" s="1"/>
      <c r="D984" s="2" t="s">
        <v>345</v>
      </c>
      <c r="E984" s="1"/>
      <c r="F984" s="1"/>
      <c r="G984" s="1" t="s">
        <v>5478</v>
      </c>
      <c r="H984" s="20"/>
      <c r="I984" s="22"/>
      <c r="J984" s="20">
        <v>0</v>
      </c>
      <c r="K984" s="22"/>
      <c r="L984" s="20"/>
      <c r="M984" s="22"/>
      <c r="N984" s="20"/>
      <c r="O984" s="22"/>
      <c r="P984" s="20">
        <v>6</v>
      </c>
      <c r="Q984" s="22"/>
      <c r="R984" s="20">
        <v>-2</v>
      </c>
      <c r="S984" s="22"/>
      <c r="T984" s="20"/>
      <c r="U984" s="22"/>
      <c r="V984" s="27">
        <v>3000</v>
      </c>
      <c r="W984" s="1" t="s">
        <v>8035</v>
      </c>
      <c r="X984" s="29" t="s">
        <v>8036</v>
      </c>
      <c r="Y984" s="1" t="s">
        <v>2104</v>
      </c>
      <c r="Z984" s="1" t="s">
        <v>2035</v>
      </c>
      <c r="AA984" s="1" t="s">
        <v>1614</v>
      </c>
      <c r="AB984" s="1" t="s">
        <v>29</v>
      </c>
      <c r="AC984" s="1" t="s">
        <v>7941</v>
      </c>
      <c r="AD984" s="1" t="s">
        <v>8037</v>
      </c>
      <c r="AE984" s="1">
        <v>2</v>
      </c>
      <c r="AF984" s="1" t="s">
        <v>29</v>
      </c>
      <c r="AG984" s="1"/>
    </row>
    <row r="985" spans="1:33">
      <c r="A985" t="s">
        <v>29</v>
      </c>
      <c r="B985" s="36" t="s">
        <v>8038</v>
      </c>
      <c r="C985" s="1"/>
      <c r="D985" s="2" t="s">
        <v>345</v>
      </c>
      <c r="E985" s="1"/>
      <c r="F985" s="1"/>
      <c r="G985" s="1" t="s">
        <v>5478</v>
      </c>
      <c r="H985" s="20"/>
      <c r="I985" s="22"/>
      <c r="J985" s="20">
        <v>0</v>
      </c>
      <c r="K985" s="22"/>
      <c r="L985" s="20"/>
      <c r="M985" s="22"/>
      <c r="N985" s="20"/>
      <c r="O985" s="22"/>
      <c r="P985" s="20">
        <v>7</v>
      </c>
      <c r="Q985" s="22"/>
      <c r="R985" s="20">
        <v>-3</v>
      </c>
      <c r="S985" s="22"/>
      <c r="T985" s="20"/>
      <c r="U985" s="22"/>
      <c r="V985" s="27">
        <v>3000</v>
      </c>
      <c r="W985" s="1" t="s">
        <v>8039</v>
      </c>
      <c r="X985" s="29" t="s">
        <v>8040</v>
      </c>
      <c r="Y985" s="1" t="s">
        <v>7405</v>
      </c>
      <c r="Z985" s="1" t="s">
        <v>2035</v>
      </c>
      <c r="AA985" s="1" t="s">
        <v>1614</v>
      </c>
      <c r="AB985" s="1" t="s">
        <v>29</v>
      </c>
      <c r="AC985" s="1" t="s">
        <v>7941</v>
      </c>
      <c r="AD985" s="1" t="s">
        <v>183</v>
      </c>
      <c r="AE985" s="1">
        <v>2</v>
      </c>
      <c r="AF985" s="1" t="s">
        <v>29</v>
      </c>
      <c r="AG985" s="1"/>
    </row>
    <row r="986" spans="1:33">
      <c r="A986" t="s">
        <v>29</v>
      </c>
      <c r="B986" s="36" t="s">
        <v>8041</v>
      </c>
      <c r="C986" s="1"/>
      <c r="D986" s="2" t="s">
        <v>951</v>
      </c>
      <c r="E986" s="1"/>
      <c r="F986" s="2"/>
      <c r="G986" s="1" t="s">
        <v>5478</v>
      </c>
      <c r="H986" s="20"/>
      <c r="I986" s="22"/>
      <c r="J986" s="20">
        <v>-1</v>
      </c>
      <c r="K986" s="22"/>
      <c r="L986" s="20"/>
      <c r="M986" s="22"/>
      <c r="N986" s="20"/>
      <c r="O986" s="22"/>
      <c r="P986" s="20">
        <v>6</v>
      </c>
      <c r="Q986" s="22"/>
      <c r="R986" s="20">
        <v>-4</v>
      </c>
      <c r="S986" s="22"/>
      <c r="T986" s="20"/>
      <c r="U986" s="22"/>
      <c r="V986" s="27">
        <v>3000</v>
      </c>
      <c r="W986" s="1" t="s">
        <v>8042</v>
      </c>
      <c r="X986" s="29" t="s">
        <v>8043</v>
      </c>
      <c r="Y986" s="1" t="s">
        <v>2313</v>
      </c>
      <c r="Z986" s="1" t="s">
        <v>2035</v>
      </c>
      <c r="AA986" s="1" t="s">
        <v>1623</v>
      </c>
      <c r="AB986" s="1" t="s">
        <v>29</v>
      </c>
      <c r="AC986" s="1" t="s">
        <v>7941</v>
      </c>
      <c r="AD986" s="1" t="s">
        <v>183</v>
      </c>
      <c r="AE986" s="1">
        <v>2</v>
      </c>
      <c r="AF986" s="1" t="s">
        <v>29</v>
      </c>
      <c r="AG986" s="1"/>
    </row>
    <row r="987" spans="1:33">
      <c r="A987" t="s">
        <v>29</v>
      </c>
      <c r="B987" s="36" t="s">
        <v>8044</v>
      </c>
      <c r="C987" s="1"/>
      <c r="D987" s="2" t="s">
        <v>316</v>
      </c>
      <c r="E987" s="1" t="s">
        <v>951</v>
      </c>
      <c r="F987" s="1"/>
      <c r="G987" s="1" t="s">
        <v>5478</v>
      </c>
      <c r="H987" s="20"/>
      <c r="I987" s="22"/>
      <c r="J987" s="20">
        <v>-2</v>
      </c>
      <c r="K987" s="22"/>
      <c r="L987" s="20"/>
      <c r="M987" s="22"/>
      <c r="N987" s="20"/>
      <c r="O987" s="22"/>
      <c r="P987" s="20">
        <v>5</v>
      </c>
      <c r="Q987" s="22"/>
      <c r="R987" s="20">
        <v>-1</v>
      </c>
      <c r="S987" s="22"/>
      <c r="T987" s="20"/>
      <c r="U987" s="22"/>
      <c r="V987" s="27">
        <v>3000</v>
      </c>
      <c r="W987" s="1" t="s">
        <v>8045</v>
      </c>
      <c r="X987" s="29" t="s">
        <v>8046</v>
      </c>
      <c r="Y987" s="1" t="s">
        <v>2194</v>
      </c>
      <c r="Z987" s="1" t="s">
        <v>2035</v>
      </c>
      <c r="AA987" s="1" t="s">
        <v>1631</v>
      </c>
      <c r="AB987" s="1" t="s">
        <v>29</v>
      </c>
      <c r="AC987" s="1" t="s">
        <v>7941</v>
      </c>
      <c r="AD987" s="1" t="s">
        <v>183</v>
      </c>
      <c r="AE987" s="1">
        <v>2</v>
      </c>
      <c r="AF987" s="1" t="s">
        <v>29</v>
      </c>
      <c r="AG987" s="1"/>
    </row>
    <row r="988" spans="1:33">
      <c r="A988" t="s">
        <v>29</v>
      </c>
      <c r="B988" s="36" t="s">
        <v>8047</v>
      </c>
      <c r="C988" s="1"/>
      <c r="D988" s="2" t="s">
        <v>316</v>
      </c>
      <c r="E988" s="1" t="s">
        <v>951</v>
      </c>
      <c r="F988" s="2"/>
      <c r="G988" s="1" t="s">
        <v>5478</v>
      </c>
      <c r="H988" s="20"/>
      <c r="I988" s="22"/>
      <c r="J988" s="20">
        <v>-1</v>
      </c>
      <c r="K988" s="22"/>
      <c r="L988" s="20"/>
      <c r="M988" s="22"/>
      <c r="N988" s="20"/>
      <c r="O988" s="22"/>
      <c r="P988" s="20">
        <v>6</v>
      </c>
      <c r="Q988" s="22"/>
      <c r="R988" s="20">
        <v>-4</v>
      </c>
      <c r="S988" s="22"/>
      <c r="T988" s="20"/>
      <c r="U988" s="22"/>
      <c r="V988" s="27">
        <v>3000</v>
      </c>
      <c r="W988" s="1" t="s">
        <v>8048</v>
      </c>
      <c r="X988" s="29" t="s">
        <v>7992</v>
      </c>
      <c r="Y988" s="1" t="s">
        <v>2377</v>
      </c>
      <c r="Z988" s="1" t="s">
        <v>2035</v>
      </c>
      <c r="AA988" s="1" t="s">
        <v>1631</v>
      </c>
      <c r="AB988" s="1" t="s">
        <v>29</v>
      </c>
      <c r="AC988" s="1" t="s">
        <v>7941</v>
      </c>
      <c r="AD988" s="1" t="s">
        <v>183</v>
      </c>
      <c r="AE988" s="1">
        <v>2</v>
      </c>
      <c r="AF988" s="1" t="s">
        <v>29</v>
      </c>
      <c r="AG988" s="1"/>
    </row>
    <row r="989" spans="1:33">
      <c r="A989" t="s">
        <v>29</v>
      </c>
      <c r="B989" s="36" t="s">
        <v>8049</v>
      </c>
      <c r="C989" s="1"/>
      <c r="D989" s="1" t="s">
        <v>951</v>
      </c>
      <c r="E989" s="1" t="s">
        <v>327</v>
      </c>
      <c r="F989" s="1"/>
      <c r="G989" s="1" t="s">
        <v>5478</v>
      </c>
      <c r="H989" s="20"/>
      <c r="I989" s="22"/>
      <c r="J989" s="20">
        <v>-1</v>
      </c>
      <c r="K989" s="22"/>
      <c r="L989" s="20"/>
      <c r="M989" s="22"/>
      <c r="N989" s="20"/>
      <c r="O989" s="22"/>
      <c r="P989" s="20">
        <v>4</v>
      </c>
      <c r="Q989" s="22"/>
      <c r="R989" s="20">
        <v>-2</v>
      </c>
      <c r="S989" s="22"/>
      <c r="T989" s="20">
        <v>2</v>
      </c>
      <c r="U989" s="22">
        <v>2</v>
      </c>
      <c r="V989" s="27">
        <v>3000</v>
      </c>
      <c r="W989" s="1" t="s">
        <v>8050</v>
      </c>
      <c r="X989" s="29" t="s">
        <v>6536</v>
      </c>
      <c r="Y989" s="1" t="s">
        <v>2313</v>
      </c>
      <c r="Z989" s="1" t="s">
        <v>2035</v>
      </c>
      <c r="AA989" s="1" t="s">
        <v>1643</v>
      </c>
      <c r="AB989" s="1" t="s">
        <v>29</v>
      </c>
      <c r="AC989" s="1" t="s">
        <v>7941</v>
      </c>
      <c r="AD989" s="1" t="s">
        <v>183</v>
      </c>
      <c r="AE989" s="1">
        <v>2</v>
      </c>
      <c r="AF989" s="1" t="s">
        <v>29</v>
      </c>
      <c r="AG989" s="1"/>
    </row>
    <row r="990" spans="1:33">
      <c r="A990" t="s">
        <v>29</v>
      </c>
      <c r="B990" s="36" t="s">
        <v>8051</v>
      </c>
      <c r="C990" s="1"/>
      <c r="D990" s="1" t="s">
        <v>364</v>
      </c>
      <c r="E990" s="1"/>
      <c r="F990" s="1" t="s">
        <v>128</v>
      </c>
      <c r="G990" s="1" t="s">
        <v>5478</v>
      </c>
      <c r="H990" s="20"/>
      <c r="I990" s="22"/>
      <c r="J990" s="20">
        <v>-1</v>
      </c>
      <c r="K990" s="22"/>
      <c r="L990" s="20"/>
      <c r="M990" s="22"/>
      <c r="N990" s="20"/>
      <c r="O990" s="22">
        <v>4</v>
      </c>
      <c r="P990" s="20">
        <v>5</v>
      </c>
      <c r="Q990" s="22">
        <v>0</v>
      </c>
      <c r="R990" s="20">
        <v>1</v>
      </c>
      <c r="S990" s="22"/>
      <c r="T990" s="20"/>
      <c r="U990" s="22"/>
      <c r="V990" s="27">
        <v>3000</v>
      </c>
      <c r="W990" s="1" t="s">
        <v>8052</v>
      </c>
      <c r="X990" s="29" t="s">
        <v>8053</v>
      </c>
      <c r="Y990" s="1" t="s">
        <v>2154</v>
      </c>
      <c r="Z990" s="1" t="s">
        <v>2035</v>
      </c>
      <c r="AA990" s="1" t="s">
        <v>1643</v>
      </c>
      <c r="AB990" s="1" t="s">
        <v>29</v>
      </c>
      <c r="AC990" s="1" t="s">
        <v>7941</v>
      </c>
      <c r="AD990" s="1" t="s">
        <v>183</v>
      </c>
      <c r="AE990" s="1">
        <v>2</v>
      </c>
      <c r="AF990" s="1" t="s">
        <v>29</v>
      </c>
      <c r="AG990" s="1"/>
    </row>
    <row r="991" spans="1:33">
      <c r="A991" t="s">
        <v>29</v>
      </c>
      <c r="B991" s="36" t="s">
        <v>8054</v>
      </c>
      <c r="C991" s="1"/>
      <c r="D991" s="1" t="s">
        <v>370</v>
      </c>
      <c r="E991" s="1"/>
      <c r="F991" s="1"/>
      <c r="G991" s="1" t="s">
        <v>5478</v>
      </c>
      <c r="H991" s="20"/>
      <c r="I991" s="22"/>
      <c r="J991" s="20">
        <v>-1</v>
      </c>
      <c r="K991" s="22"/>
      <c r="L991" s="20"/>
      <c r="M991" s="22"/>
      <c r="N991" s="20"/>
      <c r="O991" s="22"/>
      <c r="P991" s="20">
        <v>1</v>
      </c>
      <c r="Q991" s="22"/>
      <c r="R991" s="20">
        <v>0</v>
      </c>
      <c r="S991" s="22"/>
      <c r="T991" s="20"/>
      <c r="U991" s="22"/>
      <c r="V991" s="27">
        <v>3000</v>
      </c>
      <c r="W991" s="1" t="s">
        <v>8055</v>
      </c>
      <c r="X991" s="29" t="s">
        <v>8056</v>
      </c>
      <c r="Y991" s="1" t="s">
        <v>4585</v>
      </c>
      <c r="Z991" s="1" t="s">
        <v>2035</v>
      </c>
      <c r="AA991" s="1" t="s">
        <v>1643</v>
      </c>
      <c r="AB991" s="1" t="s">
        <v>29</v>
      </c>
      <c r="AC991" s="1" t="s">
        <v>7941</v>
      </c>
      <c r="AD991" s="1" t="s">
        <v>183</v>
      </c>
      <c r="AE991" s="1">
        <v>2</v>
      </c>
      <c r="AF991" s="1" t="s">
        <v>29</v>
      </c>
      <c r="AG991" s="1"/>
    </row>
    <row r="992" spans="1:33">
      <c r="A992" t="s">
        <v>29</v>
      </c>
      <c r="B992" s="36" t="s">
        <v>8057</v>
      </c>
      <c r="C992" s="1"/>
      <c r="D992" s="1" t="s">
        <v>183</v>
      </c>
      <c r="E992" s="1"/>
      <c r="F992" s="1" t="s">
        <v>128</v>
      </c>
      <c r="G992" s="1"/>
      <c r="H992" s="20"/>
      <c r="I992" s="22"/>
      <c r="J992" s="20">
        <v>0</v>
      </c>
      <c r="K992" s="22"/>
      <c r="L992" s="20"/>
      <c r="M992" s="22"/>
      <c r="N992" s="20"/>
      <c r="O992" s="22">
        <v>3</v>
      </c>
      <c r="P992" s="20"/>
      <c r="Q992" s="22">
        <v>-2</v>
      </c>
      <c r="R992" s="20"/>
      <c r="S992" s="22"/>
      <c r="T992" s="20"/>
      <c r="U992" s="22"/>
      <c r="V992" s="27">
        <v>1000</v>
      </c>
      <c r="W992" s="1" t="s">
        <v>8058</v>
      </c>
      <c r="X992" s="29" t="s">
        <v>8059</v>
      </c>
      <c r="Y992" s="1" t="s">
        <v>2313</v>
      </c>
      <c r="Z992" s="1" t="s">
        <v>2035</v>
      </c>
      <c r="AA992" s="1" t="s">
        <v>1653</v>
      </c>
      <c r="AB992" s="1" t="s">
        <v>29</v>
      </c>
      <c r="AC992" s="1" t="s">
        <v>7941</v>
      </c>
      <c r="AD992" s="1" t="s">
        <v>183</v>
      </c>
      <c r="AE992" s="1">
        <v>2</v>
      </c>
      <c r="AF992" s="1" t="s">
        <v>29</v>
      </c>
      <c r="AG992" s="1"/>
    </row>
    <row r="993" spans="1:33">
      <c r="A993" t="s">
        <v>29</v>
      </c>
      <c r="B993" s="36" t="s">
        <v>8060</v>
      </c>
      <c r="C993" s="1"/>
      <c r="D993" s="1" t="s">
        <v>951</v>
      </c>
      <c r="E993" s="1" t="s">
        <v>327</v>
      </c>
      <c r="F993" s="1"/>
      <c r="G993" s="1" t="s">
        <v>5478</v>
      </c>
      <c r="H993" s="20"/>
      <c r="I993" s="22"/>
      <c r="J993" s="20">
        <v>0</v>
      </c>
      <c r="K993" s="22"/>
      <c r="L993" s="20"/>
      <c r="M993" s="22"/>
      <c r="N993" s="20"/>
      <c r="O993" s="22"/>
      <c r="P993" s="20">
        <v>4</v>
      </c>
      <c r="Q993" s="22"/>
      <c r="R993" s="20">
        <v>-3</v>
      </c>
      <c r="S993" s="22"/>
      <c r="T993" s="20"/>
      <c r="U993" s="22"/>
      <c r="V993" s="27">
        <v>3000</v>
      </c>
      <c r="W993" s="1" t="s">
        <v>8061</v>
      </c>
      <c r="X993" s="29" t="s">
        <v>8046</v>
      </c>
      <c r="Y993" s="1" t="s">
        <v>2154</v>
      </c>
      <c r="Z993" s="1" t="s">
        <v>2035</v>
      </c>
      <c r="AA993" s="1" t="s">
        <v>1653</v>
      </c>
      <c r="AB993" s="1" t="s">
        <v>29</v>
      </c>
      <c r="AC993" s="1" t="s">
        <v>7941</v>
      </c>
      <c r="AD993" s="1" t="s">
        <v>183</v>
      </c>
      <c r="AE993" s="1">
        <v>2</v>
      </c>
      <c r="AF993" s="1" t="s">
        <v>29</v>
      </c>
      <c r="AG993" s="1"/>
    </row>
    <row r="994" spans="1:33">
      <c r="A994" t="s">
        <v>29</v>
      </c>
      <c r="B994" s="36" t="s">
        <v>8062</v>
      </c>
      <c r="C994" s="1"/>
      <c r="D994" s="1" t="s">
        <v>348</v>
      </c>
      <c r="E994" s="1"/>
      <c r="F994" s="1"/>
      <c r="G994" s="1" t="s">
        <v>5478</v>
      </c>
      <c r="H994" s="20"/>
      <c r="I994" s="22"/>
      <c r="J994" s="20">
        <v>0</v>
      </c>
      <c r="K994" s="22"/>
      <c r="L994" s="20"/>
      <c r="M994" s="22"/>
      <c r="N994" s="20"/>
      <c r="O994" s="22"/>
      <c r="P994" s="20">
        <v>5</v>
      </c>
      <c r="Q994" s="22"/>
      <c r="R994" s="20">
        <v>-4</v>
      </c>
      <c r="S994" s="22"/>
      <c r="T994" s="20"/>
      <c r="U994" s="22"/>
      <c r="V994" s="27">
        <v>3000</v>
      </c>
      <c r="W994" s="1" t="s">
        <v>8063</v>
      </c>
      <c r="X994" s="29" t="s">
        <v>7965</v>
      </c>
      <c r="Y994" s="1" t="s">
        <v>2154</v>
      </c>
      <c r="Z994" s="1" t="s">
        <v>2035</v>
      </c>
      <c r="AA994" s="1" t="s">
        <v>1653</v>
      </c>
      <c r="AB994" s="1" t="s">
        <v>29</v>
      </c>
      <c r="AC994" s="1" t="s">
        <v>7941</v>
      </c>
      <c r="AD994" s="1" t="s">
        <v>1679</v>
      </c>
      <c r="AE994" s="1">
        <v>2</v>
      </c>
      <c r="AF994" s="1" t="s">
        <v>29</v>
      </c>
      <c r="AG994" s="1"/>
    </row>
    <row r="995" spans="1:33">
      <c r="A995" t="s">
        <v>29</v>
      </c>
      <c r="B995" s="36" t="s">
        <v>8064</v>
      </c>
      <c r="C995" s="1"/>
      <c r="D995" s="1" t="s">
        <v>51</v>
      </c>
      <c r="E995" s="1"/>
      <c r="F995" s="1"/>
      <c r="G995" s="1" t="s">
        <v>5478</v>
      </c>
      <c r="H995" s="20"/>
      <c r="I995" s="22"/>
      <c r="J995" s="20">
        <v>-1</v>
      </c>
      <c r="K995" s="22"/>
      <c r="L995" s="20"/>
      <c r="M995" s="22"/>
      <c r="N995" s="20"/>
      <c r="O995" s="22"/>
      <c r="P995" s="20">
        <v>6</v>
      </c>
      <c r="Q995" s="22"/>
      <c r="R995" s="20">
        <v>-3</v>
      </c>
      <c r="S995" s="22"/>
      <c r="T995" s="20"/>
      <c r="U995" s="22"/>
      <c r="V995" s="27">
        <v>3000</v>
      </c>
      <c r="W995" s="1" t="s">
        <v>8065</v>
      </c>
      <c r="X995" s="29" t="s">
        <v>8066</v>
      </c>
      <c r="Y995" s="1" t="s">
        <v>2194</v>
      </c>
      <c r="Z995" s="1" t="s">
        <v>2035</v>
      </c>
      <c r="AA995" s="1" t="s">
        <v>1653</v>
      </c>
      <c r="AB995" s="1" t="s">
        <v>29</v>
      </c>
      <c r="AC995" s="1" t="s">
        <v>7941</v>
      </c>
      <c r="AD995" s="1" t="s">
        <v>183</v>
      </c>
      <c r="AE995" s="1">
        <v>2</v>
      </c>
      <c r="AF995" s="1" t="s">
        <v>29</v>
      </c>
      <c r="AG995" s="1"/>
    </row>
    <row r="996" spans="1:33">
      <c r="A996" t="s">
        <v>29</v>
      </c>
      <c r="B996" s="36" t="s">
        <v>8067</v>
      </c>
      <c r="C996" s="1"/>
      <c r="D996" s="1" t="s">
        <v>951</v>
      </c>
      <c r="E996" s="1" t="s">
        <v>327</v>
      </c>
      <c r="F996" s="1"/>
      <c r="G996" s="1" t="s">
        <v>5478</v>
      </c>
      <c r="H996" s="20"/>
      <c r="I996" s="22"/>
      <c r="J996" s="20">
        <v>0</v>
      </c>
      <c r="K996" s="22"/>
      <c r="L996" s="20"/>
      <c r="M996" s="22"/>
      <c r="N996" s="20"/>
      <c r="O996" s="22"/>
      <c r="P996" s="20">
        <v>6</v>
      </c>
      <c r="Q996" s="22"/>
      <c r="R996" s="20">
        <v>-5</v>
      </c>
      <c r="S996" s="22"/>
      <c r="T996" s="20"/>
      <c r="U996" s="22"/>
      <c r="V996" s="27">
        <v>3000</v>
      </c>
      <c r="W996" s="1" t="s">
        <v>8068</v>
      </c>
      <c r="X996" s="29" t="s">
        <v>8069</v>
      </c>
      <c r="Y996" s="1" t="s">
        <v>2194</v>
      </c>
      <c r="Z996" s="1" t="s">
        <v>2035</v>
      </c>
      <c r="AA996" s="1" t="s">
        <v>1653</v>
      </c>
      <c r="AB996" s="1" t="s">
        <v>29</v>
      </c>
      <c r="AC996" s="1" t="s">
        <v>7941</v>
      </c>
      <c r="AD996" s="1" t="s">
        <v>183</v>
      </c>
      <c r="AE996" s="1">
        <v>2</v>
      </c>
      <c r="AF996" s="1" t="s">
        <v>29</v>
      </c>
      <c r="AG996" s="1"/>
    </row>
    <row r="997" spans="1:33">
      <c r="A997" s="1" t="s">
        <v>29</v>
      </c>
      <c r="B997" s="57" t="s">
        <v>8070</v>
      </c>
      <c r="C997" s="1"/>
      <c r="D997" s="1" t="s">
        <v>951</v>
      </c>
      <c r="E997" s="1" t="s">
        <v>327</v>
      </c>
      <c r="F997" s="2"/>
      <c r="G997" s="1" t="s">
        <v>5478</v>
      </c>
      <c r="H997" s="20"/>
      <c r="I997" s="22"/>
      <c r="J997" s="20">
        <v>-1</v>
      </c>
      <c r="K997" s="22"/>
      <c r="L997" s="20"/>
      <c r="M997" s="22"/>
      <c r="N997" s="20"/>
      <c r="O997" s="22"/>
      <c r="P997" s="20">
        <v>4</v>
      </c>
      <c r="Q997" s="22"/>
      <c r="R997" s="20">
        <v>-2</v>
      </c>
      <c r="S997" s="22"/>
      <c r="T997" s="20"/>
      <c r="U997" s="22"/>
      <c r="V997" s="58">
        <v>3000</v>
      </c>
      <c r="W997" s="59" t="s">
        <v>8071</v>
      </c>
      <c r="X997" s="29" t="s">
        <v>8053</v>
      </c>
      <c r="Y997" s="1" t="s">
        <v>4585</v>
      </c>
      <c r="Z997" s="1" t="s">
        <v>2035</v>
      </c>
      <c r="AA997" s="21" t="s">
        <v>1657</v>
      </c>
      <c r="AB997" s="1" t="s">
        <v>29</v>
      </c>
      <c r="AC997" s="1" t="s">
        <v>7941</v>
      </c>
      <c r="AD997" s="1" t="s">
        <v>183</v>
      </c>
      <c r="AE997" s="1">
        <v>2</v>
      </c>
      <c r="AF997" s="1" t="s">
        <v>29</v>
      </c>
      <c r="AG997" s="1"/>
    </row>
    <row r="998" spans="1:33">
      <c r="A998" s="1" t="s">
        <v>29</v>
      </c>
      <c r="B998" s="57" t="s">
        <v>8072</v>
      </c>
      <c r="C998" s="1"/>
      <c r="D998" s="1" t="s">
        <v>183</v>
      </c>
      <c r="E998" s="1"/>
      <c r="F998" s="2" t="s">
        <v>128</v>
      </c>
      <c r="G998" s="1" t="s">
        <v>5478</v>
      </c>
      <c r="H998" s="20"/>
      <c r="I998" s="22"/>
      <c r="J998" s="20">
        <v>0</v>
      </c>
      <c r="K998" s="22"/>
      <c r="L998" s="20"/>
      <c r="M998" s="22"/>
      <c r="N998" s="20"/>
      <c r="O998" s="22">
        <v>4</v>
      </c>
      <c r="P998" s="20">
        <v>5</v>
      </c>
      <c r="Q998" s="22">
        <v>-5</v>
      </c>
      <c r="R998" s="20">
        <v>-4</v>
      </c>
      <c r="S998" s="22"/>
      <c r="T998" s="20"/>
      <c r="U998" s="22"/>
      <c r="V998" s="58">
        <v>3000</v>
      </c>
      <c r="W998" s="59" t="s">
        <v>8073</v>
      </c>
      <c r="X998" s="29" t="s">
        <v>8074</v>
      </c>
      <c r="Y998" s="1" t="s">
        <v>2154</v>
      </c>
      <c r="Z998" s="1" t="s">
        <v>2035</v>
      </c>
      <c r="AA998" s="21" t="s">
        <v>1657</v>
      </c>
      <c r="AB998" s="1" t="s">
        <v>29</v>
      </c>
      <c r="AC998" s="1" t="s">
        <v>7941</v>
      </c>
      <c r="AD998" s="1" t="s">
        <v>183</v>
      </c>
      <c r="AE998" s="1">
        <v>2</v>
      </c>
      <c r="AF998" s="1" t="s">
        <v>29</v>
      </c>
      <c r="AG998" s="1"/>
    </row>
    <row r="999" spans="1:33">
      <c r="A999" s="1" t="s">
        <v>29</v>
      </c>
      <c r="B999" s="1" t="s">
        <v>8075</v>
      </c>
      <c r="C999" s="1"/>
      <c r="D999" s="1" t="s">
        <v>183</v>
      </c>
      <c r="E999" s="1"/>
      <c r="F999" s="1"/>
      <c r="G999" s="1" t="s">
        <v>5478</v>
      </c>
      <c r="H999" s="20"/>
      <c r="I999" s="22"/>
      <c r="J999" s="20">
        <v>-1</v>
      </c>
      <c r="K999" s="22"/>
      <c r="L999" s="20"/>
      <c r="M999" s="22"/>
      <c r="N999" s="20"/>
      <c r="O999" s="22"/>
      <c r="P999" s="20">
        <v>4</v>
      </c>
      <c r="Q999" s="22"/>
      <c r="R999" s="20">
        <v>-1</v>
      </c>
      <c r="S999" s="22"/>
      <c r="T999" s="20"/>
      <c r="U999" s="22"/>
      <c r="V999" s="58">
        <v>3000</v>
      </c>
      <c r="W999" s="59" t="s">
        <v>8076</v>
      </c>
      <c r="X999" s="29" t="s">
        <v>7965</v>
      </c>
      <c r="Y999" s="1" t="s">
        <v>2194</v>
      </c>
      <c r="Z999" s="1" t="s">
        <v>2035</v>
      </c>
      <c r="AA999" s="1" t="s">
        <v>1662</v>
      </c>
      <c r="AB999" s="1" t="s">
        <v>29</v>
      </c>
      <c r="AC999" s="1" t="s">
        <v>7941</v>
      </c>
      <c r="AD999" s="1" t="s">
        <v>183</v>
      </c>
      <c r="AE999" s="1">
        <v>2</v>
      </c>
      <c r="AF999" s="1" t="s">
        <v>29</v>
      </c>
      <c r="AG999" s="1"/>
    </row>
    <row r="1000" spans="1:33">
      <c r="A1000" s="1" t="s">
        <v>29</v>
      </c>
      <c r="B1000" s="1" t="s">
        <v>8077</v>
      </c>
      <c r="C1000" s="1"/>
      <c r="D1000" s="1" t="s">
        <v>183</v>
      </c>
      <c r="E1000" s="1"/>
      <c r="F1000" s="1"/>
      <c r="G1000" s="1" t="s">
        <v>5478</v>
      </c>
      <c r="H1000" s="20"/>
      <c r="I1000" s="22"/>
      <c r="J1000" s="20">
        <v>0</v>
      </c>
      <c r="K1000" s="22"/>
      <c r="L1000" s="20"/>
      <c r="M1000" s="22"/>
      <c r="N1000" s="20"/>
      <c r="O1000" s="22"/>
      <c r="P1000" s="20">
        <v>4</v>
      </c>
      <c r="Q1000" s="22"/>
      <c r="R1000" s="20">
        <v>-3</v>
      </c>
      <c r="S1000" s="22"/>
      <c r="T1000" s="20"/>
      <c r="U1000" s="22"/>
      <c r="V1000" s="58">
        <v>3000</v>
      </c>
      <c r="W1000" s="59" t="s">
        <v>8078</v>
      </c>
      <c r="X1000" s="29" t="s">
        <v>8079</v>
      </c>
      <c r="Y1000" s="1" t="s">
        <v>2194</v>
      </c>
      <c r="Z1000" s="1" t="s">
        <v>2035</v>
      </c>
      <c r="AA1000" s="1" t="s">
        <v>1662</v>
      </c>
      <c r="AB1000" s="1" t="s">
        <v>29</v>
      </c>
      <c r="AC1000" s="1" t="s">
        <v>7941</v>
      </c>
      <c r="AD1000" s="1" t="s">
        <v>183</v>
      </c>
      <c r="AE1000" s="1">
        <v>2</v>
      </c>
      <c r="AF1000" s="1" t="s">
        <v>29</v>
      </c>
      <c r="AG1000" s="1"/>
    </row>
    <row r="1001" spans="1:33">
      <c r="A1001" s="1" t="s">
        <v>29</v>
      </c>
      <c r="B1001" s="1" t="s">
        <v>8080</v>
      </c>
      <c r="C1001" s="1"/>
      <c r="D1001" s="1" t="s">
        <v>1664</v>
      </c>
      <c r="E1001" s="1" t="s">
        <v>1669</v>
      </c>
      <c r="F1001" s="1" t="s">
        <v>128</v>
      </c>
      <c r="G1001" s="1"/>
      <c r="H1001" s="20"/>
      <c r="I1001" s="22"/>
      <c r="J1001" s="20">
        <v>1</v>
      </c>
      <c r="K1001" s="22"/>
      <c r="L1001" s="20"/>
      <c r="M1001" s="22"/>
      <c r="N1001" s="20"/>
      <c r="O1001" s="22">
        <v>4</v>
      </c>
      <c r="P1001" s="20"/>
      <c r="Q1001" s="22">
        <v>-2</v>
      </c>
      <c r="R1001" s="20"/>
      <c r="S1001" s="22"/>
      <c r="T1001" s="20"/>
      <c r="U1001" s="22"/>
      <c r="V1001" s="58">
        <v>3000</v>
      </c>
      <c r="W1001" s="59" t="s">
        <v>8081</v>
      </c>
      <c r="X1001" s="29" t="s">
        <v>8082</v>
      </c>
      <c r="Y1001" s="1" t="s">
        <v>4585</v>
      </c>
      <c r="Z1001" s="1" t="s">
        <v>2035</v>
      </c>
      <c r="AA1001" s="1" t="s">
        <v>1662</v>
      </c>
      <c r="AB1001" s="1" t="s">
        <v>29</v>
      </c>
      <c r="AC1001" s="1" t="s">
        <v>7941</v>
      </c>
      <c r="AD1001" s="1" t="s">
        <v>183</v>
      </c>
      <c r="AE1001" s="1">
        <v>2</v>
      </c>
      <c r="AF1001" s="1" t="s">
        <v>29</v>
      </c>
      <c r="AG1001" s="1"/>
    </row>
    <row r="1002" spans="1:33">
      <c r="A1002" s="1" t="s">
        <v>29</v>
      </c>
      <c r="B1002" s="1" t="s">
        <v>8083</v>
      </c>
      <c r="C1002" s="1"/>
      <c r="D1002" s="1" t="s">
        <v>69</v>
      </c>
      <c r="E1002" s="1"/>
      <c r="F1002" s="1" t="s">
        <v>128</v>
      </c>
      <c r="G1002" s="1" t="s">
        <v>5478</v>
      </c>
      <c r="H1002" s="20"/>
      <c r="I1002" s="22"/>
      <c r="J1002" s="20">
        <v>1</v>
      </c>
      <c r="K1002" s="22"/>
      <c r="L1002" s="20"/>
      <c r="M1002" s="22"/>
      <c r="N1002" s="20"/>
      <c r="O1002" s="22">
        <v>4</v>
      </c>
      <c r="P1002" s="20">
        <v>5</v>
      </c>
      <c r="Q1002" s="22">
        <v>-2</v>
      </c>
      <c r="R1002" s="20">
        <v>-1</v>
      </c>
      <c r="S1002" s="22"/>
      <c r="T1002" s="20"/>
      <c r="U1002" s="22"/>
      <c r="V1002" s="58">
        <v>3000</v>
      </c>
      <c r="W1002" s="59" t="s">
        <v>8084</v>
      </c>
      <c r="X1002" s="29" t="s">
        <v>8085</v>
      </c>
      <c r="Y1002" s="1" t="s">
        <v>2313</v>
      </c>
      <c r="Z1002" s="1" t="s">
        <v>2035</v>
      </c>
      <c r="AA1002" s="1" t="s">
        <v>1662</v>
      </c>
      <c r="AB1002" s="1" t="s">
        <v>29</v>
      </c>
      <c r="AC1002" s="1" t="s">
        <v>7941</v>
      </c>
      <c r="AD1002" s="1" t="s">
        <v>183</v>
      </c>
      <c r="AE1002" s="1">
        <v>2</v>
      </c>
      <c r="AF1002" s="1" t="s">
        <v>29</v>
      </c>
      <c r="AG1002" s="1"/>
    </row>
    <row r="1003" spans="1:33">
      <c r="A1003" s="1" t="s">
        <v>29</v>
      </c>
      <c r="B1003" s="1" t="s">
        <v>8086</v>
      </c>
      <c r="C1003" s="1"/>
      <c r="D1003" s="1" t="s">
        <v>327</v>
      </c>
      <c r="E1003" s="1"/>
      <c r="F1003" s="1"/>
      <c r="G1003" s="1" t="s">
        <v>5478</v>
      </c>
      <c r="H1003" s="20"/>
      <c r="I1003" s="22"/>
      <c r="J1003" s="20">
        <v>-1</v>
      </c>
      <c r="K1003" s="22"/>
      <c r="L1003" s="20"/>
      <c r="M1003" s="22"/>
      <c r="N1003" s="20"/>
      <c r="O1003" s="22"/>
      <c r="P1003" s="20">
        <v>5</v>
      </c>
      <c r="Q1003" s="22"/>
      <c r="R1003" s="20">
        <v>-3</v>
      </c>
      <c r="S1003" s="22"/>
      <c r="T1003" s="20"/>
      <c r="U1003" s="22"/>
      <c r="V1003" s="58">
        <v>3000</v>
      </c>
      <c r="W1003" s="59" t="s">
        <v>8087</v>
      </c>
      <c r="X1003" s="29" t="s">
        <v>8088</v>
      </c>
      <c r="Y1003" s="1" t="s">
        <v>4585</v>
      </c>
      <c r="Z1003" s="1" t="s">
        <v>2035</v>
      </c>
      <c r="AA1003" s="1" t="s">
        <v>1662</v>
      </c>
      <c r="AB1003" s="1" t="s">
        <v>29</v>
      </c>
      <c r="AC1003" s="1" t="s">
        <v>7941</v>
      </c>
      <c r="AD1003" s="1" t="s">
        <v>1683</v>
      </c>
      <c r="AE1003" s="1">
        <v>2</v>
      </c>
      <c r="AF1003" s="1" t="s">
        <v>29</v>
      </c>
      <c r="AG1003" s="1"/>
    </row>
    <row r="1004" spans="1:33">
      <c r="A1004" s="1" t="s">
        <v>29</v>
      </c>
      <c r="B1004" s="1" t="s">
        <v>8089</v>
      </c>
      <c r="C1004" s="1"/>
      <c r="D1004" s="1" t="s">
        <v>183</v>
      </c>
      <c r="E1004" s="1"/>
      <c r="F1004" s="1"/>
      <c r="G1004" s="1" t="s">
        <v>5478</v>
      </c>
      <c r="H1004" s="20"/>
      <c r="I1004" s="22"/>
      <c r="J1004" s="20">
        <v>0</v>
      </c>
      <c r="K1004" s="22"/>
      <c r="L1004" s="20"/>
      <c r="M1004" s="22"/>
      <c r="N1004" s="20"/>
      <c r="O1004" s="22"/>
      <c r="P1004" s="20">
        <v>5</v>
      </c>
      <c r="Q1004" s="22"/>
      <c r="R1004" s="20">
        <v>-2</v>
      </c>
      <c r="S1004" s="22"/>
      <c r="T1004" s="20"/>
      <c r="U1004" s="22"/>
      <c r="V1004" s="58">
        <v>3000</v>
      </c>
      <c r="W1004" s="59" t="s">
        <v>8090</v>
      </c>
      <c r="X1004" s="29" t="s">
        <v>8091</v>
      </c>
      <c r="Y1004" s="1" t="s">
        <v>2377</v>
      </c>
      <c r="Z1004" s="1" t="s">
        <v>2035</v>
      </c>
      <c r="AA1004" s="1" t="s">
        <v>1662</v>
      </c>
      <c r="AB1004" s="1" t="s">
        <v>29</v>
      </c>
      <c r="AC1004" s="1" t="s">
        <v>7941</v>
      </c>
      <c r="AD1004" s="1" t="s">
        <v>1691</v>
      </c>
      <c r="AE1004" s="1">
        <v>2</v>
      </c>
      <c r="AF1004" s="1" t="s">
        <v>29</v>
      </c>
      <c r="AG1004" s="1"/>
    </row>
    <row r="1005" spans="1:33">
      <c r="A1005" s="1" t="s">
        <v>29</v>
      </c>
      <c r="B1005" s="1" t="s">
        <v>8092</v>
      </c>
      <c r="C1005" s="1"/>
      <c r="D1005" s="1" t="s">
        <v>327</v>
      </c>
      <c r="E1005" s="1"/>
      <c r="F1005" s="1"/>
      <c r="G1005" s="1" t="s">
        <v>5478</v>
      </c>
      <c r="H1005" s="20"/>
      <c r="I1005" s="22"/>
      <c r="J1005" s="20">
        <v>-2</v>
      </c>
      <c r="K1005" s="22"/>
      <c r="L1005" s="20"/>
      <c r="M1005" s="22"/>
      <c r="N1005" s="20"/>
      <c r="O1005" s="22"/>
      <c r="P1005" s="20">
        <v>7</v>
      </c>
      <c r="Q1005" s="22"/>
      <c r="R1005" s="20">
        <v>0</v>
      </c>
      <c r="S1005" s="22"/>
      <c r="T1005" s="20"/>
      <c r="U1005" s="22"/>
      <c r="V1005" s="27">
        <v>3000</v>
      </c>
      <c r="W1005" s="1" t="s">
        <v>8093</v>
      </c>
      <c r="X1005" s="29" t="s">
        <v>8020</v>
      </c>
      <c r="Y1005" s="1" t="s">
        <v>2154</v>
      </c>
      <c r="Z1005" s="1" t="s">
        <v>2035</v>
      </c>
      <c r="AA1005" s="1" t="s">
        <v>1667</v>
      </c>
      <c r="AB1005" s="1" t="s">
        <v>29</v>
      </c>
      <c r="AC1005" s="1" t="s">
        <v>7941</v>
      </c>
      <c r="AD1005" s="1" t="s">
        <v>183</v>
      </c>
      <c r="AE1005" s="1">
        <v>2</v>
      </c>
      <c r="AF1005" s="1" t="s">
        <v>29</v>
      </c>
      <c r="AG1005" s="1"/>
    </row>
    <row r="1006" spans="1:33">
      <c r="A1006" s="1" t="s">
        <v>29</v>
      </c>
      <c r="B1006" s="1" t="s">
        <v>8094</v>
      </c>
      <c r="C1006" s="1"/>
      <c r="D1006" s="1" t="s">
        <v>348</v>
      </c>
      <c r="E1006" s="1"/>
      <c r="F1006" s="1" t="s">
        <v>128</v>
      </c>
      <c r="G1006" s="1" t="s">
        <v>5478</v>
      </c>
      <c r="H1006" s="20"/>
      <c r="I1006" s="22"/>
      <c r="J1006" s="20">
        <v>-1</v>
      </c>
      <c r="K1006" s="22"/>
      <c r="L1006" s="20"/>
      <c r="M1006" s="22"/>
      <c r="N1006" s="20"/>
      <c r="O1006" s="22">
        <v>4</v>
      </c>
      <c r="P1006" s="20">
        <v>5</v>
      </c>
      <c r="Q1006" s="22">
        <v>-2</v>
      </c>
      <c r="R1006" s="20">
        <v>-1</v>
      </c>
      <c r="S1006" s="22"/>
      <c r="T1006" s="20"/>
      <c r="U1006" s="22"/>
      <c r="V1006" s="27">
        <v>3000</v>
      </c>
      <c r="W1006" s="1" t="s">
        <v>8095</v>
      </c>
      <c r="X1006" s="29" t="s">
        <v>8030</v>
      </c>
      <c r="Y1006" s="1" t="s">
        <v>4585</v>
      </c>
      <c r="Z1006" s="1" t="s">
        <v>2035</v>
      </c>
      <c r="AA1006" s="1" t="s">
        <v>1667</v>
      </c>
      <c r="AB1006" s="1" t="s">
        <v>29</v>
      </c>
      <c r="AC1006" s="1" t="s">
        <v>7941</v>
      </c>
      <c r="AD1006" s="1" t="s">
        <v>183</v>
      </c>
      <c r="AE1006" s="1">
        <v>2</v>
      </c>
      <c r="AF1006" s="1" t="s">
        <v>29</v>
      </c>
      <c r="AG1006" s="1"/>
    </row>
    <row r="1007" spans="1:33">
      <c r="A1007" s="1" t="s">
        <v>29</v>
      </c>
      <c r="B1007" s="1" t="s">
        <v>8096</v>
      </c>
      <c r="C1007" s="1"/>
      <c r="D1007" s="1" t="s">
        <v>51</v>
      </c>
      <c r="E1007" s="1"/>
      <c r="F1007" s="1" t="s">
        <v>128</v>
      </c>
      <c r="G1007" s="1" t="s">
        <v>5478</v>
      </c>
      <c r="H1007" s="20"/>
      <c r="I1007" s="22"/>
      <c r="J1007" s="20">
        <v>-1</v>
      </c>
      <c r="K1007" s="22"/>
      <c r="L1007" s="20"/>
      <c r="M1007" s="22"/>
      <c r="N1007" s="20"/>
      <c r="O1007" s="22">
        <v>5</v>
      </c>
      <c r="P1007" s="20">
        <v>6</v>
      </c>
      <c r="Q1007" s="22">
        <v>-3</v>
      </c>
      <c r="R1007" s="20">
        <v>-2</v>
      </c>
      <c r="S1007" s="22"/>
      <c r="T1007" s="20"/>
      <c r="U1007" s="22"/>
      <c r="V1007" s="27">
        <v>3000</v>
      </c>
      <c r="W1007" s="1" t="s">
        <v>8097</v>
      </c>
      <c r="X1007" s="29" t="s">
        <v>8098</v>
      </c>
      <c r="Y1007" s="1" t="s">
        <v>4585</v>
      </c>
      <c r="Z1007" s="1" t="s">
        <v>2035</v>
      </c>
      <c r="AA1007" s="1" t="s">
        <v>1667</v>
      </c>
      <c r="AB1007" s="1" t="s">
        <v>29</v>
      </c>
      <c r="AC1007" s="1" t="s">
        <v>7941</v>
      </c>
      <c r="AD1007" s="1" t="s">
        <v>183</v>
      </c>
      <c r="AE1007" s="1">
        <v>2</v>
      </c>
      <c r="AF1007" s="1" t="s">
        <v>29</v>
      </c>
      <c r="AG1007" s="1"/>
    </row>
    <row r="1008" spans="1:33">
      <c r="A1008" t="s">
        <v>29</v>
      </c>
      <c r="B1008" s="36" t="s">
        <v>8099</v>
      </c>
      <c r="C1008" s="1"/>
      <c r="D1008" s="2" t="s">
        <v>51</v>
      </c>
      <c r="E1008" s="1"/>
      <c r="F1008" s="1"/>
      <c r="G1008" s="1" t="s">
        <v>5478</v>
      </c>
      <c r="H1008" s="20"/>
      <c r="I1008" s="22"/>
      <c r="J1008" s="20">
        <v>0</v>
      </c>
      <c r="K1008" s="22"/>
      <c r="L1008" s="20"/>
      <c r="M1008" s="22"/>
      <c r="N1008" s="20"/>
      <c r="O1008" s="22"/>
      <c r="P1008" s="20">
        <v>5</v>
      </c>
      <c r="Q1008" s="22"/>
      <c r="R1008" s="20">
        <v>-3</v>
      </c>
      <c r="S1008" s="22"/>
      <c r="T1008" s="20"/>
      <c r="U1008" s="22"/>
      <c r="V1008" s="27">
        <v>4000</v>
      </c>
      <c r="W1008" s="1" t="s">
        <v>8100</v>
      </c>
      <c r="X1008" s="29" t="s">
        <v>8101</v>
      </c>
      <c r="Y1008" s="1" t="s">
        <v>2194</v>
      </c>
      <c r="Z1008" s="1" t="s">
        <v>2035</v>
      </c>
      <c r="AA1008" s="1" t="s">
        <v>1631</v>
      </c>
      <c r="AB1008" s="1" t="s">
        <v>29</v>
      </c>
      <c r="AC1008" s="1" t="s">
        <v>7941</v>
      </c>
      <c r="AD1008" s="1" t="s">
        <v>183</v>
      </c>
      <c r="AE1008" s="1">
        <v>2</v>
      </c>
      <c r="AF1008" s="1" t="s">
        <v>29</v>
      </c>
      <c r="AG1008" s="1"/>
    </row>
    <row r="1009" spans="1:33">
      <c r="A1009" t="s">
        <v>29</v>
      </c>
      <c r="B1009" s="36" t="s">
        <v>8102</v>
      </c>
      <c r="C1009" s="1"/>
      <c r="D1009" s="2" t="s">
        <v>951</v>
      </c>
      <c r="E1009" s="1"/>
      <c r="F1009" s="2"/>
      <c r="G1009" s="1" t="s">
        <v>5478</v>
      </c>
      <c r="H1009" s="20"/>
      <c r="I1009" s="22"/>
      <c r="J1009" s="20">
        <v>0</v>
      </c>
      <c r="K1009" s="22"/>
      <c r="L1009" s="20"/>
      <c r="M1009" s="22"/>
      <c r="N1009" s="20"/>
      <c r="O1009" s="22"/>
      <c r="P1009" s="20">
        <v>6</v>
      </c>
      <c r="Q1009" s="22"/>
      <c r="R1009" s="20">
        <v>-4</v>
      </c>
      <c r="S1009" s="22"/>
      <c r="T1009" s="20"/>
      <c r="U1009" s="22">
        <v>2</v>
      </c>
      <c r="V1009" s="27">
        <v>4000</v>
      </c>
      <c r="W1009" s="1" t="s">
        <v>8103</v>
      </c>
      <c r="X1009" s="29" t="s">
        <v>8104</v>
      </c>
      <c r="Y1009" s="1" t="s">
        <v>2154</v>
      </c>
      <c r="Z1009" s="1" t="s">
        <v>2035</v>
      </c>
      <c r="AA1009" s="1" t="s">
        <v>1631</v>
      </c>
      <c r="AB1009" s="1" t="s">
        <v>29</v>
      </c>
      <c r="AC1009" s="1" t="s">
        <v>7941</v>
      </c>
      <c r="AD1009" s="1" t="s">
        <v>183</v>
      </c>
      <c r="AE1009" s="1">
        <v>2</v>
      </c>
      <c r="AF1009" s="1" t="s">
        <v>29</v>
      </c>
      <c r="AG1009" s="1"/>
    </row>
    <row r="1010" ht="16" customHeight="1" spans="1:33">
      <c r="A1010" t="s">
        <v>29</v>
      </c>
      <c r="B1010" s="36" t="s">
        <v>8105</v>
      </c>
      <c r="C1010" s="1"/>
      <c r="D1010" s="2" t="s">
        <v>316</v>
      </c>
      <c r="E1010" s="1" t="s">
        <v>951</v>
      </c>
      <c r="F1010" s="1" t="s">
        <v>128</v>
      </c>
      <c r="G1010" s="1"/>
      <c r="H1010" s="20"/>
      <c r="I1010" s="22"/>
      <c r="J1010" s="20">
        <v>-1</v>
      </c>
      <c r="K1010" s="22"/>
      <c r="L1010" s="20"/>
      <c r="M1010" s="22"/>
      <c r="N1010" s="20"/>
      <c r="O1010" s="22">
        <v>4</v>
      </c>
      <c r="P1010" s="20"/>
      <c r="Q1010" s="22">
        <v>0</v>
      </c>
      <c r="R1010" s="20"/>
      <c r="S1010" s="22"/>
      <c r="T1010" s="20"/>
      <c r="U1010" s="22"/>
      <c r="V1010" s="27">
        <v>4000</v>
      </c>
      <c r="W1010" s="1" t="s">
        <v>8106</v>
      </c>
      <c r="X1010" s="29" t="s">
        <v>5601</v>
      </c>
      <c r="Y1010" s="1" t="s">
        <v>2194</v>
      </c>
      <c r="Z1010" s="1" t="s">
        <v>2035</v>
      </c>
      <c r="AA1010" s="1" t="s">
        <v>1638</v>
      </c>
      <c r="AB1010" s="1" t="s">
        <v>29</v>
      </c>
      <c r="AC1010" s="1" t="s">
        <v>7941</v>
      </c>
      <c r="AD1010" s="1" t="s">
        <v>183</v>
      </c>
      <c r="AE1010" s="1">
        <v>2</v>
      </c>
      <c r="AF1010" s="1" t="s">
        <v>29</v>
      </c>
      <c r="AG1010" s="1"/>
    </row>
    <row r="1011" spans="1:33">
      <c r="A1011" t="s">
        <v>29</v>
      </c>
      <c r="B1011" s="36" t="s">
        <v>8107</v>
      </c>
      <c r="C1011" s="1"/>
      <c r="D1011" s="2" t="s">
        <v>183</v>
      </c>
      <c r="E1011" s="1"/>
      <c r="F1011" s="1" t="s">
        <v>128</v>
      </c>
      <c r="G1011" s="1"/>
      <c r="H1011" s="20"/>
      <c r="I1011" s="22"/>
      <c r="J1011" s="20">
        <v>-1</v>
      </c>
      <c r="K1011" s="22"/>
      <c r="L1011" s="20"/>
      <c r="M1011" s="22"/>
      <c r="N1011" s="20"/>
      <c r="O1011" s="22">
        <v>5</v>
      </c>
      <c r="P1011" s="20"/>
      <c r="Q1011" s="22">
        <v>-1</v>
      </c>
      <c r="R1011" s="20"/>
      <c r="S1011" s="22"/>
      <c r="T1011" s="20"/>
      <c r="U1011" s="22"/>
      <c r="V1011" s="27">
        <v>4000</v>
      </c>
      <c r="W1011" s="1" t="s">
        <v>8108</v>
      </c>
      <c r="X1011" s="29" t="s">
        <v>8109</v>
      </c>
      <c r="Y1011" s="1" t="s">
        <v>2313</v>
      </c>
      <c r="Z1011" s="1" t="s">
        <v>2035</v>
      </c>
      <c r="AA1011" s="1" t="s">
        <v>1638</v>
      </c>
      <c r="AB1011" s="1" t="s">
        <v>29</v>
      </c>
      <c r="AC1011" s="1" t="s">
        <v>7941</v>
      </c>
      <c r="AD1011" s="1" t="s">
        <v>183</v>
      </c>
      <c r="AE1011" s="1">
        <v>2</v>
      </c>
      <c r="AF1011" s="1" t="s">
        <v>29</v>
      </c>
      <c r="AG1011" s="1"/>
    </row>
    <row r="1012" spans="1:33">
      <c r="A1012" t="s">
        <v>29</v>
      </c>
      <c r="B1012" s="36" t="s">
        <v>8110</v>
      </c>
      <c r="C1012" s="1"/>
      <c r="D1012" s="1" t="s">
        <v>327</v>
      </c>
      <c r="E1012" s="1"/>
      <c r="F1012" s="1"/>
      <c r="G1012" s="1" t="s">
        <v>5478</v>
      </c>
      <c r="H1012" s="20"/>
      <c r="I1012" s="22"/>
      <c r="J1012" s="20">
        <v>0</v>
      </c>
      <c r="K1012" s="22"/>
      <c r="L1012" s="20"/>
      <c r="M1012" s="22"/>
      <c r="N1012" s="20"/>
      <c r="O1012" s="22"/>
      <c r="P1012" s="20">
        <v>6</v>
      </c>
      <c r="Q1012" s="22"/>
      <c r="R1012" s="20">
        <v>-3</v>
      </c>
      <c r="S1012" s="22"/>
      <c r="T1012" s="20"/>
      <c r="U1012" s="22"/>
      <c r="V1012" s="27">
        <v>4000</v>
      </c>
      <c r="W1012" s="1" t="s">
        <v>8111</v>
      </c>
      <c r="X1012" s="29" t="s">
        <v>8112</v>
      </c>
      <c r="Y1012" s="1" t="s">
        <v>2194</v>
      </c>
      <c r="Z1012" s="1" t="s">
        <v>2035</v>
      </c>
      <c r="AA1012" s="1" t="s">
        <v>1643</v>
      </c>
      <c r="AB1012" s="1" t="s">
        <v>29</v>
      </c>
      <c r="AC1012" s="1" t="s">
        <v>7941</v>
      </c>
      <c r="AD1012" s="1" t="s">
        <v>183</v>
      </c>
      <c r="AE1012" s="1">
        <v>2</v>
      </c>
      <c r="AF1012" s="1" t="s">
        <v>29</v>
      </c>
      <c r="AG1012" s="1"/>
    </row>
    <row r="1013" spans="1:33">
      <c r="A1013" s="1" t="s">
        <v>29</v>
      </c>
      <c r="B1013" s="1" t="s">
        <v>8113</v>
      </c>
      <c r="C1013" s="1"/>
      <c r="D1013" s="1" t="s">
        <v>183</v>
      </c>
      <c r="E1013" s="1"/>
      <c r="F1013" s="1" t="s">
        <v>128</v>
      </c>
      <c r="G1013" s="1"/>
      <c r="H1013" s="20"/>
      <c r="I1013" s="22"/>
      <c r="J1013" s="20">
        <v>0</v>
      </c>
      <c r="K1013" s="22"/>
      <c r="L1013" s="20"/>
      <c r="M1013" s="22"/>
      <c r="N1013" s="20"/>
      <c r="O1013" s="22">
        <v>5</v>
      </c>
      <c r="P1013" s="20"/>
      <c r="Q1013" s="22">
        <v>-3</v>
      </c>
      <c r="R1013" s="20"/>
      <c r="S1013" s="22"/>
      <c r="T1013" s="20"/>
      <c r="U1013" s="22"/>
      <c r="V1013" s="58">
        <v>4000</v>
      </c>
      <c r="W1013" s="59" t="s">
        <v>8114</v>
      </c>
      <c r="X1013" s="29" t="s">
        <v>7965</v>
      </c>
      <c r="Y1013" s="1" t="s">
        <v>2154</v>
      </c>
      <c r="Z1013" s="1" t="s">
        <v>2035</v>
      </c>
      <c r="AA1013" s="1" t="s">
        <v>1662</v>
      </c>
      <c r="AB1013" s="1" t="s">
        <v>29</v>
      </c>
      <c r="AC1013" s="1" t="s">
        <v>7941</v>
      </c>
      <c r="AD1013" s="1" t="s">
        <v>183</v>
      </c>
      <c r="AE1013" s="1">
        <v>2</v>
      </c>
      <c r="AF1013" s="1" t="s">
        <v>29</v>
      </c>
      <c r="AG1013" s="1"/>
    </row>
    <row r="1014" spans="1:33">
      <c r="A1014" s="1" t="s">
        <v>29</v>
      </c>
      <c r="B1014" s="1" t="s">
        <v>8115</v>
      </c>
      <c r="C1014" s="1"/>
      <c r="D1014" s="1" t="s">
        <v>335</v>
      </c>
      <c r="E1014" s="1"/>
      <c r="F1014" s="1"/>
      <c r="G1014" s="1" t="s">
        <v>5478</v>
      </c>
      <c r="H1014" s="20"/>
      <c r="I1014" s="22"/>
      <c r="J1014" s="20">
        <v>-1</v>
      </c>
      <c r="K1014" s="22"/>
      <c r="L1014" s="20"/>
      <c r="M1014" s="22"/>
      <c r="N1014" s="20"/>
      <c r="O1014" s="22"/>
      <c r="P1014" s="20">
        <v>6</v>
      </c>
      <c r="Q1014" s="22"/>
      <c r="R1014" s="20">
        <v>-2</v>
      </c>
      <c r="S1014" s="22"/>
      <c r="T1014" s="20"/>
      <c r="U1014" s="22"/>
      <c r="V1014" s="58">
        <v>4000</v>
      </c>
      <c r="W1014" s="59" t="s">
        <v>8116</v>
      </c>
      <c r="X1014" s="29" t="s">
        <v>8117</v>
      </c>
      <c r="Y1014" s="1" t="s">
        <v>2194</v>
      </c>
      <c r="Z1014" s="1" t="s">
        <v>2035</v>
      </c>
      <c r="AA1014" s="1" t="s">
        <v>1662</v>
      </c>
      <c r="AB1014" s="1" t="s">
        <v>29</v>
      </c>
      <c r="AC1014" s="1" t="s">
        <v>7941</v>
      </c>
      <c r="AD1014" s="1" t="s">
        <v>1672</v>
      </c>
      <c r="AE1014" s="1">
        <v>2</v>
      </c>
      <c r="AF1014" s="1" t="s">
        <v>29</v>
      </c>
      <c r="AG1014" s="1"/>
    </row>
    <row r="1015" spans="1:33">
      <c r="A1015" s="1" t="s">
        <v>29</v>
      </c>
      <c r="B1015" s="1" t="s">
        <v>8118</v>
      </c>
      <c r="C1015" s="1"/>
      <c r="D1015" s="1" t="s">
        <v>183</v>
      </c>
      <c r="E1015" s="1"/>
      <c r="F1015" s="1" t="s">
        <v>128</v>
      </c>
      <c r="G1015" s="1" t="s">
        <v>5478</v>
      </c>
      <c r="H1015" s="20"/>
      <c r="I1015" s="22"/>
      <c r="J1015" s="20">
        <v>0</v>
      </c>
      <c r="K1015" s="22"/>
      <c r="L1015" s="20"/>
      <c r="M1015" s="22"/>
      <c r="N1015" s="20"/>
      <c r="O1015" s="22">
        <v>5</v>
      </c>
      <c r="P1015" s="20">
        <v>6</v>
      </c>
      <c r="Q1015" s="22">
        <v>-4</v>
      </c>
      <c r="R1015" s="20">
        <v>-3</v>
      </c>
      <c r="S1015" s="22"/>
      <c r="T1015" s="20"/>
      <c r="U1015" s="22"/>
      <c r="V1015" s="27">
        <v>4000</v>
      </c>
      <c r="W1015" s="1" t="s">
        <v>8119</v>
      </c>
      <c r="X1015" s="29" t="s">
        <v>8120</v>
      </c>
      <c r="Y1015" s="1" t="s">
        <v>2313</v>
      </c>
      <c r="Z1015" s="1" t="s">
        <v>2035</v>
      </c>
      <c r="AA1015" s="1" t="s">
        <v>1667</v>
      </c>
      <c r="AB1015" s="1" t="s">
        <v>29</v>
      </c>
      <c r="AC1015" s="1" t="s">
        <v>7941</v>
      </c>
      <c r="AD1015" s="1" t="s">
        <v>183</v>
      </c>
      <c r="AE1015" s="1">
        <v>2</v>
      </c>
      <c r="AF1015" s="1" t="s">
        <v>29</v>
      </c>
      <c r="AG1015" s="1"/>
    </row>
    <row r="1016" spans="1:33">
      <c r="A1016" s="1" t="s">
        <v>29</v>
      </c>
      <c r="B1016" s="1" t="s">
        <v>8121</v>
      </c>
      <c r="C1016" s="1"/>
      <c r="D1016" s="1" t="s">
        <v>951</v>
      </c>
      <c r="E1016" s="1"/>
      <c r="F1016" s="1"/>
      <c r="G1016" s="1" t="s">
        <v>5478</v>
      </c>
      <c r="H1016" s="20"/>
      <c r="I1016" s="22"/>
      <c r="J1016" s="20">
        <v>-2</v>
      </c>
      <c r="K1016" s="22"/>
      <c r="L1016" s="20"/>
      <c r="M1016" s="22"/>
      <c r="N1016" s="20"/>
      <c r="O1016" s="22"/>
      <c r="P1016" s="20">
        <v>6</v>
      </c>
      <c r="Q1016" s="22"/>
      <c r="R1016" s="20">
        <v>0</v>
      </c>
      <c r="S1016" s="22"/>
      <c r="T1016" s="20"/>
      <c r="U1016" s="22"/>
      <c r="V1016" s="27">
        <v>4000</v>
      </c>
      <c r="W1016" s="1" t="s">
        <v>8122</v>
      </c>
      <c r="X1016" s="29" t="s">
        <v>8123</v>
      </c>
      <c r="Y1016" s="1" t="s">
        <v>4585</v>
      </c>
      <c r="Z1016" s="1" t="s">
        <v>2035</v>
      </c>
      <c r="AA1016" s="1" t="s">
        <v>1667</v>
      </c>
      <c r="AB1016" s="1" t="s">
        <v>29</v>
      </c>
      <c r="AC1016" s="1" t="s">
        <v>7941</v>
      </c>
      <c r="AD1016" s="1" t="s">
        <v>183</v>
      </c>
      <c r="AE1016" s="1">
        <v>2</v>
      </c>
      <c r="AF1016" s="1" t="s">
        <v>29</v>
      </c>
      <c r="AG1016" s="1"/>
    </row>
    <row r="1017" spans="1:33">
      <c r="A1017" s="1" t="s">
        <v>29</v>
      </c>
      <c r="B1017" s="1" t="s">
        <v>8124</v>
      </c>
      <c r="C1017" s="1"/>
      <c r="D1017" s="1" t="s">
        <v>316</v>
      </c>
      <c r="E1017" s="1" t="s">
        <v>951</v>
      </c>
      <c r="F1017" s="1"/>
      <c r="G1017" s="1" t="s">
        <v>5478</v>
      </c>
      <c r="H1017" s="20"/>
      <c r="I1017" s="22"/>
      <c r="J1017" s="20">
        <v>-1</v>
      </c>
      <c r="K1017" s="22"/>
      <c r="L1017" s="20"/>
      <c r="M1017" s="22"/>
      <c r="N1017" s="20"/>
      <c r="O1017" s="22"/>
      <c r="P1017" s="20">
        <v>6</v>
      </c>
      <c r="Q1017" s="22"/>
      <c r="R1017" s="20">
        <v>-2</v>
      </c>
      <c r="S1017" s="22"/>
      <c r="T1017" s="20"/>
      <c r="U1017" s="22"/>
      <c r="V1017" s="27">
        <v>4000</v>
      </c>
      <c r="W1017" s="1" t="s">
        <v>8125</v>
      </c>
      <c r="X1017" s="29" t="s">
        <v>8126</v>
      </c>
      <c r="Y1017" s="1" t="s">
        <v>2154</v>
      </c>
      <c r="Z1017" s="1" t="s">
        <v>2035</v>
      </c>
      <c r="AA1017" s="1" t="s">
        <v>1667</v>
      </c>
      <c r="AB1017" s="1" t="s">
        <v>29</v>
      </c>
      <c r="AC1017" s="1" t="s">
        <v>7941</v>
      </c>
      <c r="AD1017" s="1" t="s">
        <v>183</v>
      </c>
      <c r="AE1017" s="1">
        <v>2</v>
      </c>
      <c r="AF1017" s="1" t="s">
        <v>29</v>
      </c>
      <c r="AG1017" s="1"/>
    </row>
    <row r="1018" spans="1:33">
      <c r="A1018" s="1" t="s">
        <v>29</v>
      </c>
      <c r="B1018" s="1" t="s">
        <v>8127</v>
      </c>
      <c r="C1018" s="1"/>
      <c r="D1018" s="1" t="s">
        <v>951</v>
      </c>
      <c r="E1018" s="1"/>
      <c r="F1018" s="1"/>
      <c r="G1018" s="1" t="s">
        <v>5478</v>
      </c>
      <c r="H1018" s="20"/>
      <c r="I1018" s="22"/>
      <c r="J1018" s="20">
        <v>0</v>
      </c>
      <c r="K1018" s="22"/>
      <c r="L1018" s="20"/>
      <c r="M1018" s="22"/>
      <c r="N1018" s="20"/>
      <c r="O1018" s="22"/>
      <c r="P1018" s="20">
        <v>6</v>
      </c>
      <c r="Q1018" s="22"/>
      <c r="R1018" s="20">
        <v>-4</v>
      </c>
      <c r="S1018" s="22"/>
      <c r="T1018" s="20"/>
      <c r="U1018" s="22"/>
      <c r="V1018" s="27">
        <v>4000</v>
      </c>
      <c r="W1018" s="1" t="s">
        <v>8128</v>
      </c>
      <c r="X1018" s="29" t="s">
        <v>8020</v>
      </c>
      <c r="Y1018" s="1" t="s">
        <v>2154</v>
      </c>
      <c r="Z1018" s="1" t="s">
        <v>2035</v>
      </c>
      <c r="AA1018" s="1" t="s">
        <v>1667</v>
      </c>
      <c r="AB1018" s="1" t="s">
        <v>29</v>
      </c>
      <c r="AC1018" s="1" t="s">
        <v>7941</v>
      </c>
      <c r="AD1018" s="1" t="s">
        <v>183</v>
      </c>
      <c r="AE1018" s="1">
        <v>2</v>
      </c>
      <c r="AF1018" s="1" t="s">
        <v>29</v>
      </c>
      <c r="AG1018" s="1"/>
    </row>
    <row r="1019" spans="1:33">
      <c r="A1019" s="1" t="s">
        <v>29</v>
      </c>
      <c r="B1019" s="1" t="s">
        <v>8129</v>
      </c>
      <c r="C1019" s="1"/>
      <c r="D1019" s="1" t="s">
        <v>373</v>
      </c>
      <c r="E1019" s="1"/>
      <c r="F1019" s="1" t="s">
        <v>128</v>
      </c>
      <c r="G1019" s="1" t="s">
        <v>5478</v>
      </c>
      <c r="H1019" s="20"/>
      <c r="I1019" s="22"/>
      <c r="J1019" s="20">
        <v>0</v>
      </c>
      <c r="K1019" s="22"/>
      <c r="L1019" s="20"/>
      <c r="M1019" s="22"/>
      <c r="N1019" s="20"/>
      <c r="O1019" s="22">
        <v>5</v>
      </c>
      <c r="P1019" s="20">
        <v>6</v>
      </c>
      <c r="Q1019" s="22">
        <v>-3</v>
      </c>
      <c r="R1019" s="20">
        <v>-2</v>
      </c>
      <c r="S1019" s="22"/>
      <c r="T1019" s="20"/>
      <c r="U1019" s="22"/>
      <c r="V1019" s="27">
        <v>4000</v>
      </c>
      <c r="W1019" s="1" t="s">
        <v>8130</v>
      </c>
      <c r="X1019" s="29" t="s">
        <v>8131</v>
      </c>
      <c r="Y1019" s="1" t="s">
        <v>2154</v>
      </c>
      <c r="Z1019" s="1" t="s">
        <v>2035</v>
      </c>
      <c r="AA1019" s="1" t="s">
        <v>1667</v>
      </c>
      <c r="AB1019" s="1" t="s">
        <v>29</v>
      </c>
      <c r="AC1019" s="1" t="s">
        <v>7941</v>
      </c>
      <c r="AD1019" s="1" t="s">
        <v>183</v>
      </c>
      <c r="AE1019" s="1">
        <v>2</v>
      </c>
      <c r="AF1019" s="1" t="s">
        <v>29</v>
      </c>
      <c r="AG1019" s="1"/>
    </row>
    <row r="1020" spans="1:33">
      <c r="A1020" t="s">
        <v>29</v>
      </c>
      <c r="B1020" s="36" t="s">
        <v>8132</v>
      </c>
      <c r="C1020" s="1"/>
      <c r="D1020" s="2" t="s">
        <v>183</v>
      </c>
      <c r="E1020" s="1"/>
      <c r="F1020" s="2" t="s">
        <v>128</v>
      </c>
      <c r="G1020" s="2" t="s">
        <v>5478</v>
      </c>
      <c r="H1020" s="20"/>
      <c r="I1020" s="22"/>
      <c r="J1020" s="20">
        <v>0</v>
      </c>
      <c r="K1020" s="22"/>
      <c r="L1020" s="20"/>
      <c r="M1020" s="22"/>
      <c r="N1020" s="20"/>
      <c r="O1020" s="22">
        <v>4</v>
      </c>
      <c r="P1020" s="20">
        <v>5</v>
      </c>
      <c r="Q1020" s="22">
        <v>-1</v>
      </c>
      <c r="R1020" s="20">
        <v>0</v>
      </c>
      <c r="S1020" s="22"/>
      <c r="T1020" s="20"/>
      <c r="U1020" s="22"/>
      <c r="V1020" s="27">
        <v>5000</v>
      </c>
      <c r="W1020" s="1" t="s">
        <v>8133</v>
      </c>
      <c r="X1020" s="29" t="s">
        <v>8134</v>
      </c>
      <c r="Y1020" s="1" t="s">
        <v>2194</v>
      </c>
      <c r="Z1020" s="1" t="s">
        <v>2035</v>
      </c>
      <c r="AA1020" s="1" t="s">
        <v>1623</v>
      </c>
      <c r="AB1020" s="1" t="s">
        <v>29</v>
      </c>
      <c r="AC1020" s="1" t="s">
        <v>7941</v>
      </c>
      <c r="AD1020" s="1" t="s">
        <v>183</v>
      </c>
      <c r="AE1020" s="1">
        <v>2</v>
      </c>
      <c r="AF1020" s="1" t="s">
        <v>29</v>
      </c>
      <c r="AG1020" s="1"/>
    </row>
    <row r="1021" spans="1:33">
      <c r="A1021" t="s">
        <v>29</v>
      </c>
      <c r="B1021" s="36" t="s">
        <v>8135</v>
      </c>
      <c r="C1021" s="1"/>
      <c r="D1021" s="2" t="s">
        <v>951</v>
      </c>
      <c r="E1021" s="1"/>
      <c r="F1021" s="1"/>
      <c r="G1021" s="2" t="s">
        <v>5478</v>
      </c>
      <c r="H1021" s="20"/>
      <c r="I1021" s="22"/>
      <c r="J1021" s="20">
        <v>1</v>
      </c>
      <c r="K1021" s="22"/>
      <c r="L1021" s="20"/>
      <c r="M1021" s="22"/>
      <c r="N1021" s="20"/>
      <c r="O1021" s="22"/>
      <c r="P1021" s="20">
        <v>7</v>
      </c>
      <c r="Q1021" s="22"/>
      <c r="R1021" s="20">
        <v>-4</v>
      </c>
      <c r="S1021" s="22"/>
      <c r="T1021" s="20"/>
      <c r="U1021" s="22"/>
      <c r="V1021" s="27">
        <v>5000</v>
      </c>
      <c r="W1021" s="1" t="s">
        <v>8136</v>
      </c>
      <c r="X1021" s="29" t="s">
        <v>8137</v>
      </c>
      <c r="Y1021" s="1" t="s">
        <v>2154</v>
      </c>
      <c r="Z1021" s="1" t="s">
        <v>2035</v>
      </c>
      <c r="AA1021" s="1" t="s">
        <v>1623</v>
      </c>
      <c r="AB1021" s="1" t="s">
        <v>29</v>
      </c>
      <c r="AC1021" s="1" t="s">
        <v>7941</v>
      </c>
      <c r="AD1021" s="1" t="s">
        <v>183</v>
      </c>
      <c r="AE1021" s="1">
        <v>2</v>
      </c>
      <c r="AF1021" s="1" t="s">
        <v>29</v>
      </c>
      <c r="AG1021" s="1"/>
    </row>
    <row r="1022" spans="1:33">
      <c r="A1022" t="s">
        <v>29</v>
      </c>
      <c r="B1022" s="36" t="s">
        <v>8138</v>
      </c>
      <c r="C1022" s="1"/>
      <c r="D1022" s="2" t="s">
        <v>951</v>
      </c>
      <c r="E1022" s="1"/>
      <c r="F1022" s="1"/>
      <c r="G1022" s="2" t="s">
        <v>5478</v>
      </c>
      <c r="H1022" s="20"/>
      <c r="I1022" s="22"/>
      <c r="J1022" s="20">
        <v>0</v>
      </c>
      <c r="K1022" s="22"/>
      <c r="L1022" s="20"/>
      <c r="M1022" s="22"/>
      <c r="N1022" s="20"/>
      <c r="O1022" s="22"/>
      <c r="P1022" s="20">
        <v>9</v>
      </c>
      <c r="Q1022" s="22"/>
      <c r="R1022" s="20">
        <v>-4</v>
      </c>
      <c r="S1022" s="22"/>
      <c r="T1022" s="20"/>
      <c r="U1022" s="22"/>
      <c r="V1022" s="27">
        <v>5000</v>
      </c>
      <c r="W1022" s="1" t="s">
        <v>8139</v>
      </c>
      <c r="X1022" s="29" t="s">
        <v>8140</v>
      </c>
      <c r="Y1022" s="1" t="s">
        <v>2154</v>
      </c>
      <c r="Z1022" s="1" t="s">
        <v>2206</v>
      </c>
      <c r="AA1022" s="1" t="s">
        <v>1623</v>
      </c>
      <c r="AB1022" s="1" t="s">
        <v>29</v>
      </c>
      <c r="AC1022" s="1" t="s">
        <v>7941</v>
      </c>
      <c r="AD1022" s="1" t="s">
        <v>183</v>
      </c>
      <c r="AE1022" s="1">
        <v>2</v>
      </c>
      <c r="AF1022" s="1" t="s">
        <v>29</v>
      </c>
      <c r="AG1022" s="1"/>
    </row>
    <row r="1023" spans="1:33">
      <c r="A1023" t="s">
        <v>29</v>
      </c>
      <c r="B1023" s="36" t="s">
        <v>8141</v>
      </c>
      <c r="C1023" s="1"/>
      <c r="D1023" s="2" t="s">
        <v>317</v>
      </c>
      <c r="E1023" s="1"/>
      <c r="F1023" s="1" t="s">
        <v>128</v>
      </c>
      <c r="G1023" s="2" t="s">
        <v>5478</v>
      </c>
      <c r="H1023" s="20"/>
      <c r="I1023" s="22"/>
      <c r="J1023" s="20">
        <v>0</v>
      </c>
      <c r="K1023" s="22"/>
      <c r="L1023" s="20"/>
      <c r="M1023" s="22"/>
      <c r="N1023" s="20"/>
      <c r="O1023" s="22">
        <v>9</v>
      </c>
      <c r="P1023" s="20">
        <v>10</v>
      </c>
      <c r="Q1023" s="22">
        <v>-5</v>
      </c>
      <c r="R1023" s="20">
        <v>-4</v>
      </c>
      <c r="S1023" s="22"/>
      <c r="T1023" s="20"/>
      <c r="U1023" s="22"/>
      <c r="V1023" s="27">
        <v>5000</v>
      </c>
      <c r="W1023" s="1" t="s">
        <v>8142</v>
      </c>
      <c r="X1023" s="29" t="s">
        <v>7954</v>
      </c>
      <c r="Y1023" s="1" t="s">
        <v>4585</v>
      </c>
      <c r="Z1023" s="1" t="s">
        <v>2035</v>
      </c>
      <c r="AA1023" s="1" t="s">
        <v>1623</v>
      </c>
      <c r="AB1023" s="1" t="s">
        <v>29</v>
      </c>
      <c r="AC1023" s="1" t="s">
        <v>7941</v>
      </c>
      <c r="AD1023" s="1" t="s">
        <v>183</v>
      </c>
      <c r="AE1023" s="1">
        <v>2</v>
      </c>
      <c r="AF1023" s="1" t="s">
        <v>29</v>
      </c>
      <c r="AG1023" s="1"/>
    </row>
    <row r="1024" spans="1:33">
      <c r="A1024" t="s">
        <v>29</v>
      </c>
      <c r="B1024" s="36" t="s">
        <v>8143</v>
      </c>
      <c r="C1024" s="1"/>
      <c r="D1024" s="2" t="s">
        <v>183</v>
      </c>
      <c r="E1024" s="1"/>
      <c r="F1024" s="2" t="s">
        <v>128</v>
      </c>
      <c r="G1024" s="1" t="s">
        <v>5478</v>
      </c>
      <c r="H1024" s="20"/>
      <c r="I1024" s="22"/>
      <c r="J1024" s="20">
        <v>0</v>
      </c>
      <c r="K1024" s="22"/>
      <c r="L1024" s="20"/>
      <c r="M1024" s="22"/>
      <c r="N1024" s="20"/>
      <c r="O1024" s="22">
        <v>6</v>
      </c>
      <c r="P1024" s="20">
        <v>7</v>
      </c>
      <c r="Q1024" s="22">
        <v>-1</v>
      </c>
      <c r="R1024" s="20">
        <v>0</v>
      </c>
      <c r="S1024" s="22"/>
      <c r="T1024" s="20"/>
      <c r="U1024" s="22"/>
      <c r="V1024" s="27">
        <v>5000</v>
      </c>
      <c r="W1024" s="1" t="s">
        <v>8144</v>
      </c>
      <c r="X1024" s="29" t="s">
        <v>7965</v>
      </c>
      <c r="Y1024" s="1" t="s">
        <v>2194</v>
      </c>
      <c r="Z1024" s="1" t="s">
        <v>2035</v>
      </c>
      <c r="AA1024" s="1" t="s">
        <v>1631</v>
      </c>
      <c r="AB1024" s="1" t="s">
        <v>29</v>
      </c>
      <c r="AC1024" s="1" t="s">
        <v>7941</v>
      </c>
      <c r="AD1024" s="1" t="s">
        <v>183</v>
      </c>
      <c r="AE1024" s="1">
        <v>2</v>
      </c>
      <c r="AF1024" s="1" t="s">
        <v>29</v>
      </c>
      <c r="AG1024" s="1"/>
    </row>
    <row r="1025" spans="1:33">
      <c r="A1025" t="s">
        <v>29</v>
      </c>
      <c r="B1025" s="36" t="s">
        <v>8145</v>
      </c>
      <c r="C1025" s="1"/>
      <c r="D1025" s="2" t="s">
        <v>951</v>
      </c>
      <c r="E1025" s="1"/>
      <c r="F1025" s="2"/>
      <c r="G1025" s="1" t="s">
        <v>5478</v>
      </c>
      <c r="H1025" s="20"/>
      <c r="I1025" s="22"/>
      <c r="J1025" s="20">
        <v>0</v>
      </c>
      <c r="K1025" s="22"/>
      <c r="L1025" s="20"/>
      <c r="M1025" s="22"/>
      <c r="N1025" s="20"/>
      <c r="O1025" s="22"/>
      <c r="P1025" s="20">
        <v>7</v>
      </c>
      <c r="Q1025" s="22"/>
      <c r="R1025" s="20">
        <v>-2</v>
      </c>
      <c r="S1025" s="22"/>
      <c r="T1025" s="20"/>
      <c r="U1025" s="22"/>
      <c r="V1025" s="27">
        <v>5000</v>
      </c>
      <c r="W1025" s="1" t="s">
        <v>8146</v>
      </c>
      <c r="X1025" s="29" t="s">
        <v>8147</v>
      </c>
      <c r="Y1025" s="1" t="s">
        <v>4585</v>
      </c>
      <c r="Z1025" s="1" t="s">
        <v>2035</v>
      </c>
      <c r="AA1025" s="1" t="s">
        <v>1631</v>
      </c>
      <c r="AB1025" s="1" t="s">
        <v>29</v>
      </c>
      <c r="AC1025" s="1" t="s">
        <v>7941</v>
      </c>
      <c r="AD1025" s="1" t="s">
        <v>183</v>
      </c>
      <c r="AE1025" s="1">
        <v>2</v>
      </c>
      <c r="AF1025" s="1" t="s">
        <v>29</v>
      </c>
      <c r="AG1025" s="1"/>
    </row>
    <row r="1026" spans="1:33">
      <c r="A1026" t="s">
        <v>29</v>
      </c>
      <c r="B1026" s="36" t="s">
        <v>8148</v>
      </c>
      <c r="C1026" s="1"/>
      <c r="D1026" s="2" t="s">
        <v>183</v>
      </c>
      <c r="E1026" s="1"/>
      <c r="F1026" s="1" t="s">
        <v>128</v>
      </c>
      <c r="G1026" s="1" t="s">
        <v>5478</v>
      </c>
      <c r="H1026" s="20"/>
      <c r="I1026" s="22"/>
      <c r="J1026" s="20">
        <v>0</v>
      </c>
      <c r="K1026" s="22"/>
      <c r="L1026" s="20"/>
      <c r="M1026" s="22"/>
      <c r="N1026" s="20"/>
      <c r="O1026" s="22">
        <v>7</v>
      </c>
      <c r="P1026" s="20">
        <v>8</v>
      </c>
      <c r="Q1026" s="22">
        <v>-2</v>
      </c>
      <c r="R1026" s="20">
        <v>-1</v>
      </c>
      <c r="S1026" s="22"/>
      <c r="T1026" s="20"/>
      <c r="U1026" s="22"/>
      <c r="V1026" s="27">
        <v>5000</v>
      </c>
      <c r="W1026" s="1" t="s">
        <v>8149</v>
      </c>
      <c r="X1026" s="29" t="s">
        <v>8150</v>
      </c>
      <c r="Y1026" s="1" t="s">
        <v>2154</v>
      </c>
      <c r="Z1026" s="1" t="s">
        <v>2035</v>
      </c>
      <c r="AA1026" s="1" t="s">
        <v>1631</v>
      </c>
      <c r="AB1026" s="1" t="s">
        <v>29</v>
      </c>
      <c r="AC1026" s="1" t="s">
        <v>7941</v>
      </c>
      <c r="AD1026" s="1" t="s">
        <v>183</v>
      </c>
      <c r="AE1026" s="1">
        <v>2</v>
      </c>
      <c r="AF1026" s="1" t="s">
        <v>29</v>
      </c>
      <c r="AG1026" s="1"/>
    </row>
    <row r="1027" spans="1:33">
      <c r="A1027" t="s">
        <v>29</v>
      </c>
      <c r="B1027" s="36" t="s">
        <v>8151</v>
      </c>
      <c r="C1027" s="1"/>
      <c r="D1027" s="1" t="s">
        <v>951</v>
      </c>
      <c r="E1027" s="1" t="s">
        <v>327</v>
      </c>
      <c r="F1027" s="1"/>
      <c r="G1027" s="1" t="s">
        <v>5478</v>
      </c>
      <c r="H1027" s="20"/>
      <c r="I1027" s="22"/>
      <c r="J1027" s="20">
        <v>0</v>
      </c>
      <c r="K1027" s="22"/>
      <c r="L1027" s="20"/>
      <c r="M1027" s="22"/>
      <c r="N1027" s="20"/>
      <c r="O1027" s="22"/>
      <c r="P1027" s="20">
        <v>7</v>
      </c>
      <c r="Q1027" s="22"/>
      <c r="R1027" s="20">
        <v>-1</v>
      </c>
      <c r="S1027" s="22"/>
      <c r="T1027" s="20">
        <v>3</v>
      </c>
      <c r="U1027" s="22">
        <v>3</v>
      </c>
      <c r="V1027" s="27">
        <v>5000</v>
      </c>
      <c r="W1027" s="1" t="s">
        <v>8152</v>
      </c>
      <c r="X1027" s="29" t="s">
        <v>5671</v>
      </c>
      <c r="Y1027" s="1" t="s">
        <v>2154</v>
      </c>
      <c r="Z1027" s="1" t="s">
        <v>2035</v>
      </c>
      <c r="AA1027" s="1" t="s">
        <v>1643</v>
      </c>
      <c r="AB1027" s="1" t="s">
        <v>29</v>
      </c>
      <c r="AC1027" s="1" t="s">
        <v>7941</v>
      </c>
      <c r="AD1027" s="1" t="s">
        <v>183</v>
      </c>
      <c r="AE1027" s="1">
        <v>2</v>
      </c>
      <c r="AF1027" s="1" t="s">
        <v>29</v>
      </c>
      <c r="AG1027" s="1"/>
    </row>
    <row r="1028" spans="1:33">
      <c r="A1028" t="s">
        <v>29</v>
      </c>
      <c r="B1028" s="36" t="s">
        <v>8153</v>
      </c>
      <c r="C1028" s="1"/>
      <c r="D1028" s="1" t="s">
        <v>951</v>
      </c>
      <c r="E1028" s="1" t="s">
        <v>327</v>
      </c>
      <c r="F1028" s="1" t="s">
        <v>128</v>
      </c>
      <c r="G1028" s="1" t="s">
        <v>5478</v>
      </c>
      <c r="H1028" s="20"/>
      <c r="I1028" s="22"/>
      <c r="J1028" s="20">
        <v>0</v>
      </c>
      <c r="K1028" s="22"/>
      <c r="L1028" s="20"/>
      <c r="M1028" s="22"/>
      <c r="N1028" s="20"/>
      <c r="O1028" s="22">
        <v>8</v>
      </c>
      <c r="P1028" s="20">
        <v>9</v>
      </c>
      <c r="Q1028" s="22">
        <v>-3</v>
      </c>
      <c r="R1028" s="20">
        <v>-2</v>
      </c>
      <c r="S1028" s="22"/>
      <c r="T1028" s="20"/>
      <c r="U1028" s="22"/>
      <c r="V1028" s="27">
        <v>5000</v>
      </c>
      <c r="W1028" s="1" t="s">
        <v>8154</v>
      </c>
      <c r="X1028" s="29" t="s">
        <v>8120</v>
      </c>
      <c r="Y1028" s="1" t="s">
        <v>2154</v>
      </c>
      <c r="Z1028" s="1" t="s">
        <v>2035</v>
      </c>
      <c r="AA1028" s="1" t="s">
        <v>1643</v>
      </c>
      <c r="AB1028" s="1" t="s">
        <v>29</v>
      </c>
      <c r="AC1028" s="1" t="s">
        <v>7941</v>
      </c>
      <c r="AD1028" s="1" t="s">
        <v>183</v>
      </c>
      <c r="AE1028" s="1">
        <v>2</v>
      </c>
      <c r="AF1028" s="1" t="s">
        <v>29</v>
      </c>
      <c r="AG1028" s="1"/>
    </row>
    <row r="1029" spans="1:33">
      <c r="A1029" t="s">
        <v>29</v>
      </c>
      <c r="B1029" s="36" t="s">
        <v>8155</v>
      </c>
      <c r="C1029" s="1"/>
      <c r="D1029" s="1" t="s">
        <v>951</v>
      </c>
      <c r="E1029" s="1" t="s">
        <v>327</v>
      </c>
      <c r="F1029" s="1"/>
      <c r="G1029" s="1" t="s">
        <v>5478</v>
      </c>
      <c r="H1029" s="20"/>
      <c r="I1029" s="22"/>
      <c r="J1029" s="20">
        <v>-1</v>
      </c>
      <c r="K1029" s="22"/>
      <c r="L1029" s="20"/>
      <c r="M1029" s="22"/>
      <c r="N1029" s="20"/>
      <c r="O1029" s="22"/>
      <c r="P1029" s="20">
        <v>7</v>
      </c>
      <c r="Q1029" s="22"/>
      <c r="R1029" s="20">
        <v>0</v>
      </c>
      <c r="S1029" s="22"/>
      <c r="T1029" s="20"/>
      <c r="U1029" s="22"/>
      <c r="V1029" s="27">
        <v>5000</v>
      </c>
      <c r="W1029" s="60" t="s">
        <v>8156</v>
      </c>
      <c r="X1029" s="29" t="s">
        <v>8157</v>
      </c>
      <c r="Y1029" s="1" t="s">
        <v>4585</v>
      </c>
      <c r="Z1029" s="1" t="s">
        <v>2035</v>
      </c>
      <c r="AA1029" s="1" t="s">
        <v>1653</v>
      </c>
      <c r="AB1029" s="1" t="s">
        <v>29</v>
      </c>
      <c r="AC1029" s="1" t="s">
        <v>7941</v>
      </c>
      <c r="AD1029" s="1" t="s">
        <v>183</v>
      </c>
      <c r="AE1029" s="1">
        <v>2</v>
      </c>
      <c r="AF1029" s="1" t="s">
        <v>29</v>
      </c>
      <c r="AG1029" s="1"/>
    </row>
    <row r="1030" spans="1:33">
      <c r="A1030" t="s">
        <v>29</v>
      </c>
      <c r="B1030" s="36" t="s">
        <v>8158</v>
      </c>
      <c r="C1030" s="1"/>
      <c r="D1030" s="1" t="s">
        <v>951</v>
      </c>
      <c r="E1030" s="1" t="s">
        <v>327</v>
      </c>
      <c r="F1030" s="1"/>
      <c r="G1030" s="1" t="s">
        <v>5478</v>
      </c>
      <c r="H1030" s="20"/>
      <c r="I1030" s="22"/>
      <c r="J1030" s="20">
        <v>0</v>
      </c>
      <c r="K1030" s="22"/>
      <c r="L1030" s="20"/>
      <c r="M1030" s="22"/>
      <c r="N1030" s="20"/>
      <c r="O1030" s="22"/>
      <c r="P1030" s="20">
        <v>7</v>
      </c>
      <c r="Q1030" s="22"/>
      <c r="R1030" s="20">
        <v>-2</v>
      </c>
      <c r="S1030" s="22"/>
      <c r="T1030" s="20"/>
      <c r="U1030" s="22"/>
      <c r="V1030" s="27">
        <v>5000</v>
      </c>
      <c r="W1030" s="1" t="s">
        <v>8159</v>
      </c>
      <c r="X1030" s="29" t="s">
        <v>8160</v>
      </c>
      <c r="Y1030" s="1" t="s">
        <v>2194</v>
      </c>
      <c r="Z1030" s="1" t="s">
        <v>2035</v>
      </c>
      <c r="AA1030" s="1" t="s">
        <v>1653</v>
      </c>
      <c r="AB1030" s="1" t="s">
        <v>29</v>
      </c>
      <c r="AC1030" s="1" t="s">
        <v>7941</v>
      </c>
      <c r="AD1030" s="1" t="s">
        <v>1687</v>
      </c>
      <c r="AE1030" s="1">
        <v>2</v>
      </c>
      <c r="AF1030" s="1" t="s">
        <v>29</v>
      </c>
      <c r="AG1030" s="1"/>
    </row>
    <row r="1031" spans="1:33">
      <c r="A1031" t="s">
        <v>29</v>
      </c>
      <c r="B1031" s="36" t="s">
        <v>8161</v>
      </c>
      <c r="C1031" s="1"/>
      <c r="D1031" s="1" t="s">
        <v>951</v>
      </c>
      <c r="E1031" s="1" t="s">
        <v>327</v>
      </c>
      <c r="F1031" s="1"/>
      <c r="G1031" s="1" t="s">
        <v>5478</v>
      </c>
      <c r="H1031" s="20"/>
      <c r="I1031" s="22"/>
      <c r="J1031" s="20">
        <v>0</v>
      </c>
      <c r="K1031" s="22"/>
      <c r="L1031" s="20"/>
      <c r="M1031" s="22"/>
      <c r="N1031" s="20"/>
      <c r="O1031" s="22"/>
      <c r="P1031" s="20">
        <v>8</v>
      </c>
      <c r="Q1031" s="22"/>
      <c r="R1031" s="20">
        <v>-3</v>
      </c>
      <c r="S1031" s="22"/>
      <c r="T1031" s="20"/>
      <c r="U1031" s="22"/>
      <c r="V1031" s="27">
        <v>5000</v>
      </c>
      <c r="W1031" s="1" t="s">
        <v>8162</v>
      </c>
      <c r="X1031" s="29" t="s">
        <v>5877</v>
      </c>
      <c r="Y1031" s="1" t="s">
        <v>4585</v>
      </c>
      <c r="Z1031" s="1" t="s">
        <v>2035</v>
      </c>
      <c r="AA1031" s="1" t="s">
        <v>1653</v>
      </c>
      <c r="AB1031" s="1" t="s">
        <v>29</v>
      </c>
      <c r="AC1031" s="1" t="s">
        <v>7941</v>
      </c>
      <c r="AD1031" s="1" t="s">
        <v>1683</v>
      </c>
      <c r="AE1031" s="1">
        <v>2</v>
      </c>
      <c r="AF1031" s="1" t="s">
        <v>29</v>
      </c>
      <c r="AG1031" s="1"/>
    </row>
    <row r="1032" spans="1:33">
      <c r="A1032" s="1" t="s">
        <v>29</v>
      </c>
      <c r="B1032" s="57" t="s">
        <v>8163</v>
      </c>
      <c r="C1032" s="1"/>
      <c r="D1032" s="1" t="s">
        <v>951</v>
      </c>
      <c r="E1032" s="1" t="s">
        <v>327</v>
      </c>
      <c r="F1032" s="2"/>
      <c r="G1032" s="1" t="s">
        <v>5478</v>
      </c>
      <c r="H1032" s="20"/>
      <c r="I1032" s="22"/>
      <c r="J1032" s="20">
        <v>1</v>
      </c>
      <c r="K1032" s="22"/>
      <c r="L1032" s="20"/>
      <c r="M1032" s="22"/>
      <c r="N1032" s="20"/>
      <c r="O1032" s="22"/>
      <c r="P1032" s="20">
        <v>5</v>
      </c>
      <c r="Q1032" s="22"/>
      <c r="R1032" s="20">
        <v>-2</v>
      </c>
      <c r="S1032" s="22"/>
      <c r="T1032" s="20"/>
      <c r="U1032" s="22"/>
      <c r="V1032" s="58">
        <v>5000</v>
      </c>
      <c r="W1032" s="59" t="s">
        <v>8164</v>
      </c>
      <c r="X1032" s="29" t="s">
        <v>5535</v>
      </c>
      <c r="Y1032" s="1" t="s">
        <v>2313</v>
      </c>
      <c r="Z1032" s="1" t="s">
        <v>2035</v>
      </c>
      <c r="AA1032" s="21" t="s">
        <v>1657</v>
      </c>
      <c r="AB1032" s="1" t="s">
        <v>29</v>
      </c>
      <c r="AC1032" s="1" t="s">
        <v>7941</v>
      </c>
      <c r="AD1032" s="1" t="s">
        <v>183</v>
      </c>
      <c r="AE1032" s="1">
        <v>2</v>
      </c>
      <c r="AF1032" s="1" t="s">
        <v>29</v>
      </c>
      <c r="AG1032" s="1"/>
    </row>
    <row r="1033" spans="1:33">
      <c r="A1033" s="1" t="s">
        <v>29</v>
      </c>
      <c r="B1033" s="1" t="s">
        <v>8165</v>
      </c>
      <c r="C1033" s="1"/>
      <c r="D1033" s="1" t="s">
        <v>348</v>
      </c>
      <c r="E1033" s="1"/>
      <c r="F1033" s="1" t="s">
        <v>128</v>
      </c>
      <c r="G1033" s="1" t="s">
        <v>5478</v>
      </c>
      <c r="H1033" s="20"/>
      <c r="I1033" s="22"/>
      <c r="J1033" s="20">
        <v>0</v>
      </c>
      <c r="K1033" s="22"/>
      <c r="L1033" s="20"/>
      <c r="M1033" s="22"/>
      <c r="N1033" s="20"/>
      <c r="O1033" s="22">
        <v>4</v>
      </c>
      <c r="P1033" s="20">
        <v>5</v>
      </c>
      <c r="Q1033" s="22">
        <v>1</v>
      </c>
      <c r="R1033" s="20">
        <v>2</v>
      </c>
      <c r="S1033" s="22"/>
      <c r="T1033" s="20"/>
      <c r="U1033" s="22"/>
      <c r="V1033" s="58">
        <v>5000</v>
      </c>
      <c r="W1033" s="59" t="s">
        <v>8166</v>
      </c>
      <c r="X1033" s="29" t="s">
        <v>8167</v>
      </c>
      <c r="Y1033" s="1" t="s">
        <v>2194</v>
      </c>
      <c r="Z1033" s="1" t="s">
        <v>2035</v>
      </c>
      <c r="AA1033" s="1" t="s">
        <v>1662</v>
      </c>
      <c r="AB1033" s="1" t="s">
        <v>29</v>
      </c>
      <c r="AC1033" s="1" t="s">
        <v>7941</v>
      </c>
      <c r="AD1033" s="1" t="s">
        <v>183</v>
      </c>
      <c r="AE1033" s="1">
        <v>2</v>
      </c>
      <c r="AF1033" s="1" t="s">
        <v>29</v>
      </c>
      <c r="AG1033" s="1"/>
    </row>
    <row r="1034" spans="1:33">
      <c r="A1034" s="1" t="s">
        <v>29</v>
      </c>
      <c r="B1034" s="1" t="s">
        <v>8168</v>
      </c>
      <c r="C1034" s="1"/>
      <c r="D1034" s="1" t="s">
        <v>1611</v>
      </c>
      <c r="E1034" s="1" t="s">
        <v>1676</v>
      </c>
      <c r="F1034" s="1"/>
      <c r="G1034" s="1" t="s">
        <v>5478</v>
      </c>
      <c r="H1034" s="20"/>
      <c r="I1034" s="22"/>
      <c r="J1034" s="20">
        <v>1</v>
      </c>
      <c r="K1034" s="22"/>
      <c r="L1034" s="20"/>
      <c r="M1034" s="22"/>
      <c r="N1034" s="20"/>
      <c r="O1034" s="22"/>
      <c r="P1034" s="20">
        <v>5</v>
      </c>
      <c r="Q1034" s="22"/>
      <c r="R1034" s="20">
        <v>0</v>
      </c>
      <c r="S1034" s="22"/>
      <c r="T1034" s="20"/>
      <c r="U1034" s="22"/>
      <c r="V1034" s="58">
        <v>5000</v>
      </c>
      <c r="W1034" s="59" t="s">
        <v>8169</v>
      </c>
      <c r="X1034" s="29" t="s">
        <v>8074</v>
      </c>
      <c r="Y1034" s="1" t="s">
        <v>4585</v>
      </c>
      <c r="Z1034" s="1" t="s">
        <v>2035</v>
      </c>
      <c r="AA1034" s="1" t="s">
        <v>1662</v>
      </c>
      <c r="AB1034" s="1" t="s">
        <v>29</v>
      </c>
      <c r="AC1034" s="1" t="s">
        <v>7941</v>
      </c>
      <c r="AD1034" s="1" t="s">
        <v>1675</v>
      </c>
      <c r="AE1034" s="1">
        <v>2</v>
      </c>
      <c r="AF1034" s="1" t="s">
        <v>29</v>
      </c>
      <c r="AG1034" s="1"/>
    </row>
    <row r="1035" spans="1:33">
      <c r="A1035" s="1" t="s">
        <v>29</v>
      </c>
      <c r="B1035" s="1" t="s">
        <v>8170</v>
      </c>
      <c r="C1035" s="1"/>
      <c r="D1035" s="1" t="s">
        <v>345</v>
      </c>
      <c r="E1035" s="1"/>
      <c r="F1035" s="1" t="s">
        <v>128</v>
      </c>
      <c r="G1035" s="1" t="s">
        <v>5478</v>
      </c>
      <c r="H1035" s="20"/>
      <c r="I1035" s="22"/>
      <c r="J1035" s="20">
        <v>0</v>
      </c>
      <c r="K1035" s="22"/>
      <c r="L1035" s="20"/>
      <c r="M1035" s="22"/>
      <c r="N1035" s="20"/>
      <c r="O1035" s="22">
        <v>5</v>
      </c>
      <c r="P1035" s="20">
        <v>6</v>
      </c>
      <c r="Q1035" s="22">
        <v>0</v>
      </c>
      <c r="R1035" s="20">
        <v>1</v>
      </c>
      <c r="S1035" s="22"/>
      <c r="T1035" s="20"/>
      <c r="U1035" s="22"/>
      <c r="V1035" s="58">
        <v>5000</v>
      </c>
      <c r="W1035" s="59" t="s">
        <v>8171</v>
      </c>
      <c r="X1035" s="29" t="s">
        <v>8172</v>
      </c>
      <c r="Y1035" s="1" t="s">
        <v>2194</v>
      </c>
      <c r="Z1035" s="1" t="s">
        <v>2035</v>
      </c>
      <c r="AA1035" s="1" t="s">
        <v>1662</v>
      </c>
      <c r="AB1035" s="1" t="s">
        <v>29</v>
      </c>
      <c r="AC1035" s="1" t="s">
        <v>7941</v>
      </c>
      <c r="AD1035" s="1" t="s">
        <v>183</v>
      </c>
      <c r="AE1035" s="1">
        <v>2</v>
      </c>
      <c r="AF1035" s="1" t="s">
        <v>29</v>
      </c>
      <c r="AG1035" s="1"/>
    </row>
    <row r="1036" spans="1:33">
      <c r="A1036" s="1" t="s">
        <v>29</v>
      </c>
      <c r="B1036" s="1" t="s">
        <v>8173</v>
      </c>
      <c r="C1036" s="1"/>
      <c r="D1036" s="1" t="s">
        <v>951</v>
      </c>
      <c r="E1036" s="1" t="s">
        <v>316</v>
      </c>
      <c r="F1036" s="1"/>
      <c r="G1036" s="1" t="s">
        <v>5478</v>
      </c>
      <c r="H1036" s="20"/>
      <c r="I1036" s="22"/>
      <c r="J1036" s="20">
        <v>0</v>
      </c>
      <c r="K1036" s="22"/>
      <c r="L1036" s="20"/>
      <c r="M1036" s="22"/>
      <c r="N1036" s="20"/>
      <c r="O1036" s="22"/>
      <c r="P1036" s="20">
        <v>6</v>
      </c>
      <c r="Q1036" s="22"/>
      <c r="R1036" s="20">
        <v>-1</v>
      </c>
      <c r="S1036" s="22"/>
      <c r="T1036" s="20"/>
      <c r="U1036" s="22"/>
      <c r="V1036" s="58">
        <v>5000</v>
      </c>
      <c r="W1036" s="59" t="s">
        <v>8174</v>
      </c>
      <c r="X1036" s="29" t="s">
        <v>7992</v>
      </c>
      <c r="Y1036" s="1" t="s">
        <v>2154</v>
      </c>
      <c r="Z1036" s="1" t="s">
        <v>2035</v>
      </c>
      <c r="AA1036" s="1" t="s">
        <v>1662</v>
      </c>
      <c r="AB1036" s="1" t="s">
        <v>29</v>
      </c>
      <c r="AC1036" s="1" t="s">
        <v>7941</v>
      </c>
      <c r="AD1036" s="1" t="s">
        <v>183</v>
      </c>
      <c r="AE1036" s="1">
        <v>2</v>
      </c>
      <c r="AF1036" s="1" t="s">
        <v>29</v>
      </c>
      <c r="AG1036" s="1"/>
    </row>
    <row r="1037" spans="1:33">
      <c r="A1037" s="1" t="s">
        <v>29</v>
      </c>
      <c r="B1037" s="1" t="s">
        <v>8175</v>
      </c>
      <c r="C1037" s="1"/>
      <c r="D1037" s="1" t="s">
        <v>351</v>
      </c>
      <c r="E1037" s="1"/>
      <c r="F1037" s="1"/>
      <c r="G1037" s="1" t="s">
        <v>5478</v>
      </c>
      <c r="H1037" s="20"/>
      <c r="I1037" s="22"/>
      <c r="J1037" s="20">
        <v>-1</v>
      </c>
      <c r="K1037" s="22"/>
      <c r="L1037" s="20"/>
      <c r="M1037" s="22"/>
      <c r="N1037" s="20"/>
      <c r="O1037" s="22"/>
      <c r="P1037" s="20">
        <v>7</v>
      </c>
      <c r="Q1037" s="22"/>
      <c r="R1037" s="20">
        <v>-2</v>
      </c>
      <c r="S1037" s="22"/>
      <c r="T1037" s="20"/>
      <c r="U1037" s="22"/>
      <c r="V1037" s="58">
        <v>5000</v>
      </c>
      <c r="W1037" s="59" t="s">
        <v>8176</v>
      </c>
      <c r="X1037" s="29" t="s">
        <v>8177</v>
      </c>
      <c r="Y1037" s="1" t="s">
        <v>4585</v>
      </c>
      <c r="Z1037" s="1" t="s">
        <v>2035</v>
      </c>
      <c r="AA1037" s="1" t="s">
        <v>1662</v>
      </c>
      <c r="AB1037" s="1" t="s">
        <v>29</v>
      </c>
      <c r="AC1037" s="1" t="s">
        <v>7941</v>
      </c>
      <c r="AD1037" s="1" t="s">
        <v>183</v>
      </c>
      <c r="AE1037" s="1">
        <v>2</v>
      </c>
      <c r="AF1037" s="1" t="s">
        <v>29</v>
      </c>
      <c r="AG1037" s="1"/>
    </row>
    <row r="1038" spans="1:33">
      <c r="A1038" s="1" t="s">
        <v>29</v>
      </c>
      <c r="B1038" s="1" t="s">
        <v>8178</v>
      </c>
      <c r="C1038" s="1"/>
      <c r="D1038" s="1" t="s">
        <v>1605</v>
      </c>
      <c r="E1038" s="1"/>
      <c r="F1038" s="1"/>
      <c r="G1038" s="1" t="s">
        <v>5478</v>
      </c>
      <c r="H1038" s="20"/>
      <c r="I1038" s="22"/>
      <c r="J1038" s="20">
        <v>0</v>
      </c>
      <c r="K1038" s="22"/>
      <c r="L1038" s="20"/>
      <c r="M1038" s="22"/>
      <c r="N1038" s="20"/>
      <c r="O1038" s="22"/>
      <c r="P1038" s="20">
        <v>7</v>
      </c>
      <c r="Q1038" s="22"/>
      <c r="R1038" s="20">
        <v>0</v>
      </c>
      <c r="S1038" s="22"/>
      <c r="T1038" s="20"/>
      <c r="U1038" s="22"/>
      <c r="V1038" s="58">
        <v>5000</v>
      </c>
      <c r="W1038" s="59" t="s">
        <v>8179</v>
      </c>
      <c r="X1038" s="29" t="s">
        <v>8180</v>
      </c>
      <c r="Y1038" s="1" t="s">
        <v>2194</v>
      </c>
      <c r="Z1038" s="1" t="s">
        <v>2035</v>
      </c>
      <c r="AA1038" s="1" t="s">
        <v>1662</v>
      </c>
      <c r="AB1038" s="1" t="s">
        <v>29</v>
      </c>
      <c r="AC1038" s="1" t="s">
        <v>7941</v>
      </c>
      <c r="AD1038" s="1" t="s">
        <v>1663</v>
      </c>
      <c r="AE1038" s="1">
        <v>2</v>
      </c>
      <c r="AF1038" s="1" t="s">
        <v>29</v>
      </c>
      <c r="AG1038" s="1"/>
    </row>
    <row r="1039" spans="1:33">
      <c r="A1039" s="1" t="s">
        <v>29</v>
      </c>
      <c r="B1039" s="1" t="s">
        <v>8181</v>
      </c>
      <c r="C1039" s="1"/>
      <c r="D1039" s="1" t="s">
        <v>951</v>
      </c>
      <c r="E1039" s="1" t="s">
        <v>327</v>
      </c>
      <c r="F1039" s="1" t="s">
        <v>128</v>
      </c>
      <c r="G1039" s="1" t="s">
        <v>5478</v>
      </c>
      <c r="H1039" s="20"/>
      <c r="I1039" s="22"/>
      <c r="J1039" s="20">
        <v>0</v>
      </c>
      <c r="K1039" s="22"/>
      <c r="L1039" s="20"/>
      <c r="M1039" s="22"/>
      <c r="N1039" s="20"/>
      <c r="O1039" s="22">
        <v>7</v>
      </c>
      <c r="P1039" s="20">
        <v>8</v>
      </c>
      <c r="Q1039" s="22">
        <v>-4</v>
      </c>
      <c r="R1039" s="20">
        <v>-3</v>
      </c>
      <c r="S1039" s="22"/>
      <c r="T1039" s="20">
        <v>5</v>
      </c>
      <c r="U1039" s="22"/>
      <c r="V1039" s="58">
        <v>5000</v>
      </c>
      <c r="W1039" s="59" t="s">
        <v>8182</v>
      </c>
      <c r="X1039" s="29" t="s">
        <v>5685</v>
      </c>
      <c r="Y1039" s="1" t="s">
        <v>2154</v>
      </c>
      <c r="Z1039" s="1" t="s">
        <v>2035</v>
      </c>
      <c r="AA1039" s="1" t="s">
        <v>1662</v>
      </c>
      <c r="AB1039" s="1" t="s">
        <v>29</v>
      </c>
      <c r="AC1039" s="1" t="s">
        <v>7941</v>
      </c>
      <c r="AD1039" s="1" t="s">
        <v>183</v>
      </c>
      <c r="AE1039" s="1">
        <v>2</v>
      </c>
      <c r="AF1039" s="1" t="s">
        <v>29</v>
      </c>
      <c r="AG1039" s="1"/>
    </row>
    <row r="1040" spans="1:33">
      <c r="A1040" s="1" t="s">
        <v>29</v>
      </c>
      <c r="B1040" s="1" t="s">
        <v>8183</v>
      </c>
      <c r="C1040" s="1"/>
      <c r="D1040" s="1" t="s">
        <v>183</v>
      </c>
      <c r="E1040" s="1"/>
      <c r="F1040" s="1"/>
      <c r="G1040" s="1" t="s">
        <v>5478</v>
      </c>
      <c r="H1040" s="20"/>
      <c r="I1040" s="22"/>
      <c r="J1040" s="20">
        <v>-1</v>
      </c>
      <c r="K1040" s="22"/>
      <c r="L1040" s="20"/>
      <c r="M1040" s="22"/>
      <c r="N1040" s="20"/>
      <c r="O1040" s="22"/>
      <c r="P1040" s="20">
        <v>8</v>
      </c>
      <c r="Q1040" s="22"/>
      <c r="R1040" s="20">
        <v>-4</v>
      </c>
      <c r="S1040" s="22"/>
      <c r="T1040" s="20"/>
      <c r="U1040" s="22"/>
      <c r="V1040" s="58">
        <v>5000</v>
      </c>
      <c r="W1040" s="59" t="s">
        <v>8184</v>
      </c>
      <c r="X1040" s="29" t="s">
        <v>8185</v>
      </c>
      <c r="Y1040" s="1" t="s">
        <v>2377</v>
      </c>
      <c r="Z1040" s="1" t="s">
        <v>2035</v>
      </c>
      <c r="AA1040" s="1" t="s">
        <v>1662</v>
      </c>
      <c r="AB1040" s="1" t="s">
        <v>29</v>
      </c>
      <c r="AC1040" s="1" t="s">
        <v>7941</v>
      </c>
      <c r="AD1040" s="1" t="s">
        <v>1691</v>
      </c>
      <c r="AE1040" s="1">
        <v>2</v>
      </c>
      <c r="AF1040" s="1" t="s">
        <v>29</v>
      </c>
      <c r="AG1040" s="1"/>
    </row>
    <row r="1041" spans="1:33">
      <c r="A1041" s="1" t="s">
        <v>29</v>
      </c>
      <c r="B1041" s="1" t="s">
        <v>8186</v>
      </c>
      <c r="C1041" s="1"/>
      <c r="D1041" s="1" t="s">
        <v>1640</v>
      </c>
      <c r="E1041" s="1"/>
      <c r="F1041" s="1"/>
      <c r="G1041" s="1" t="s">
        <v>5478</v>
      </c>
      <c r="H1041" s="20"/>
      <c r="I1041" s="22"/>
      <c r="J1041" s="20">
        <v>0</v>
      </c>
      <c r="K1041" s="22"/>
      <c r="L1041" s="20"/>
      <c r="M1041" s="22"/>
      <c r="N1041" s="20"/>
      <c r="O1041" s="22"/>
      <c r="P1041" s="20">
        <v>8</v>
      </c>
      <c r="Q1041" s="22"/>
      <c r="R1041" s="20">
        <v>-1</v>
      </c>
      <c r="S1041" s="22"/>
      <c r="T1041" s="20"/>
      <c r="U1041" s="22"/>
      <c r="V1041" s="58">
        <v>5000</v>
      </c>
      <c r="W1041" s="59" t="s">
        <v>8187</v>
      </c>
      <c r="X1041" s="29" t="s">
        <v>8188</v>
      </c>
      <c r="Y1041" s="1" t="s">
        <v>2194</v>
      </c>
      <c r="Z1041" s="1" t="s">
        <v>2035</v>
      </c>
      <c r="AA1041" s="1" t="s">
        <v>1662</v>
      </c>
      <c r="AB1041" s="1" t="s">
        <v>29</v>
      </c>
      <c r="AC1041" s="1" t="s">
        <v>7941</v>
      </c>
      <c r="AD1041" s="1" t="s">
        <v>183</v>
      </c>
      <c r="AE1041" s="1">
        <v>2</v>
      </c>
      <c r="AF1041" s="1" t="s">
        <v>29</v>
      </c>
      <c r="AG1041" s="1"/>
    </row>
    <row r="1042" spans="1:33">
      <c r="A1042" s="1" t="s">
        <v>29</v>
      </c>
      <c r="B1042" s="1" t="s">
        <v>8189</v>
      </c>
      <c r="C1042" s="1"/>
      <c r="D1042" s="1" t="s">
        <v>951</v>
      </c>
      <c r="E1042" s="1"/>
      <c r="F1042" s="1"/>
      <c r="G1042" s="1" t="s">
        <v>5478</v>
      </c>
      <c r="H1042" s="20"/>
      <c r="I1042" s="22"/>
      <c r="J1042" s="20">
        <v>0</v>
      </c>
      <c r="K1042" s="22"/>
      <c r="L1042" s="20"/>
      <c r="M1042" s="22"/>
      <c r="N1042" s="20"/>
      <c r="O1042" s="22"/>
      <c r="P1042" s="20">
        <v>6</v>
      </c>
      <c r="Q1042" s="22"/>
      <c r="R1042" s="20">
        <v>-2</v>
      </c>
      <c r="S1042" s="22"/>
      <c r="T1042" s="20"/>
      <c r="U1042" s="22">
        <v>5</v>
      </c>
      <c r="V1042" s="27">
        <v>5000</v>
      </c>
      <c r="W1042" s="1" t="s">
        <v>8190</v>
      </c>
      <c r="X1042" s="29" t="s">
        <v>5764</v>
      </c>
      <c r="Y1042" s="1" t="s">
        <v>2194</v>
      </c>
      <c r="Z1042" s="1" t="s">
        <v>2035</v>
      </c>
      <c r="AA1042" s="1" t="s">
        <v>1667</v>
      </c>
      <c r="AB1042" s="1" t="s">
        <v>29</v>
      </c>
      <c r="AC1042" s="1" t="s">
        <v>7941</v>
      </c>
      <c r="AD1042" s="1" t="s">
        <v>183</v>
      </c>
      <c r="AE1042" s="1">
        <v>2</v>
      </c>
      <c r="AF1042" s="1" t="s">
        <v>29</v>
      </c>
      <c r="AG1042" s="1"/>
    </row>
    <row r="1043" spans="1:33">
      <c r="A1043" s="1" t="s">
        <v>29</v>
      </c>
      <c r="B1043" s="1" t="s">
        <v>8191</v>
      </c>
      <c r="C1043" s="1"/>
      <c r="D1043" s="1" t="s">
        <v>951</v>
      </c>
      <c r="E1043" s="1"/>
      <c r="F1043" s="1"/>
      <c r="G1043" s="1" t="s">
        <v>5478</v>
      </c>
      <c r="H1043" s="20"/>
      <c r="I1043" s="22"/>
      <c r="J1043" s="20">
        <v>0</v>
      </c>
      <c r="K1043" s="22"/>
      <c r="L1043" s="20"/>
      <c r="M1043" s="22"/>
      <c r="N1043" s="20"/>
      <c r="O1043" s="22"/>
      <c r="P1043" s="20">
        <v>7</v>
      </c>
      <c r="Q1043" s="22"/>
      <c r="R1043" s="20">
        <v>-3</v>
      </c>
      <c r="S1043" s="22"/>
      <c r="T1043" s="20"/>
      <c r="U1043" s="22"/>
      <c r="V1043" s="27">
        <v>5000</v>
      </c>
      <c r="W1043" s="1" t="s">
        <v>8192</v>
      </c>
      <c r="X1043" s="29" t="s">
        <v>8193</v>
      </c>
      <c r="Y1043" s="1" t="s">
        <v>2194</v>
      </c>
      <c r="Z1043" s="1" t="s">
        <v>2035</v>
      </c>
      <c r="AA1043" s="1" t="s">
        <v>1667</v>
      </c>
      <c r="AB1043" s="1" t="s">
        <v>29</v>
      </c>
      <c r="AC1043" s="1" t="s">
        <v>7941</v>
      </c>
      <c r="AD1043" s="1" t="s">
        <v>1691</v>
      </c>
      <c r="AE1043" s="1">
        <v>2</v>
      </c>
      <c r="AF1043" s="1" t="s">
        <v>29</v>
      </c>
      <c r="AG1043" s="1"/>
    </row>
    <row r="1044" spans="1:33">
      <c r="A1044" s="1" t="s">
        <v>29</v>
      </c>
      <c r="B1044" s="1" t="s">
        <v>8194</v>
      </c>
      <c r="C1044" s="1"/>
      <c r="D1044" s="1" t="s">
        <v>361</v>
      </c>
      <c r="E1044" s="1"/>
      <c r="F1044" s="1" t="s">
        <v>128</v>
      </c>
      <c r="G1044" s="1" t="s">
        <v>5478</v>
      </c>
      <c r="H1044" s="20"/>
      <c r="I1044" s="22"/>
      <c r="J1044" s="20">
        <v>0</v>
      </c>
      <c r="K1044" s="22"/>
      <c r="L1044" s="20"/>
      <c r="M1044" s="22"/>
      <c r="N1044" s="20"/>
      <c r="O1044" s="22">
        <v>5</v>
      </c>
      <c r="P1044" s="20">
        <v>6</v>
      </c>
      <c r="Q1044" s="22">
        <v>0</v>
      </c>
      <c r="R1044" s="20">
        <v>1</v>
      </c>
      <c r="S1044" s="22"/>
      <c r="T1044" s="20"/>
      <c r="U1044" s="22"/>
      <c r="V1044" s="27">
        <v>5000</v>
      </c>
      <c r="W1044" s="1" t="s">
        <v>8195</v>
      </c>
      <c r="X1044" s="29" t="s">
        <v>8196</v>
      </c>
      <c r="Y1044" s="1" t="s">
        <v>2154</v>
      </c>
      <c r="Z1044" s="1" t="s">
        <v>2035</v>
      </c>
      <c r="AA1044" s="1" t="s">
        <v>1667</v>
      </c>
      <c r="AB1044" s="1" t="s">
        <v>29</v>
      </c>
      <c r="AC1044" s="1" t="s">
        <v>7941</v>
      </c>
      <c r="AD1044" s="1" t="s">
        <v>183</v>
      </c>
      <c r="AE1044" s="1">
        <v>2</v>
      </c>
      <c r="AF1044" s="1" t="s">
        <v>29</v>
      </c>
      <c r="AG1044" s="1"/>
    </row>
    <row r="1045" spans="1:33">
      <c r="A1045" s="1" t="s">
        <v>29</v>
      </c>
      <c r="B1045" s="1" t="s">
        <v>8197</v>
      </c>
      <c r="C1045" s="1"/>
      <c r="D1045" s="1" t="s">
        <v>335</v>
      </c>
      <c r="E1045" s="1"/>
      <c r="F1045" s="1"/>
      <c r="G1045" s="1" t="s">
        <v>5478</v>
      </c>
      <c r="H1045" s="20"/>
      <c r="I1045" s="22"/>
      <c r="J1045" s="20">
        <v>0</v>
      </c>
      <c r="K1045" s="22"/>
      <c r="L1045" s="20"/>
      <c r="M1045" s="22"/>
      <c r="N1045" s="20"/>
      <c r="O1045" s="22"/>
      <c r="P1045" s="20">
        <v>6</v>
      </c>
      <c r="Q1045" s="22"/>
      <c r="R1045" s="20">
        <v>0</v>
      </c>
      <c r="S1045" s="22"/>
      <c r="T1045" s="20">
        <v>3</v>
      </c>
      <c r="U1045" s="22">
        <v>3</v>
      </c>
      <c r="V1045" s="27">
        <v>5000</v>
      </c>
      <c r="W1045" s="1" t="s">
        <v>8198</v>
      </c>
      <c r="X1045" s="29" t="s">
        <v>5671</v>
      </c>
      <c r="Y1045" s="1" t="s">
        <v>2154</v>
      </c>
      <c r="Z1045" s="1" t="s">
        <v>2035</v>
      </c>
      <c r="AA1045" s="1" t="s">
        <v>1667</v>
      </c>
      <c r="AB1045" s="1" t="s">
        <v>29</v>
      </c>
      <c r="AC1045" s="1" t="s">
        <v>7941</v>
      </c>
      <c r="AD1045" s="1" t="s">
        <v>183</v>
      </c>
      <c r="AE1045" s="1">
        <v>2</v>
      </c>
      <c r="AF1045" s="1" t="s">
        <v>29</v>
      </c>
      <c r="AG1045" s="1"/>
    </row>
    <row r="1046" spans="1:33">
      <c r="A1046" s="1" t="s">
        <v>29</v>
      </c>
      <c r="B1046" s="1" t="s">
        <v>8199</v>
      </c>
      <c r="C1046" s="1"/>
      <c r="D1046" s="1" t="s">
        <v>348</v>
      </c>
      <c r="E1046" s="1"/>
      <c r="F1046" s="1" t="s">
        <v>128</v>
      </c>
      <c r="G1046" s="1" t="s">
        <v>5478</v>
      </c>
      <c r="H1046" s="20"/>
      <c r="I1046" s="22"/>
      <c r="J1046" s="20">
        <v>0</v>
      </c>
      <c r="K1046" s="22"/>
      <c r="L1046" s="20"/>
      <c r="M1046" s="22"/>
      <c r="N1046" s="20"/>
      <c r="O1046" s="22">
        <v>6</v>
      </c>
      <c r="P1046" s="20">
        <v>7</v>
      </c>
      <c r="Q1046" s="22">
        <v>-1</v>
      </c>
      <c r="R1046" s="20">
        <v>0</v>
      </c>
      <c r="S1046" s="22"/>
      <c r="T1046" s="20"/>
      <c r="U1046" s="22"/>
      <c r="V1046" s="27">
        <v>5000</v>
      </c>
      <c r="W1046" s="1" t="s">
        <v>8200</v>
      </c>
      <c r="X1046" s="29" t="s">
        <v>8201</v>
      </c>
      <c r="Y1046" s="1" t="s">
        <v>4585</v>
      </c>
      <c r="Z1046" s="1" t="s">
        <v>2035</v>
      </c>
      <c r="AA1046" s="1" t="s">
        <v>1667</v>
      </c>
      <c r="AB1046" s="1" t="s">
        <v>29</v>
      </c>
      <c r="AC1046" s="1" t="s">
        <v>7941</v>
      </c>
      <c r="AD1046" s="1" t="s">
        <v>183</v>
      </c>
      <c r="AE1046" s="1">
        <v>2</v>
      </c>
      <c r="AF1046" s="1" t="s">
        <v>29</v>
      </c>
      <c r="AG1046" s="1"/>
    </row>
    <row r="1047" spans="1:33">
      <c r="A1047" t="s">
        <v>29</v>
      </c>
      <c r="B1047" s="36" t="s">
        <v>8202</v>
      </c>
      <c r="C1047" s="1"/>
      <c r="D1047" s="2" t="s">
        <v>51</v>
      </c>
      <c r="E1047" s="1"/>
      <c r="F1047" s="2"/>
      <c r="G1047" s="2" t="s">
        <v>5478</v>
      </c>
      <c r="H1047" s="20"/>
      <c r="I1047" s="22"/>
      <c r="J1047" s="20">
        <v>1</v>
      </c>
      <c r="K1047" s="22"/>
      <c r="L1047" s="20"/>
      <c r="M1047" s="22"/>
      <c r="N1047" s="20"/>
      <c r="O1047" s="22"/>
      <c r="P1047" s="20">
        <v>6</v>
      </c>
      <c r="Q1047" s="22"/>
      <c r="R1047" s="20">
        <v>-4</v>
      </c>
      <c r="S1047" s="22"/>
      <c r="T1047" s="20"/>
      <c r="U1047" s="22"/>
      <c r="V1047" s="27">
        <v>6000</v>
      </c>
      <c r="W1047" s="1" t="s">
        <v>8203</v>
      </c>
      <c r="X1047" s="29" t="s">
        <v>8204</v>
      </c>
      <c r="Y1047" s="1" t="s">
        <v>2154</v>
      </c>
      <c r="Z1047" s="1" t="s">
        <v>2035</v>
      </c>
      <c r="AA1047" s="1" t="s">
        <v>1623</v>
      </c>
      <c r="AB1047" s="1" t="s">
        <v>29</v>
      </c>
      <c r="AC1047" s="1" t="s">
        <v>7941</v>
      </c>
      <c r="AD1047" s="1" t="s">
        <v>1687</v>
      </c>
      <c r="AE1047" s="1">
        <v>2</v>
      </c>
      <c r="AF1047" s="1" t="s">
        <v>29</v>
      </c>
      <c r="AG1047" s="1"/>
    </row>
    <row r="1048" spans="1:33">
      <c r="A1048" t="s">
        <v>29</v>
      </c>
      <c r="B1048" s="36" t="s">
        <v>8205</v>
      </c>
      <c r="C1048" s="1"/>
      <c r="D1048" s="2" t="s">
        <v>335</v>
      </c>
      <c r="E1048" s="1"/>
      <c r="F1048" s="1"/>
      <c r="G1048" s="2" t="s">
        <v>5478</v>
      </c>
      <c r="H1048" s="20"/>
      <c r="I1048" s="22"/>
      <c r="J1048" s="20">
        <v>0</v>
      </c>
      <c r="K1048" s="22"/>
      <c r="L1048" s="20"/>
      <c r="M1048" s="22"/>
      <c r="N1048" s="20"/>
      <c r="O1048" s="22"/>
      <c r="P1048" s="20">
        <v>7</v>
      </c>
      <c r="Q1048" s="22"/>
      <c r="R1048" s="20">
        <v>-3</v>
      </c>
      <c r="S1048" s="22"/>
      <c r="T1048" s="20"/>
      <c r="U1048" s="22"/>
      <c r="V1048" s="27">
        <v>6000</v>
      </c>
      <c r="W1048" s="1" t="s">
        <v>8206</v>
      </c>
      <c r="X1048" s="29" t="s">
        <v>8204</v>
      </c>
      <c r="Y1048" s="1" t="s">
        <v>2194</v>
      </c>
      <c r="Z1048" s="1" t="s">
        <v>2035</v>
      </c>
      <c r="AA1048" s="1" t="s">
        <v>1623</v>
      </c>
      <c r="AB1048" s="1" t="s">
        <v>29</v>
      </c>
      <c r="AC1048" s="1" t="s">
        <v>7941</v>
      </c>
      <c r="AD1048" s="1" t="s">
        <v>183</v>
      </c>
      <c r="AE1048" s="1">
        <v>2</v>
      </c>
      <c r="AF1048" s="1" t="s">
        <v>29</v>
      </c>
      <c r="AG1048" s="1"/>
    </row>
    <row r="1049" spans="1:33">
      <c r="A1049" t="s">
        <v>29</v>
      </c>
      <c r="B1049" s="36" t="s">
        <v>8207</v>
      </c>
      <c r="C1049" s="1"/>
      <c r="D1049" s="2" t="s">
        <v>951</v>
      </c>
      <c r="E1049" s="1"/>
      <c r="F1049" s="1"/>
      <c r="G1049" s="2" t="s">
        <v>5478</v>
      </c>
      <c r="H1049" s="20"/>
      <c r="I1049" s="22"/>
      <c r="J1049" s="20">
        <v>0</v>
      </c>
      <c r="K1049" s="22"/>
      <c r="L1049" s="20"/>
      <c r="M1049" s="22"/>
      <c r="N1049" s="20"/>
      <c r="O1049" s="22"/>
      <c r="P1049" s="20">
        <v>8</v>
      </c>
      <c r="Q1049" s="22"/>
      <c r="R1049" s="20">
        <v>-4</v>
      </c>
      <c r="S1049" s="22"/>
      <c r="T1049" s="20"/>
      <c r="U1049" s="22"/>
      <c r="V1049" s="27">
        <v>6000</v>
      </c>
      <c r="W1049" s="1" t="s">
        <v>8208</v>
      </c>
      <c r="X1049" s="29" t="s">
        <v>8209</v>
      </c>
      <c r="Y1049" s="1" t="s">
        <v>2154</v>
      </c>
      <c r="Z1049" s="1" t="s">
        <v>2035</v>
      </c>
      <c r="AA1049" s="1" t="s">
        <v>1623</v>
      </c>
      <c r="AB1049" s="1" t="s">
        <v>29</v>
      </c>
      <c r="AC1049" s="1" t="s">
        <v>7941</v>
      </c>
      <c r="AD1049" s="1" t="s">
        <v>1663</v>
      </c>
      <c r="AE1049" s="1">
        <v>2</v>
      </c>
      <c r="AF1049" s="1" t="s">
        <v>29</v>
      </c>
      <c r="AG1049" s="1"/>
    </row>
    <row r="1050" spans="1:33">
      <c r="A1050" t="s">
        <v>29</v>
      </c>
      <c r="B1050" s="36" t="s">
        <v>8210</v>
      </c>
      <c r="C1050" s="1"/>
      <c r="D1050" s="2" t="s">
        <v>951</v>
      </c>
      <c r="E1050" s="1"/>
      <c r="F1050" s="2"/>
      <c r="G1050" s="2" t="s">
        <v>5478</v>
      </c>
      <c r="H1050" s="20"/>
      <c r="I1050" s="22"/>
      <c r="J1050" s="20">
        <v>1</v>
      </c>
      <c r="K1050" s="22"/>
      <c r="L1050" s="20"/>
      <c r="M1050" s="22"/>
      <c r="N1050" s="20"/>
      <c r="O1050" s="22"/>
      <c r="P1050" s="20">
        <v>8</v>
      </c>
      <c r="Q1050" s="22"/>
      <c r="R1050" s="20">
        <v>-4</v>
      </c>
      <c r="S1050" s="22"/>
      <c r="T1050" s="20"/>
      <c r="U1050" s="22"/>
      <c r="V1050" s="27">
        <v>6000</v>
      </c>
      <c r="W1050" s="1" t="s">
        <v>8211</v>
      </c>
      <c r="X1050" s="29" t="s">
        <v>8212</v>
      </c>
      <c r="Y1050" s="1" t="s">
        <v>2194</v>
      </c>
      <c r="Z1050" s="1" t="s">
        <v>2035</v>
      </c>
      <c r="AA1050" s="1" t="s">
        <v>1623</v>
      </c>
      <c r="AB1050" s="1" t="s">
        <v>29</v>
      </c>
      <c r="AC1050" s="1" t="s">
        <v>7941</v>
      </c>
      <c r="AD1050" s="1" t="s">
        <v>183</v>
      </c>
      <c r="AE1050" s="1">
        <v>2</v>
      </c>
      <c r="AF1050" s="1" t="s">
        <v>29</v>
      </c>
      <c r="AG1050" s="1"/>
    </row>
    <row r="1051" spans="1:33">
      <c r="A1051" t="s">
        <v>29</v>
      </c>
      <c r="B1051" s="29" t="s">
        <v>8213</v>
      </c>
      <c r="C1051" s="1"/>
      <c r="D1051" s="2" t="s">
        <v>316</v>
      </c>
      <c r="E1051" s="1" t="s">
        <v>951</v>
      </c>
      <c r="F1051" s="2"/>
      <c r="G1051" s="1" t="s">
        <v>5478</v>
      </c>
      <c r="H1051" s="20"/>
      <c r="I1051" s="22"/>
      <c r="J1051" s="20">
        <v>0</v>
      </c>
      <c r="K1051" s="22"/>
      <c r="L1051" s="20"/>
      <c r="M1051" s="22"/>
      <c r="N1051" s="20"/>
      <c r="O1051" s="22"/>
      <c r="P1051" s="20">
        <v>10</v>
      </c>
      <c r="Q1051" s="22"/>
      <c r="R1051" s="20">
        <v>-4</v>
      </c>
      <c r="S1051" s="22"/>
      <c r="T1051" s="20"/>
      <c r="U1051" s="22">
        <v>5</v>
      </c>
      <c r="V1051" s="27">
        <v>6000</v>
      </c>
      <c r="W1051" s="1" t="s">
        <v>8214</v>
      </c>
      <c r="X1051" s="29" t="s">
        <v>5764</v>
      </c>
      <c r="Y1051" s="1" t="s">
        <v>2194</v>
      </c>
      <c r="Z1051" s="1" t="s">
        <v>2035</v>
      </c>
      <c r="AA1051" s="1" t="s">
        <v>1623</v>
      </c>
      <c r="AB1051" s="1" t="s">
        <v>29</v>
      </c>
      <c r="AC1051" s="1" t="s">
        <v>7941</v>
      </c>
      <c r="AD1051" s="1" t="s">
        <v>183</v>
      </c>
      <c r="AE1051" s="1">
        <v>2</v>
      </c>
      <c r="AF1051" s="1" t="s">
        <v>29</v>
      </c>
      <c r="AG1051" s="1"/>
    </row>
    <row r="1052" spans="1:33">
      <c r="A1052" t="s">
        <v>29</v>
      </c>
      <c r="B1052" s="36" t="s">
        <v>8215</v>
      </c>
      <c r="C1052" s="1"/>
      <c r="D1052" s="2" t="s">
        <v>951</v>
      </c>
      <c r="E1052" s="1"/>
      <c r="F1052" s="1"/>
      <c r="G1052" s="1" t="s">
        <v>5478</v>
      </c>
      <c r="H1052" s="20"/>
      <c r="I1052" s="22"/>
      <c r="J1052" s="20">
        <v>0</v>
      </c>
      <c r="K1052" s="22"/>
      <c r="L1052" s="20"/>
      <c r="M1052" s="22"/>
      <c r="N1052" s="20"/>
      <c r="O1052" s="22"/>
      <c r="P1052" s="20">
        <v>6</v>
      </c>
      <c r="Q1052" s="22"/>
      <c r="R1052" s="20">
        <v>-1</v>
      </c>
      <c r="S1052" s="22"/>
      <c r="T1052" s="20"/>
      <c r="U1052" s="22"/>
      <c r="V1052" s="27">
        <v>6000</v>
      </c>
      <c r="W1052" s="1" t="s">
        <v>8216</v>
      </c>
      <c r="X1052" s="29" t="s">
        <v>8126</v>
      </c>
      <c r="Y1052" s="1" t="s">
        <v>4585</v>
      </c>
      <c r="Z1052" s="1" t="s">
        <v>2035</v>
      </c>
      <c r="AA1052" s="1" t="s">
        <v>1631</v>
      </c>
      <c r="AB1052" s="1" t="s">
        <v>29</v>
      </c>
      <c r="AC1052" s="1" t="s">
        <v>7941</v>
      </c>
      <c r="AD1052" s="1" t="s">
        <v>183</v>
      </c>
      <c r="AE1052" s="1">
        <v>2</v>
      </c>
      <c r="AF1052" s="1" t="s">
        <v>29</v>
      </c>
      <c r="AG1052" s="1"/>
    </row>
    <row r="1053" spans="1:33">
      <c r="A1053" t="s">
        <v>29</v>
      </c>
      <c r="B1053" s="36" t="s">
        <v>8217</v>
      </c>
      <c r="C1053" s="1"/>
      <c r="D1053" s="2" t="s">
        <v>316</v>
      </c>
      <c r="E1053" s="1" t="s">
        <v>951</v>
      </c>
      <c r="F1053" s="2" t="s">
        <v>128</v>
      </c>
      <c r="G1053" s="1" t="s">
        <v>5478</v>
      </c>
      <c r="H1053" s="20"/>
      <c r="I1053" s="22"/>
      <c r="J1053" s="20">
        <v>0</v>
      </c>
      <c r="K1053" s="22"/>
      <c r="L1053" s="20"/>
      <c r="M1053" s="22"/>
      <c r="N1053" s="20"/>
      <c r="O1053" s="22">
        <v>5</v>
      </c>
      <c r="P1053" s="20">
        <v>6</v>
      </c>
      <c r="Q1053" s="22">
        <v>0</v>
      </c>
      <c r="R1053" s="20">
        <v>1</v>
      </c>
      <c r="S1053" s="22"/>
      <c r="T1053" s="20"/>
      <c r="U1053" s="22"/>
      <c r="V1053" s="27">
        <v>6000</v>
      </c>
      <c r="W1053" s="1" t="s">
        <v>8218</v>
      </c>
      <c r="X1053" s="29" t="s">
        <v>8085</v>
      </c>
      <c r="Y1053" s="1" t="s">
        <v>2154</v>
      </c>
      <c r="Z1053" s="1" t="s">
        <v>2035</v>
      </c>
      <c r="AA1053" s="1" t="s">
        <v>1631</v>
      </c>
      <c r="AB1053" s="1" t="s">
        <v>29</v>
      </c>
      <c r="AC1053" s="1" t="s">
        <v>7941</v>
      </c>
      <c r="AD1053" s="1" t="s">
        <v>183</v>
      </c>
      <c r="AE1053" s="1">
        <v>2</v>
      </c>
      <c r="AF1053" s="1" t="s">
        <v>29</v>
      </c>
      <c r="AG1053" s="1"/>
    </row>
    <row r="1054" spans="1:33">
      <c r="A1054" t="s">
        <v>29</v>
      </c>
      <c r="B1054" s="36" t="s">
        <v>8219</v>
      </c>
      <c r="C1054" s="1"/>
      <c r="D1054" s="2" t="s">
        <v>951</v>
      </c>
      <c r="E1054" s="1"/>
      <c r="F1054" s="2"/>
      <c r="G1054" s="1" t="s">
        <v>5478</v>
      </c>
      <c r="H1054" s="20"/>
      <c r="I1054" s="22"/>
      <c r="J1054" s="20">
        <v>1</v>
      </c>
      <c r="K1054" s="22"/>
      <c r="L1054" s="20"/>
      <c r="M1054" s="22"/>
      <c r="N1054" s="20"/>
      <c r="O1054" s="22"/>
      <c r="P1054" s="20">
        <v>7</v>
      </c>
      <c r="Q1054" s="22"/>
      <c r="R1054" s="20">
        <v>-4</v>
      </c>
      <c r="S1054" s="22"/>
      <c r="T1054" s="20"/>
      <c r="U1054" s="22"/>
      <c r="V1054" s="27">
        <v>6000</v>
      </c>
      <c r="W1054" s="1" t="s">
        <v>8220</v>
      </c>
      <c r="X1054" s="29" t="s">
        <v>8185</v>
      </c>
      <c r="Y1054" s="1" t="s">
        <v>2194</v>
      </c>
      <c r="Z1054" s="1" t="s">
        <v>2035</v>
      </c>
      <c r="AA1054" s="1" t="s">
        <v>1631</v>
      </c>
      <c r="AB1054" s="1" t="s">
        <v>29</v>
      </c>
      <c r="AC1054" s="1" t="s">
        <v>7941</v>
      </c>
      <c r="AD1054" s="1" t="s">
        <v>183</v>
      </c>
      <c r="AE1054" s="1">
        <v>2</v>
      </c>
      <c r="AF1054" s="1" t="s">
        <v>29</v>
      </c>
      <c r="AG1054" s="1"/>
    </row>
    <row r="1055" spans="1:33">
      <c r="A1055" t="s">
        <v>29</v>
      </c>
      <c r="B1055" s="36" t="s">
        <v>8221</v>
      </c>
      <c r="C1055" s="1"/>
      <c r="D1055" s="2" t="s">
        <v>361</v>
      </c>
      <c r="E1055" s="1"/>
      <c r="F1055" s="1" t="s">
        <v>128</v>
      </c>
      <c r="G1055" s="1" t="s">
        <v>5478</v>
      </c>
      <c r="H1055" s="20"/>
      <c r="I1055" s="22"/>
      <c r="J1055" s="20">
        <v>-1</v>
      </c>
      <c r="K1055" s="22"/>
      <c r="L1055" s="20"/>
      <c r="M1055" s="22"/>
      <c r="N1055" s="20"/>
      <c r="O1055" s="22">
        <v>7</v>
      </c>
      <c r="P1055" s="20">
        <v>8</v>
      </c>
      <c r="Q1055" s="22">
        <v>0</v>
      </c>
      <c r="R1055" s="20">
        <v>1</v>
      </c>
      <c r="S1055" s="22"/>
      <c r="T1055" s="20"/>
      <c r="U1055" s="22"/>
      <c r="V1055" s="27">
        <v>6000</v>
      </c>
      <c r="W1055" s="1" t="s">
        <v>8222</v>
      </c>
      <c r="X1055" s="29" t="s">
        <v>8223</v>
      </c>
      <c r="Y1055" s="1" t="s">
        <v>2154</v>
      </c>
      <c r="Z1055" s="1" t="s">
        <v>2035</v>
      </c>
      <c r="AA1055" s="1" t="s">
        <v>1631</v>
      </c>
      <c r="AB1055" s="1" t="s">
        <v>29</v>
      </c>
      <c r="AC1055" s="1" t="s">
        <v>7941</v>
      </c>
      <c r="AD1055" s="1" t="s">
        <v>183</v>
      </c>
      <c r="AE1055" s="1">
        <v>2</v>
      </c>
      <c r="AF1055" s="1" t="s">
        <v>29</v>
      </c>
      <c r="AG1055" s="1"/>
    </row>
    <row r="1056" spans="1:33">
      <c r="A1056" t="s">
        <v>29</v>
      </c>
      <c r="B1056" s="36" t="s">
        <v>8224</v>
      </c>
      <c r="C1056" s="1"/>
      <c r="D1056" s="2" t="s">
        <v>351</v>
      </c>
      <c r="E1056" s="1"/>
      <c r="F1056" s="1"/>
      <c r="G1056" s="1" t="s">
        <v>5478</v>
      </c>
      <c r="H1056" s="20"/>
      <c r="I1056" s="22"/>
      <c r="J1056" s="20">
        <v>0</v>
      </c>
      <c r="K1056" s="22"/>
      <c r="L1056" s="20"/>
      <c r="M1056" s="22"/>
      <c r="N1056" s="20"/>
      <c r="O1056" s="22"/>
      <c r="P1056" s="20">
        <v>8</v>
      </c>
      <c r="Q1056" s="22"/>
      <c r="R1056" s="20">
        <v>-3</v>
      </c>
      <c r="S1056" s="22"/>
      <c r="T1056" s="20"/>
      <c r="U1056" s="22"/>
      <c r="V1056" s="27">
        <v>6000</v>
      </c>
      <c r="W1056" s="1" t="s">
        <v>8225</v>
      </c>
      <c r="X1056" s="29" t="s">
        <v>8226</v>
      </c>
      <c r="Y1056" s="1" t="s">
        <v>2194</v>
      </c>
      <c r="Z1056" s="1" t="s">
        <v>2035</v>
      </c>
      <c r="AA1056" s="1" t="s">
        <v>1631</v>
      </c>
      <c r="AB1056" s="1" t="s">
        <v>29</v>
      </c>
      <c r="AC1056" s="1" t="s">
        <v>7941</v>
      </c>
      <c r="AD1056" s="1" t="s">
        <v>183</v>
      </c>
      <c r="AE1056" s="1">
        <v>2</v>
      </c>
      <c r="AF1056" s="1" t="s">
        <v>29</v>
      </c>
      <c r="AG1056" s="1"/>
    </row>
    <row r="1057" spans="1:33">
      <c r="A1057" t="s">
        <v>29</v>
      </c>
      <c r="B1057" s="36" t="s">
        <v>8227</v>
      </c>
      <c r="C1057" s="1"/>
      <c r="D1057" s="2" t="s">
        <v>347</v>
      </c>
      <c r="E1057" s="1"/>
      <c r="F1057" s="1"/>
      <c r="G1057" s="1" t="s">
        <v>5478</v>
      </c>
      <c r="H1057" s="20"/>
      <c r="I1057" s="22"/>
      <c r="J1057" s="20">
        <v>1</v>
      </c>
      <c r="K1057" s="22"/>
      <c r="L1057" s="20"/>
      <c r="M1057" s="22"/>
      <c r="N1057" s="20"/>
      <c r="O1057" s="22"/>
      <c r="P1057" s="20">
        <v>8</v>
      </c>
      <c r="Q1057" s="22"/>
      <c r="R1057" s="20">
        <v>-5</v>
      </c>
      <c r="S1057" s="22"/>
      <c r="T1057" s="20"/>
      <c r="U1057" s="22"/>
      <c r="V1057" s="27">
        <v>6000</v>
      </c>
      <c r="W1057" s="1" t="s">
        <v>8228</v>
      </c>
      <c r="X1057" s="29" t="s">
        <v>8229</v>
      </c>
      <c r="Y1057" s="1" t="s">
        <v>2154</v>
      </c>
      <c r="Z1057" s="1" t="s">
        <v>2035</v>
      </c>
      <c r="AA1057" s="1" t="s">
        <v>1631</v>
      </c>
      <c r="AB1057" s="1" t="s">
        <v>29</v>
      </c>
      <c r="AC1057" s="1" t="s">
        <v>7941</v>
      </c>
      <c r="AD1057" s="1" t="s">
        <v>183</v>
      </c>
      <c r="AE1057" s="1">
        <v>2</v>
      </c>
      <c r="AF1057" s="1" t="s">
        <v>29</v>
      </c>
      <c r="AG1057" s="1"/>
    </row>
    <row r="1058" spans="1:33">
      <c r="A1058" s="1" t="s">
        <v>29</v>
      </c>
      <c r="B1058" s="1" t="s">
        <v>8230</v>
      </c>
      <c r="C1058" s="1"/>
      <c r="D1058" s="1" t="s">
        <v>951</v>
      </c>
      <c r="E1058" s="1"/>
      <c r="F1058" s="1"/>
      <c r="G1058" s="1" t="s">
        <v>5478</v>
      </c>
      <c r="H1058" s="20"/>
      <c r="I1058" s="22"/>
      <c r="J1058" s="20">
        <v>0</v>
      </c>
      <c r="K1058" s="22"/>
      <c r="L1058" s="20"/>
      <c r="M1058" s="22"/>
      <c r="N1058" s="20"/>
      <c r="O1058" s="22"/>
      <c r="P1058" s="20">
        <v>4</v>
      </c>
      <c r="Q1058" s="22"/>
      <c r="R1058" s="20">
        <v>-1</v>
      </c>
      <c r="S1058" s="22"/>
      <c r="T1058" s="20"/>
      <c r="U1058" s="22"/>
      <c r="V1058" s="58">
        <v>6000</v>
      </c>
      <c r="W1058" s="59" t="s">
        <v>8231</v>
      </c>
      <c r="X1058" s="29" t="s">
        <v>8232</v>
      </c>
      <c r="Y1058" s="1" t="s">
        <v>3067</v>
      </c>
      <c r="Z1058" s="1" t="s">
        <v>2035</v>
      </c>
      <c r="AA1058" s="1" t="s">
        <v>1662</v>
      </c>
      <c r="AB1058" s="1" t="s">
        <v>29</v>
      </c>
      <c r="AC1058" s="1" t="s">
        <v>7941</v>
      </c>
      <c r="AD1058" s="1" t="s">
        <v>1675</v>
      </c>
      <c r="AE1058" s="1">
        <v>2</v>
      </c>
      <c r="AF1058" s="1" t="s">
        <v>29</v>
      </c>
      <c r="AG1058" s="1"/>
    </row>
    <row r="1059" spans="1:33">
      <c r="A1059" s="1" t="s">
        <v>29</v>
      </c>
      <c r="B1059" s="1" t="s">
        <v>8233</v>
      </c>
      <c r="C1059" s="1"/>
      <c r="D1059" s="1" t="s">
        <v>361</v>
      </c>
      <c r="E1059" s="1"/>
      <c r="F1059" s="1" t="s">
        <v>128</v>
      </c>
      <c r="G1059" s="1" t="s">
        <v>5478</v>
      </c>
      <c r="H1059" s="20"/>
      <c r="I1059" s="22"/>
      <c r="J1059" s="20">
        <v>0</v>
      </c>
      <c r="K1059" s="22"/>
      <c r="L1059" s="20"/>
      <c r="M1059" s="22"/>
      <c r="N1059" s="20"/>
      <c r="O1059" s="22">
        <v>4</v>
      </c>
      <c r="P1059" s="20">
        <v>5</v>
      </c>
      <c r="Q1059" s="22">
        <v>-2</v>
      </c>
      <c r="R1059" s="20">
        <v>-1</v>
      </c>
      <c r="S1059" s="22"/>
      <c r="T1059" s="20"/>
      <c r="U1059" s="22"/>
      <c r="V1059" s="58">
        <v>6000</v>
      </c>
      <c r="W1059" s="59" t="s">
        <v>8234</v>
      </c>
      <c r="X1059" s="29" t="s">
        <v>8235</v>
      </c>
      <c r="Y1059" s="1" t="s">
        <v>4585</v>
      </c>
      <c r="Z1059" s="1" t="s">
        <v>2035</v>
      </c>
      <c r="AA1059" s="1" t="s">
        <v>1662</v>
      </c>
      <c r="AB1059" s="1" t="s">
        <v>29</v>
      </c>
      <c r="AC1059" s="1" t="s">
        <v>7941</v>
      </c>
      <c r="AD1059" s="1" t="s">
        <v>1687</v>
      </c>
      <c r="AE1059" s="1">
        <v>2</v>
      </c>
      <c r="AF1059" s="1" t="s">
        <v>29</v>
      </c>
      <c r="AG1059" s="1"/>
    </row>
    <row r="1060" spans="1:33">
      <c r="A1060" s="1" t="s">
        <v>29</v>
      </c>
      <c r="B1060" s="1" t="s">
        <v>8236</v>
      </c>
      <c r="C1060" s="1"/>
      <c r="D1060" s="1" t="s">
        <v>951</v>
      </c>
      <c r="E1060" s="1"/>
      <c r="F1060" s="1"/>
      <c r="G1060" s="1" t="s">
        <v>5478</v>
      </c>
      <c r="H1060" s="20"/>
      <c r="I1060" s="22"/>
      <c r="J1060" s="20">
        <v>0</v>
      </c>
      <c r="K1060" s="22"/>
      <c r="L1060" s="20"/>
      <c r="M1060" s="22"/>
      <c r="N1060" s="20"/>
      <c r="O1060" s="22"/>
      <c r="P1060" s="20">
        <v>5</v>
      </c>
      <c r="Q1060" s="22"/>
      <c r="R1060" s="20">
        <v>-2</v>
      </c>
      <c r="S1060" s="22"/>
      <c r="T1060" s="20"/>
      <c r="U1060" s="22"/>
      <c r="V1060" s="58">
        <v>6000</v>
      </c>
      <c r="W1060" s="59" t="s">
        <v>8237</v>
      </c>
      <c r="X1060" s="29" t="s">
        <v>8238</v>
      </c>
      <c r="Y1060" s="1" t="s">
        <v>4585</v>
      </c>
      <c r="Z1060" s="1" t="s">
        <v>2035</v>
      </c>
      <c r="AA1060" s="1" t="s">
        <v>1662</v>
      </c>
      <c r="AB1060" s="1" t="s">
        <v>29</v>
      </c>
      <c r="AC1060" s="1" t="s">
        <v>7941</v>
      </c>
      <c r="AD1060" s="1" t="s">
        <v>1679</v>
      </c>
      <c r="AE1060" s="1">
        <v>2</v>
      </c>
      <c r="AF1060" s="1" t="s">
        <v>29</v>
      </c>
      <c r="AG1060" s="1"/>
    </row>
    <row r="1061" spans="1:33">
      <c r="A1061" s="1" t="s">
        <v>29</v>
      </c>
      <c r="B1061" s="1" t="s">
        <v>8239</v>
      </c>
      <c r="C1061" s="1"/>
      <c r="D1061" s="1" t="s">
        <v>183</v>
      </c>
      <c r="E1061" s="1"/>
      <c r="F1061" s="1"/>
      <c r="G1061" s="1" t="s">
        <v>5478</v>
      </c>
      <c r="H1061" s="20"/>
      <c r="I1061" s="22"/>
      <c r="J1061" s="20">
        <v>0</v>
      </c>
      <c r="K1061" s="22"/>
      <c r="L1061" s="20"/>
      <c r="M1061" s="22"/>
      <c r="N1061" s="20"/>
      <c r="O1061" s="22"/>
      <c r="P1061" s="20">
        <v>6</v>
      </c>
      <c r="Q1061" s="22"/>
      <c r="R1061" s="20">
        <v>-3</v>
      </c>
      <c r="S1061" s="22"/>
      <c r="T1061" s="20"/>
      <c r="U1061" s="22"/>
      <c r="V1061" s="58">
        <v>6000</v>
      </c>
      <c r="W1061" s="59" t="s">
        <v>8240</v>
      </c>
      <c r="X1061" s="29" t="s">
        <v>8241</v>
      </c>
      <c r="Y1061" s="1" t="s">
        <v>4585</v>
      </c>
      <c r="Z1061" s="1" t="s">
        <v>2035</v>
      </c>
      <c r="AA1061" s="1" t="s">
        <v>1662</v>
      </c>
      <c r="AB1061" s="1" t="s">
        <v>29</v>
      </c>
      <c r="AC1061" s="1" t="s">
        <v>7941</v>
      </c>
      <c r="AD1061" s="1" t="s">
        <v>1663</v>
      </c>
      <c r="AE1061" s="1">
        <v>2</v>
      </c>
      <c r="AF1061" s="1" t="s">
        <v>29</v>
      </c>
      <c r="AG1061" s="1"/>
    </row>
    <row r="1062" spans="1:33">
      <c r="A1062" s="1" t="s">
        <v>29</v>
      </c>
      <c r="B1062" s="1" t="s">
        <v>8242</v>
      </c>
      <c r="C1062" s="1"/>
      <c r="D1062" s="1" t="s">
        <v>183</v>
      </c>
      <c r="E1062" s="1"/>
      <c r="F1062" s="1"/>
      <c r="G1062" s="1" t="s">
        <v>5478</v>
      </c>
      <c r="H1062" s="20"/>
      <c r="I1062" s="22"/>
      <c r="J1062" s="20">
        <v>-1</v>
      </c>
      <c r="K1062" s="22"/>
      <c r="L1062" s="20"/>
      <c r="M1062" s="22"/>
      <c r="N1062" s="20"/>
      <c r="O1062" s="22"/>
      <c r="P1062" s="20">
        <v>7</v>
      </c>
      <c r="Q1062" s="22"/>
      <c r="R1062" s="20">
        <v>-1</v>
      </c>
      <c r="S1062" s="22"/>
      <c r="T1062" s="20"/>
      <c r="U1062" s="22"/>
      <c r="V1062" s="58">
        <v>6000</v>
      </c>
      <c r="W1062" s="59" t="s">
        <v>8243</v>
      </c>
      <c r="X1062" s="29" t="s">
        <v>8085</v>
      </c>
      <c r="Y1062" s="1" t="s">
        <v>4585</v>
      </c>
      <c r="Z1062" s="1" t="s">
        <v>2035</v>
      </c>
      <c r="AA1062" s="1" t="s">
        <v>1662</v>
      </c>
      <c r="AB1062" s="1" t="s">
        <v>29</v>
      </c>
      <c r="AC1062" s="1" t="s">
        <v>7941</v>
      </c>
      <c r="AD1062" s="1" t="s">
        <v>183</v>
      </c>
      <c r="AE1062" s="1">
        <v>2</v>
      </c>
      <c r="AF1062" s="1" t="s">
        <v>29</v>
      </c>
      <c r="AG1062" s="1"/>
    </row>
    <row r="1063" spans="1:33">
      <c r="A1063" s="1" t="s">
        <v>29</v>
      </c>
      <c r="B1063" s="1" t="s">
        <v>8244</v>
      </c>
      <c r="C1063" s="1"/>
      <c r="D1063" s="1" t="s">
        <v>1654</v>
      </c>
      <c r="E1063" s="1"/>
      <c r="F1063" s="1"/>
      <c r="G1063" s="1" t="s">
        <v>5478</v>
      </c>
      <c r="H1063" s="20"/>
      <c r="I1063" s="22"/>
      <c r="J1063" s="20">
        <v>1</v>
      </c>
      <c r="K1063" s="22"/>
      <c r="L1063" s="20"/>
      <c r="M1063" s="22"/>
      <c r="N1063" s="20"/>
      <c r="O1063" s="22"/>
      <c r="P1063" s="20">
        <v>8</v>
      </c>
      <c r="Q1063" s="22"/>
      <c r="R1063" s="20">
        <v>-2</v>
      </c>
      <c r="S1063" s="22"/>
      <c r="T1063" s="20"/>
      <c r="U1063" s="22">
        <v>5</v>
      </c>
      <c r="V1063" s="58">
        <v>6000</v>
      </c>
      <c r="W1063" s="59" t="s">
        <v>8245</v>
      </c>
      <c r="X1063" s="29" t="s">
        <v>8246</v>
      </c>
      <c r="Y1063" s="1" t="s">
        <v>4585</v>
      </c>
      <c r="Z1063" s="1" t="s">
        <v>2035</v>
      </c>
      <c r="AA1063" s="1" t="s">
        <v>1662</v>
      </c>
      <c r="AB1063" s="1" t="s">
        <v>29</v>
      </c>
      <c r="AC1063" s="1" t="s">
        <v>7941</v>
      </c>
      <c r="AD1063" s="1" t="s">
        <v>1679</v>
      </c>
      <c r="AE1063" s="1">
        <v>2</v>
      </c>
      <c r="AF1063" s="1" t="s">
        <v>29</v>
      </c>
      <c r="AG1063" s="1"/>
    </row>
    <row r="1064" spans="1:33">
      <c r="A1064" s="1" t="s">
        <v>29</v>
      </c>
      <c r="B1064" s="1" t="s">
        <v>8247</v>
      </c>
      <c r="C1064" s="1"/>
      <c r="D1064" s="1" t="s">
        <v>345</v>
      </c>
      <c r="E1064" s="1"/>
      <c r="F1064" s="1"/>
      <c r="G1064" s="1" t="s">
        <v>5478</v>
      </c>
      <c r="H1064" s="20"/>
      <c r="I1064" s="22"/>
      <c r="J1064" s="20">
        <v>0</v>
      </c>
      <c r="K1064" s="22"/>
      <c r="L1064" s="20"/>
      <c r="M1064" s="22"/>
      <c r="N1064" s="20"/>
      <c r="O1064" s="22"/>
      <c r="P1064" s="20">
        <v>8</v>
      </c>
      <c r="Q1064" s="22"/>
      <c r="R1064" s="20">
        <v>-3</v>
      </c>
      <c r="S1064" s="22"/>
      <c r="T1064" s="20"/>
      <c r="U1064" s="22"/>
      <c r="V1064" s="58">
        <v>6000</v>
      </c>
      <c r="W1064" s="59" t="s">
        <v>8248</v>
      </c>
      <c r="X1064" s="29" t="s">
        <v>8249</v>
      </c>
      <c r="Y1064" s="1" t="s">
        <v>7405</v>
      </c>
      <c r="Z1064" s="1" t="s">
        <v>2035</v>
      </c>
      <c r="AA1064" s="1" t="s">
        <v>1662</v>
      </c>
      <c r="AB1064" s="1" t="s">
        <v>29</v>
      </c>
      <c r="AC1064" s="1" t="s">
        <v>7941</v>
      </c>
      <c r="AD1064" s="1" t="s">
        <v>183</v>
      </c>
      <c r="AE1064" s="1">
        <v>2</v>
      </c>
      <c r="AF1064" s="1" t="s">
        <v>29</v>
      </c>
      <c r="AG1064" s="1"/>
    </row>
    <row r="1065" spans="1:33">
      <c r="A1065" s="1" t="s">
        <v>29</v>
      </c>
      <c r="B1065" s="1" t="s">
        <v>8250</v>
      </c>
      <c r="C1065" s="1"/>
      <c r="D1065" s="1" t="s">
        <v>19</v>
      </c>
      <c r="E1065" s="1"/>
      <c r="F1065" s="1"/>
      <c r="G1065" s="1" t="s">
        <v>5478</v>
      </c>
      <c r="H1065" s="20"/>
      <c r="I1065" s="22"/>
      <c r="J1065" s="20">
        <v>0</v>
      </c>
      <c r="K1065" s="22"/>
      <c r="L1065" s="20"/>
      <c r="M1065" s="22"/>
      <c r="N1065" s="20"/>
      <c r="O1065" s="22"/>
      <c r="P1065" s="20">
        <v>7</v>
      </c>
      <c r="Q1065" s="22"/>
      <c r="R1065" s="20">
        <v>-2</v>
      </c>
      <c r="S1065" s="22"/>
      <c r="T1065" s="20"/>
      <c r="U1065" s="22"/>
      <c r="V1065" s="27">
        <v>6000</v>
      </c>
      <c r="W1065" s="1" t="s">
        <v>8251</v>
      </c>
      <c r="X1065" s="29" t="s">
        <v>8252</v>
      </c>
      <c r="Y1065" s="1" t="s">
        <v>2154</v>
      </c>
      <c r="Z1065" s="1" t="s">
        <v>2035</v>
      </c>
      <c r="AA1065" s="1" t="s">
        <v>1667</v>
      </c>
      <c r="AB1065" s="1" t="s">
        <v>29</v>
      </c>
      <c r="AC1065" s="1" t="s">
        <v>7941</v>
      </c>
      <c r="AD1065" s="1" t="s">
        <v>183</v>
      </c>
      <c r="AE1065" s="1">
        <v>2</v>
      </c>
      <c r="AF1065" s="1" t="s">
        <v>29</v>
      </c>
      <c r="AG1065" s="1"/>
    </row>
    <row r="1066" spans="1:33">
      <c r="A1066" s="1" t="s">
        <v>29</v>
      </c>
      <c r="B1066" s="1" t="s">
        <v>8253</v>
      </c>
      <c r="C1066" s="1"/>
      <c r="D1066" s="1" t="s">
        <v>317</v>
      </c>
      <c r="E1066" s="1"/>
      <c r="F1066" s="1"/>
      <c r="G1066" s="1" t="s">
        <v>5478</v>
      </c>
      <c r="H1066" s="20"/>
      <c r="I1066" s="22"/>
      <c r="J1066" s="20">
        <v>-1</v>
      </c>
      <c r="K1066" s="22"/>
      <c r="L1066" s="20"/>
      <c r="M1066" s="22"/>
      <c r="N1066" s="20"/>
      <c r="O1066" s="22"/>
      <c r="P1066" s="20">
        <v>7</v>
      </c>
      <c r="Q1066" s="22"/>
      <c r="R1066" s="20">
        <v>0</v>
      </c>
      <c r="S1066" s="22"/>
      <c r="T1066" s="20"/>
      <c r="U1066" s="22"/>
      <c r="V1066" s="27">
        <v>6000</v>
      </c>
      <c r="W1066" s="1" t="s">
        <v>8254</v>
      </c>
      <c r="X1066" s="29" t="s">
        <v>8126</v>
      </c>
      <c r="Y1066" s="1" t="s">
        <v>2154</v>
      </c>
      <c r="Z1066" s="1" t="s">
        <v>2035</v>
      </c>
      <c r="AA1066" s="1" t="s">
        <v>1667</v>
      </c>
      <c r="AB1066" s="1" t="s">
        <v>29</v>
      </c>
      <c r="AC1066" s="1" t="s">
        <v>7941</v>
      </c>
      <c r="AD1066" s="1" t="s">
        <v>183</v>
      </c>
      <c r="AE1066" s="1">
        <v>2</v>
      </c>
      <c r="AF1066" s="1" t="s">
        <v>29</v>
      </c>
      <c r="AG1066" s="1"/>
    </row>
    <row r="1067" spans="1:33">
      <c r="A1067" s="1" t="s">
        <v>29</v>
      </c>
      <c r="B1067" s="1" t="s">
        <v>8255</v>
      </c>
      <c r="C1067" s="1"/>
      <c r="D1067" s="1" t="s">
        <v>324</v>
      </c>
      <c r="E1067" s="1" t="s">
        <v>341</v>
      </c>
      <c r="F1067" s="1"/>
      <c r="G1067" s="1" t="s">
        <v>5478</v>
      </c>
      <c r="H1067" s="20"/>
      <c r="I1067" s="22"/>
      <c r="J1067" s="20">
        <v>0</v>
      </c>
      <c r="K1067" s="22"/>
      <c r="L1067" s="20"/>
      <c r="M1067" s="22"/>
      <c r="N1067" s="20"/>
      <c r="O1067" s="22"/>
      <c r="P1067" s="20">
        <v>8</v>
      </c>
      <c r="Q1067" s="22"/>
      <c r="R1067" s="20">
        <v>-3</v>
      </c>
      <c r="S1067" s="22"/>
      <c r="T1067" s="20"/>
      <c r="U1067" s="22"/>
      <c r="V1067" s="27">
        <v>6000</v>
      </c>
      <c r="W1067" s="1" t="s">
        <v>8256</v>
      </c>
      <c r="X1067" s="29" t="s">
        <v>8257</v>
      </c>
      <c r="Y1067" s="1" t="s">
        <v>2154</v>
      </c>
      <c r="Z1067" s="1" t="s">
        <v>2035</v>
      </c>
      <c r="AA1067" s="1" t="s">
        <v>1667</v>
      </c>
      <c r="AB1067" s="1" t="s">
        <v>29</v>
      </c>
      <c r="AC1067" s="1" t="s">
        <v>7941</v>
      </c>
      <c r="AD1067" s="1" t="s">
        <v>183</v>
      </c>
      <c r="AE1067" s="1">
        <v>2</v>
      </c>
      <c r="AF1067" s="1" t="s">
        <v>29</v>
      </c>
      <c r="AG1067" s="1"/>
    </row>
    <row r="1068" spans="1:33">
      <c r="A1068" s="1" t="s">
        <v>29</v>
      </c>
      <c r="B1068" s="1" t="s">
        <v>8258</v>
      </c>
      <c r="C1068" s="1"/>
      <c r="D1068" s="1" t="s">
        <v>334</v>
      </c>
      <c r="E1068" s="1"/>
      <c r="F1068" s="1"/>
      <c r="G1068" s="1" t="s">
        <v>5478</v>
      </c>
      <c r="H1068" s="20"/>
      <c r="I1068" s="22"/>
      <c r="J1068" s="20">
        <v>-1</v>
      </c>
      <c r="K1068" s="22"/>
      <c r="L1068" s="20"/>
      <c r="M1068" s="22"/>
      <c r="N1068" s="20"/>
      <c r="O1068" s="22"/>
      <c r="P1068" s="20">
        <v>8</v>
      </c>
      <c r="Q1068" s="22"/>
      <c r="R1068" s="20">
        <v>-1</v>
      </c>
      <c r="S1068" s="22"/>
      <c r="T1068" s="20"/>
      <c r="U1068" s="22"/>
      <c r="V1068" s="27">
        <v>6000</v>
      </c>
      <c r="W1068" s="1" t="s">
        <v>8259</v>
      </c>
      <c r="X1068" s="29" t="s">
        <v>8260</v>
      </c>
      <c r="Y1068" s="1" t="s">
        <v>4585</v>
      </c>
      <c r="Z1068" s="1" t="s">
        <v>2035</v>
      </c>
      <c r="AA1068" s="1" t="s">
        <v>1667</v>
      </c>
      <c r="AB1068" s="1" t="s">
        <v>29</v>
      </c>
      <c r="AC1068" s="1" t="s">
        <v>7941</v>
      </c>
      <c r="AD1068" s="1" t="s">
        <v>183</v>
      </c>
      <c r="AE1068" s="1">
        <v>2</v>
      </c>
      <c r="AF1068" s="1" t="s">
        <v>29</v>
      </c>
      <c r="AG1068" s="1"/>
    </row>
    <row r="1069" spans="1:33">
      <c r="A1069" s="1" t="s">
        <v>29</v>
      </c>
      <c r="B1069" s="1" t="s">
        <v>8261</v>
      </c>
      <c r="C1069" s="1"/>
      <c r="D1069" s="1" t="s">
        <v>344</v>
      </c>
      <c r="E1069" s="1" t="s">
        <v>341</v>
      </c>
      <c r="F1069" s="1"/>
      <c r="G1069" s="1" t="s">
        <v>5478</v>
      </c>
      <c r="H1069" s="20"/>
      <c r="I1069" s="22"/>
      <c r="J1069" s="20">
        <v>-2</v>
      </c>
      <c r="K1069" s="22"/>
      <c r="L1069" s="20"/>
      <c r="M1069" s="22"/>
      <c r="N1069" s="20"/>
      <c r="O1069" s="22"/>
      <c r="P1069" s="20">
        <v>8</v>
      </c>
      <c r="Q1069" s="22"/>
      <c r="R1069" s="20">
        <v>1</v>
      </c>
      <c r="S1069" s="22"/>
      <c r="T1069" s="20"/>
      <c r="U1069" s="22"/>
      <c r="V1069" s="27">
        <v>6000</v>
      </c>
      <c r="W1069" s="1" t="s">
        <v>8262</v>
      </c>
      <c r="X1069" s="29" t="s">
        <v>8263</v>
      </c>
      <c r="Y1069" s="1" t="s">
        <v>2194</v>
      </c>
      <c r="Z1069" s="1" t="s">
        <v>2035</v>
      </c>
      <c r="AA1069" s="1" t="s">
        <v>1667</v>
      </c>
      <c r="AB1069" s="1" t="s">
        <v>29</v>
      </c>
      <c r="AC1069" s="1" t="s">
        <v>7941</v>
      </c>
      <c r="AD1069" s="1" t="s">
        <v>183</v>
      </c>
      <c r="AE1069" s="1">
        <v>2</v>
      </c>
      <c r="AF1069" s="1" t="s">
        <v>29</v>
      </c>
      <c r="AG1069" s="1"/>
    </row>
    <row r="1070" spans="1:33">
      <c r="A1070" s="1" t="s">
        <v>29</v>
      </c>
      <c r="B1070" s="1" t="s">
        <v>8264</v>
      </c>
      <c r="C1070" s="1"/>
      <c r="D1070" s="1" t="s">
        <v>327</v>
      </c>
      <c r="E1070" s="1"/>
      <c r="F1070" s="1"/>
      <c r="G1070" s="1" t="s">
        <v>5478</v>
      </c>
      <c r="H1070" s="20"/>
      <c r="I1070" s="22"/>
      <c r="J1070" s="20">
        <v>-2</v>
      </c>
      <c r="K1070" s="22"/>
      <c r="L1070" s="20"/>
      <c r="M1070" s="22"/>
      <c r="N1070" s="20"/>
      <c r="O1070" s="22"/>
      <c r="P1070" s="20">
        <v>9</v>
      </c>
      <c r="Q1070" s="22"/>
      <c r="R1070" s="20">
        <v>0</v>
      </c>
      <c r="S1070" s="22"/>
      <c r="T1070" s="20"/>
      <c r="U1070" s="22"/>
      <c r="V1070" s="27">
        <v>6000</v>
      </c>
      <c r="W1070" s="1" t="s">
        <v>8265</v>
      </c>
      <c r="X1070" s="29" t="s">
        <v>8266</v>
      </c>
      <c r="Y1070" s="1" t="s">
        <v>2154</v>
      </c>
      <c r="Z1070" s="1" t="s">
        <v>2035</v>
      </c>
      <c r="AA1070" s="1" t="s">
        <v>1667</v>
      </c>
      <c r="AB1070" s="1" t="s">
        <v>29</v>
      </c>
      <c r="AC1070" s="1" t="s">
        <v>7941</v>
      </c>
      <c r="AD1070" s="1" t="s">
        <v>183</v>
      </c>
      <c r="AE1070" s="1">
        <v>2</v>
      </c>
      <c r="AF1070" s="1" t="s">
        <v>29</v>
      </c>
      <c r="AG1070" s="1"/>
    </row>
    <row r="1071" spans="1:33">
      <c r="A1071" s="1" t="s">
        <v>29</v>
      </c>
      <c r="B1071" s="1" t="s">
        <v>8267</v>
      </c>
      <c r="C1071" s="1"/>
      <c r="D1071" s="1" t="s">
        <v>51</v>
      </c>
      <c r="E1071" s="1"/>
      <c r="F1071" s="1" t="s">
        <v>128</v>
      </c>
      <c r="G1071" s="1" t="s">
        <v>5478</v>
      </c>
      <c r="H1071" s="20"/>
      <c r="I1071" s="22"/>
      <c r="J1071" s="20">
        <v>0</v>
      </c>
      <c r="K1071" s="22"/>
      <c r="L1071" s="20"/>
      <c r="M1071" s="22"/>
      <c r="N1071" s="20"/>
      <c r="O1071" s="22">
        <v>7</v>
      </c>
      <c r="P1071" s="20">
        <v>8</v>
      </c>
      <c r="Q1071" s="22">
        <v>-3</v>
      </c>
      <c r="R1071" s="20">
        <v>-2</v>
      </c>
      <c r="S1071" s="22"/>
      <c r="T1071" s="20"/>
      <c r="U1071" s="22"/>
      <c r="V1071" s="27">
        <v>6000</v>
      </c>
      <c r="W1071" s="1" t="s">
        <v>8268</v>
      </c>
      <c r="X1071" s="29" t="s">
        <v>8098</v>
      </c>
      <c r="Y1071" s="1" t="s">
        <v>4585</v>
      </c>
      <c r="Z1071" s="1" t="s">
        <v>2035</v>
      </c>
      <c r="AA1071" s="1" t="s">
        <v>1667</v>
      </c>
      <c r="AB1071" s="1" t="s">
        <v>29</v>
      </c>
      <c r="AC1071" s="1" t="s">
        <v>7941</v>
      </c>
      <c r="AD1071" s="1" t="s">
        <v>183</v>
      </c>
      <c r="AE1071" s="1">
        <v>2</v>
      </c>
      <c r="AF1071" s="1" t="s">
        <v>29</v>
      </c>
      <c r="AG1071" s="1"/>
    </row>
    <row r="1072" spans="1:33">
      <c r="A1072" s="1" t="s">
        <v>29</v>
      </c>
      <c r="B1072" s="1" t="s">
        <v>8269</v>
      </c>
      <c r="C1072" s="1"/>
      <c r="D1072" s="1" t="s">
        <v>375</v>
      </c>
      <c r="E1072" s="1"/>
      <c r="F1072" s="1" t="s">
        <v>128</v>
      </c>
      <c r="G1072" s="1" t="s">
        <v>5478</v>
      </c>
      <c r="H1072" s="20"/>
      <c r="I1072" s="22"/>
      <c r="J1072" s="20">
        <v>0</v>
      </c>
      <c r="K1072" s="22"/>
      <c r="L1072" s="20"/>
      <c r="M1072" s="22"/>
      <c r="N1072" s="20"/>
      <c r="O1072" s="22">
        <v>6</v>
      </c>
      <c r="P1072" s="20">
        <v>7</v>
      </c>
      <c r="Q1072" s="22">
        <v>-2</v>
      </c>
      <c r="R1072" s="20">
        <v>-1</v>
      </c>
      <c r="S1072" s="22"/>
      <c r="T1072" s="20"/>
      <c r="U1072" s="22"/>
      <c r="V1072" s="27">
        <v>6000</v>
      </c>
      <c r="W1072" s="1" t="s">
        <v>8270</v>
      </c>
      <c r="X1072" s="29" t="s">
        <v>7965</v>
      </c>
      <c r="Y1072" s="1" t="s">
        <v>4585</v>
      </c>
      <c r="Z1072" s="1" t="s">
        <v>2035</v>
      </c>
      <c r="AA1072" s="1" t="s">
        <v>1667</v>
      </c>
      <c r="AB1072" s="1" t="s">
        <v>29</v>
      </c>
      <c r="AC1072" s="1" t="s">
        <v>7941</v>
      </c>
      <c r="AD1072" s="1" t="s">
        <v>183</v>
      </c>
      <c r="AE1072" s="1">
        <v>2</v>
      </c>
      <c r="AF1072" s="1" t="s">
        <v>29</v>
      </c>
      <c r="AG1072" s="1"/>
    </row>
    <row r="1073" spans="1:33">
      <c r="A1073" t="s">
        <v>29</v>
      </c>
      <c r="B1073" s="36" t="s">
        <v>8271</v>
      </c>
      <c r="C1073" s="1"/>
      <c r="D1073" s="2" t="s">
        <v>951</v>
      </c>
      <c r="E1073" s="1"/>
      <c r="F1073" s="2"/>
      <c r="G1073" s="1" t="s">
        <v>5478</v>
      </c>
      <c r="H1073" s="20"/>
      <c r="I1073" s="22"/>
      <c r="J1073" s="20">
        <v>0</v>
      </c>
      <c r="K1073" s="22"/>
      <c r="L1073" s="20"/>
      <c r="M1073" s="22"/>
      <c r="N1073" s="20"/>
      <c r="O1073" s="22"/>
      <c r="P1073" s="20">
        <v>8</v>
      </c>
      <c r="Q1073" s="22"/>
      <c r="R1073" s="20">
        <v>0</v>
      </c>
      <c r="S1073" s="22"/>
      <c r="T1073" s="20">
        <v>3</v>
      </c>
      <c r="U1073" s="22">
        <v>3</v>
      </c>
      <c r="V1073" s="27">
        <v>8000</v>
      </c>
      <c r="W1073" s="1" t="s">
        <v>8272</v>
      </c>
      <c r="X1073" s="29" t="s">
        <v>8273</v>
      </c>
      <c r="Y1073" s="1" t="s">
        <v>2194</v>
      </c>
      <c r="Z1073" s="1" t="s">
        <v>2035</v>
      </c>
      <c r="AA1073" s="1" t="s">
        <v>1623</v>
      </c>
      <c r="AB1073" s="1" t="s">
        <v>29</v>
      </c>
      <c r="AC1073" s="1" t="s">
        <v>7941</v>
      </c>
      <c r="AD1073" s="1" t="s">
        <v>183</v>
      </c>
      <c r="AE1073" s="1">
        <v>1</v>
      </c>
      <c r="AF1073" s="1" t="s">
        <v>29</v>
      </c>
      <c r="AG1073" s="1"/>
    </row>
    <row r="1074" spans="1:33">
      <c r="A1074" t="s">
        <v>29</v>
      </c>
      <c r="B1074" s="36" t="s">
        <v>8274</v>
      </c>
      <c r="C1074" s="1"/>
      <c r="D1074" s="2" t="s">
        <v>951</v>
      </c>
      <c r="E1074" s="1"/>
      <c r="F1074" s="2" t="s">
        <v>128</v>
      </c>
      <c r="G1074" s="1" t="s">
        <v>5478</v>
      </c>
      <c r="H1074" s="20"/>
      <c r="I1074" s="22"/>
      <c r="J1074" s="20">
        <v>1</v>
      </c>
      <c r="K1074" s="22"/>
      <c r="L1074" s="20"/>
      <c r="M1074" s="22"/>
      <c r="N1074" s="20"/>
      <c r="O1074" s="22">
        <v>8</v>
      </c>
      <c r="P1074" s="20">
        <v>9</v>
      </c>
      <c r="Q1074" s="22">
        <v>-4</v>
      </c>
      <c r="R1074" s="20">
        <v>-3</v>
      </c>
      <c r="S1074" s="22"/>
      <c r="T1074" s="20"/>
      <c r="U1074" s="22"/>
      <c r="V1074" s="27">
        <v>8000</v>
      </c>
      <c r="W1074" s="1" t="s">
        <v>8275</v>
      </c>
      <c r="X1074" s="29" t="s">
        <v>8276</v>
      </c>
      <c r="Y1074" s="1" t="s">
        <v>2313</v>
      </c>
      <c r="Z1074" s="1" t="s">
        <v>2206</v>
      </c>
      <c r="AA1074" s="1" t="s">
        <v>1623</v>
      </c>
      <c r="AB1074" s="1" t="s">
        <v>29</v>
      </c>
      <c r="AC1074" s="1" t="s">
        <v>7941</v>
      </c>
      <c r="AD1074" s="1" t="s">
        <v>183</v>
      </c>
      <c r="AE1074" s="1">
        <v>2</v>
      </c>
      <c r="AF1074" s="1" t="s">
        <v>29</v>
      </c>
      <c r="AG1074" s="1"/>
    </row>
    <row r="1075" spans="1:33">
      <c r="A1075" t="s">
        <v>29</v>
      </c>
      <c r="B1075" s="36" t="s">
        <v>8277</v>
      </c>
      <c r="C1075" s="1"/>
      <c r="D1075" s="2" t="s">
        <v>324</v>
      </c>
      <c r="E1075" s="1" t="s">
        <v>341</v>
      </c>
      <c r="F1075" s="1"/>
      <c r="G1075" s="1" t="s">
        <v>5478</v>
      </c>
      <c r="H1075" s="20"/>
      <c r="I1075" s="22"/>
      <c r="J1075" s="20">
        <v>0</v>
      </c>
      <c r="K1075" s="22"/>
      <c r="L1075" s="20"/>
      <c r="M1075" s="22"/>
      <c r="N1075" s="20"/>
      <c r="O1075" s="22"/>
      <c r="P1075" s="20">
        <v>10</v>
      </c>
      <c r="Q1075" s="22"/>
      <c r="R1075" s="20">
        <v>-2</v>
      </c>
      <c r="S1075" s="22"/>
      <c r="T1075" s="20"/>
      <c r="U1075" s="22"/>
      <c r="V1075" s="27">
        <v>8000</v>
      </c>
      <c r="W1075" s="1" t="s">
        <v>8278</v>
      </c>
      <c r="X1075" s="29" t="s">
        <v>7954</v>
      </c>
      <c r="Y1075" s="1" t="s">
        <v>2154</v>
      </c>
      <c r="Z1075" s="1" t="s">
        <v>2035</v>
      </c>
      <c r="AA1075" s="1" t="s">
        <v>1623</v>
      </c>
      <c r="AB1075" s="1" t="s">
        <v>29</v>
      </c>
      <c r="AC1075" s="1" t="s">
        <v>7941</v>
      </c>
      <c r="AD1075" s="1" t="s">
        <v>183</v>
      </c>
      <c r="AE1075" s="1">
        <v>3</v>
      </c>
      <c r="AF1075" s="1" t="s">
        <v>29</v>
      </c>
      <c r="AG1075" s="1"/>
    </row>
    <row r="1076" spans="1:33">
      <c r="A1076" t="s">
        <v>29</v>
      </c>
      <c r="B1076" s="36" t="s">
        <v>8279</v>
      </c>
      <c r="C1076" s="1"/>
      <c r="D1076" s="2" t="s">
        <v>951</v>
      </c>
      <c r="E1076" s="1"/>
      <c r="F1076" s="1"/>
      <c r="G1076" s="1" t="s">
        <v>5478</v>
      </c>
      <c r="H1076" s="20"/>
      <c r="I1076" s="22"/>
      <c r="J1076" s="20">
        <v>1</v>
      </c>
      <c r="K1076" s="22"/>
      <c r="L1076" s="20"/>
      <c r="M1076" s="22"/>
      <c r="N1076" s="20"/>
      <c r="O1076" s="22"/>
      <c r="P1076" s="20">
        <v>11</v>
      </c>
      <c r="Q1076" s="22"/>
      <c r="R1076" s="20">
        <v>-5</v>
      </c>
      <c r="S1076" s="22"/>
      <c r="T1076" s="20"/>
      <c r="U1076" s="22"/>
      <c r="V1076" s="27">
        <v>8000</v>
      </c>
      <c r="W1076" s="1" t="s">
        <v>8280</v>
      </c>
      <c r="X1076" s="29" t="s">
        <v>8281</v>
      </c>
      <c r="Y1076" s="1" t="s">
        <v>2154</v>
      </c>
      <c r="Z1076" s="1" t="s">
        <v>2314</v>
      </c>
      <c r="AA1076" s="1" t="s">
        <v>1623</v>
      </c>
      <c r="AB1076" s="1" t="s">
        <v>29</v>
      </c>
      <c r="AC1076" s="1" t="s">
        <v>7941</v>
      </c>
      <c r="AD1076" s="1" t="s">
        <v>183</v>
      </c>
      <c r="AE1076" s="1">
        <v>2</v>
      </c>
      <c r="AF1076" s="1" t="s">
        <v>29</v>
      </c>
      <c r="AG1076" s="1"/>
    </row>
    <row r="1077" spans="1:33">
      <c r="A1077" t="s">
        <v>29</v>
      </c>
      <c r="B1077" s="36" t="s">
        <v>8282</v>
      </c>
      <c r="C1077" s="1"/>
      <c r="D1077" s="2" t="s">
        <v>183</v>
      </c>
      <c r="E1077" s="1"/>
      <c r="F1077" s="2"/>
      <c r="G1077" s="1" t="s">
        <v>5478</v>
      </c>
      <c r="H1077" s="20"/>
      <c r="I1077" s="22"/>
      <c r="J1077" s="20">
        <v>0</v>
      </c>
      <c r="K1077" s="22"/>
      <c r="L1077" s="20"/>
      <c r="M1077" s="22"/>
      <c r="N1077" s="20"/>
      <c r="O1077" s="22"/>
      <c r="P1077" s="20">
        <v>12</v>
      </c>
      <c r="Q1077" s="22"/>
      <c r="R1077" s="20">
        <v>-4</v>
      </c>
      <c r="S1077" s="22"/>
      <c r="T1077" s="20"/>
      <c r="U1077" s="22"/>
      <c r="V1077" s="27">
        <v>8000</v>
      </c>
      <c r="W1077" s="1" t="s">
        <v>8283</v>
      </c>
      <c r="X1077" s="29" t="s">
        <v>8284</v>
      </c>
      <c r="Y1077" s="1" t="s">
        <v>2313</v>
      </c>
      <c r="Z1077" s="1" t="s">
        <v>2314</v>
      </c>
      <c r="AA1077" s="1" t="s">
        <v>1623</v>
      </c>
      <c r="AB1077" s="1" t="s">
        <v>29</v>
      </c>
      <c r="AC1077" s="1" t="s">
        <v>7941</v>
      </c>
      <c r="AD1077" s="1" t="s">
        <v>8037</v>
      </c>
      <c r="AE1077" s="1">
        <v>2</v>
      </c>
      <c r="AF1077" s="1" t="s">
        <v>29</v>
      </c>
      <c r="AG1077" s="1"/>
    </row>
    <row r="1078" spans="1:33">
      <c r="A1078" t="s">
        <v>29</v>
      </c>
      <c r="B1078" s="36" t="s">
        <v>8285</v>
      </c>
      <c r="C1078" s="1"/>
      <c r="D1078" s="2" t="s">
        <v>951</v>
      </c>
      <c r="E1078" s="1"/>
      <c r="F1078" s="2"/>
      <c r="G1078" s="1" t="s">
        <v>5478</v>
      </c>
      <c r="H1078" s="20"/>
      <c r="I1078" s="22"/>
      <c r="J1078" s="20">
        <v>1</v>
      </c>
      <c r="K1078" s="22"/>
      <c r="L1078" s="20"/>
      <c r="M1078" s="22"/>
      <c r="N1078" s="20"/>
      <c r="O1078" s="22"/>
      <c r="P1078" s="20">
        <v>6</v>
      </c>
      <c r="Q1078" s="22"/>
      <c r="R1078" s="20">
        <v>-2</v>
      </c>
      <c r="S1078" s="22"/>
      <c r="T1078" s="20"/>
      <c r="U1078" s="22">
        <v>5</v>
      </c>
      <c r="V1078" s="27">
        <v>8000</v>
      </c>
      <c r="W1078" s="1" t="s">
        <v>8286</v>
      </c>
      <c r="X1078" s="29" t="s">
        <v>8287</v>
      </c>
      <c r="Y1078" s="1" t="s">
        <v>2313</v>
      </c>
      <c r="Z1078" s="1" t="s">
        <v>2314</v>
      </c>
      <c r="AA1078" s="1" t="s">
        <v>1631</v>
      </c>
      <c r="AB1078" s="1" t="s">
        <v>29</v>
      </c>
      <c r="AC1078" s="1" t="s">
        <v>7941</v>
      </c>
      <c r="AD1078" s="1" t="s">
        <v>183</v>
      </c>
      <c r="AE1078" s="1">
        <v>2</v>
      </c>
      <c r="AF1078" s="1" t="s">
        <v>29</v>
      </c>
      <c r="AG1078" s="1"/>
    </row>
    <row r="1079" spans="1:33">
      <c r="A1079" t="s">
        <v>29</v>
      </c>
      <c r="B1079" s="36" t="s">
        <v>8288</v>
      </c>
      <c r="C1079" s="1"/>
      <c r="D1079" s="2" t="s">
        <v>951</v>
      </c>
      <c r="E1079" s="1"/>
      <c r="F1079" s="1"/>
      <c r="G1079" s="1" t="s">
        <v>5478</v>
      </c>
      <c r="H1079" s="20"/>
      <c r="I1079" s="22"/>
      <c r="J1079" s="20">
        <v>0</v>
      </c>
      <c r="K1079" s="22"/>
      <c r="L1079" s="20"/>
      <c r="M1079" s="22"/>
      <c r="N1079" s="20"/>
      <c r="O1079" s="22"/>
      <c r="P1079" s="20">
        <v>6</v>
      </c>
      <c r="Q1079" s="22"/>
      <c r="R1079" s="20">
        <v>2</v>
      </c>
      <c r="S1079" s="22"/>
      <c r="T1079" s="20"/>
      <c r="U1079" s="22"/>
      <c r="V1079" s="27">
        <v>8000</v>
      </c>
      <c r="W1079" s="1" t="s">
        <v>8289</v>
      </c>
      <c r="X1079" s="29" t="s">
        <v>8290</v>
      </c>
      <c r="Y1079" s="1" t="s">
        <v>2154</v>
      </c>
      <c r="Z1079" s="1" t="s">
        <v>2035</v>
      </c>
      <c r="AA1079" s="1" t="s">
        <v>1631</v>
      </c>
      <c r="AB1079" s="1" t="s">
        <v>29</v>
      </c>
      <c r="AC1079" s="1" t="s">
        <v>7941</v>
      </c>
      <c r="AD1079" s="1" t="s">
        <v>183</v>
      </c>
      <c r="AE1079" s="1">
        <v>2</v>
      </c>
      <c r="AF1079" s="1" t="s">
        <v>29</v>
      </c>
      <c r="AG1079" s="1"/>
    </row>
    <row r="1080" spans="1:33">
      <c r="A1080" t="s">
        <v>29</v>
      </c>
      <c r="B1080" s="36" t="s">
        <v>8291</v>
      </c>
      <c r="C1080" s="1"/>
      <c r="D1080" s="2" t="s">
        <v>951</v>
      </c>
      <c r="E1080" s="1"/>
      <c r="F1080" s="1"/>
      <c r="G1080" s="1" t="s">
        <v>5478</v>
      </c>
      <c r="H1080" s="20"/>
      <c r="I1080" s="22"/>
      <c r="J1080" s="20">
        <v>0</v>
      </c>
      <c r="K1080" s="22"/>
      <c r="L1080" s="20"/>
      <c r="M1080" s="22"/>
      <c r="N1080" s="20"/>
      <c r="O1080" s="22"/>
      <c r="P1080" s="20">
        <v>7</v>
      </c>
      <c r="Q1080" s="22"/>
      <c r="R1080" s="20">
        <v>1</v>
      </c>
      <c r="S1080" s="22"/>
      <c r="T1080" s="20"/>
      <c r="U1080" s="22"/>
      <c r="V1080" s="27">
        <v>8000</v>
      </c>
      <c r="W1080" s="1" t="s">
        <v>8292</v>
      </c>
      <c r="X1080" s="29" t="s">
        <v>8020</v>
      </c>
      <c r="Y1080" s="1" t="s">
        <v>2154</v>
      </c>
      <c r="Z1080" s="1" t="s">
        <v>2035</v>
      </c>
      <c r="AA1080" s="1" t="s">
        <v>1631</v>
      </c>
      <c r="AB1080" s="1" t="s">
        <v>29</v>
      </c>
      <c r="AC1080" s="1" t="s">
        <v>7941</v>
      </c>
      <c r="AD1080" s="1" t="s">
        <v>183</v>
      </c>
      <c r="AE1080" s="1">
        <v>2</v>
      </c>
      <c r="AF1080" s="1" t="s">
        <v>29</v>
      </c>
      <c r="AG1080" s="1"/>
    </row>
    <row r="1081" spans="1:33">
      <c r="A1081" t="s">
        <v>29</v>
      </c>
      <c r="B1081" s="36" t="s">
        <v>8293</v>
      </c>
      <c r="C1081" s="1"/>
      <c r="D1081" s="2" t="s">
        <v>51</v>
      </c>
      <c r="E1081" s="1"/>
      <c r="F1081" s="1"/>
      <c r="G1081" s="1" t="s">
        <v>5478</v>
      </c>
      <c r="H1081" s="20"/>
      <c r="I1081" s="22"/>
      <c r="J1081" s="20">
        <v>1</v>
      </c>
      <c r="K1081" s="22"/>
      <c r="L1081" s="20"/>
      <c r="M1081" s="22"/>
      <c r="N1081" s="20"/>
      <c r="O1081" s="22"/>
      <c r="P1081" s="20">
        <v>8</v>
      </c>
      <c r="Q1081" s="22"/>
      <c r="R1081" s="20">
        <v>-2</v>
      </c>
      <c r="S1081" s="22"/>
      <c r="T1081" s="20"/>
      <c r="U1081" s="22"/>
      <c r="V1081" s="27">
        <v>8000</v>
      </c>
      <c r="W1081" s="1" t="s">
        <v>8294</v>
      </c>
      <c r="X1081" s="29" t="s">
        <v>8295</v>
      </c>
      <c r="Y1081" s="1" t="s">
        <v>2154</v>
      </c>
      <c r="Z1081" s="1" t="s">
        <v>2035</v>
      </c>
      <c r="AA1081" s="1" t="s">
        <v>1631</v>
      </c>
      <c r="AB1081" s="1" t="s">
        <v>29</v>
      </c>
      <c r="AC1081" s="1" t="s">
        <v>7941</v>
      </c>
      <c r="AD1081" s="1" t="s">
        <v>183</v>
      </c>
      <c r="AE1081" s="1">
        <v>2</v>
      </c>
      <c r="AF1081" s="1" t="s">
        <v>29</v>
      </c>
      <c r="AG1081" s="1"/>
    </row>
    <row r="1082" spans="1:33">
      <c r="A1082" t="s">
        <v>29</v>
      </c>
      <c r="B1082" s="36" t="s">
        <v>8296</v>
      </c>
      <c r="C1082" s="1"/>
      <c r="D1082" s="2" t="s">
        <v>316</v>
      </c>
      <c r="E1082" s="1" t="s">
        <v>951</v>
      </c>
      <c r="F1082" s="1"/>
      <c r="G1082" s="1" t="s">
        <v>5478</v>
      </c>
      <c r="H1082" s="20"/>
      <c r="I1082" s="22"/>
      <c r="J1082" s="20">
        <v>-1</v>
      </c>
      <c r="K1082" s="22"/>
      <c r="L1082" s="20"/>
      <c r="M1082" s="22"/>
      <c r="N1082" s="20"/>
      <c r="O1082" s="22"/>
      <c r="P1082" s="20">
        <v>9</v>
      </c>
      <c r="Q1082" s="22"/>
      <c r="R1082" s="20">
        <v>1</v>
      </c>
      <c r="S1082" s="22"/>
      <c r="T1082" s="20"/>
      <c r="U1082" s="22"/>
      <c r="V1082" s="27">
        <v>8000</v>
      </c>
      <c r="W1082" s="1" t="s">
        <v>8297</v>
      </c>
      <c r="X1082" s="29" t="s">
        <v>7992</v>
      </c>
      <c r="Y1082" s="1" t="s">
        <v>2154</v>
      </c>
      <c r="Z1082" s="1" t="s">
        <v>2035</v>
      </c>
      <c r="AA1082" s="1" t="s">
        <v>1631</v>
      </c>
      <c r="AB1082" s="1" t="s">
        <v>29</v>
      </c>
      <c r="AC1082" s="1" t="s">
        <v>7941</v>
      </c>
      <c r="AD1082" s="1" t="s">
        <v>183</v>
      </c>
      <c r="AE1082" s="1">
        <v>2</v>
      </c>
      <c r="AF1082" s="1" t="s">
        <v>29</v>
      </c>
      <c r="AG1082" s="1"/>
    </row>
    <row r="1083" spans="1:33">
      <c r="A1083" t="s">
        <v>29</v>
      </c>
      <c r="B1083" s="36" t="s">
        <v>8298</v>
      </c>
      <c r="C1083" s="1"/>
      <c r="D1083" s="2" t="s">
        <v>316</v>
      </c>
      <c r="E1083" s="1" t="s">
        <v>951</v>
      </c>
      <c r="F1083" s="1" t="s">
        <v>128</v>
      </c>
      <c r="G1083" s="1"/>
      <c r="H1083" s="20"/>
      <c r="I1083" s="22"/>
      <c r="J1083" s="20">
        <v>0</v>
      </c>
      <c r="K1083" s="22"/>
      <c r="L1083" s="20"/>
      <c r="M1083" s="22"/>
      <c r="N1083" s="20"/>
      <c r="O1083" s="22">
        <v>5</v>
      </c>
      <c r="P1083" s="20"/>
      <c r="Q1083" s="22">
        <v>1</v>
      </c>
      <c r="R1083" s="20"/>
      <c r="S1083" s="22"/>
      <c r="T1083" s="20"/>
      <c r="U1083" s="22"/>
      <c r="V1083" s="27">
        <v>8000</v>
      </c>
      <c r="W1083" s="1" t="s">
        <v>8299</v>
      </c>
      <c r="X1083" s="29" t="s">
        <v>8300</v>
      </c>
      <c r="Y1083" s="1" t="s">
        <v>2194</v>
      </c>
      <c r="Z1083" s="1" t="s">
        <v>2035</v>
      </c>
      <c r="AA1083" s="1" t="s">
        <v>1638</v>
      </c>
      <c r="AB1083" s="1" t="s">
        <v>29</v>
      </c>
      <c r="AC1083" s="1" t="s">
        <v>7941</v>
      </c>
      <c r="AD1083" s="1" t="s">
        <v>183</v>
      </c>
      <c r="AE1083" s="1">
        <v>2</v>
      </c>
      <c r="AF1083" s="1" t="s">
        <v>29</v>
      </c>
      <c r="AG1083" s="1"/>
    </row>
    <row r="1084" spans="1:33">
      <c r="A1084" t="s">
        <v>29</v>
      </c>
      <c r="B1084" s="36" t="s">
        <v>8301</v>
      </c>
      <c r="C1084" s="1"/>
      <c r="D1084" s="2" t="s">
        <v>183</v>
      </c>
      <c r="E1084" s="1"/>
      <c r="F1084" s="1" t="s">
        <v>128</v>
      </c>
      <c r="G1084" s="1"/>
      <c r="H1084" s="20"/>
      <c r="I1084" s="22"/>
      <c r="J1084" s="20">
        <v>0</v>
      </c>
      <c r="K1084" s="22"/>
      <c r="L1084" s="20"/>
      <c r="M1084" s="22"/>
      <c r="N1084" s="20"/>
      <c r="O1084" s="22">
        <v>6</v>
      </c>
      <c r="P1084" s="20"/>
      <c r="Q1084" s="22">
        <v>0</v>
      </c>
      <c r="R1084" s="20"/>
      <c r="S1084" s="22"/>
      <c r="T1084" s="20"/>
      <c r="U1084" s="22"/>
      <c r="V1084" s="27">
        <v>8000</v>
      </c>
      <c r="W1084" s="1" t="s">
        <v>8302</v>
      </c>
      <c r="X1084" s="29" t="s">
        <v>7965</v>
      </c>
      <c r="Y1084" s="1" t="s">
        <v>2154</v>
      </c>
      <c r="Z1084" s="1" t="s">
        <v>2035</v>
      </c>
      <c r="AA1084" s="1" t="s">
        <v>1638</v>
      </c>
      <c r="AB1084" s="1" t="s">
        <v>29</v>
      </c>
      <c r="AC1084" s="1" t="s">
        <v>7941</v>
      </c>
      <c r="AD1084" s="1" t="s">
        <v>183</v>
      </c>
      <c r="AE1084" s="1">
        <v>2</v>
      </c>
      <c r="AF1084" s="1" t="s">
        <v>29</v>
      </c>
      <c r="AG1084" s="1"/>
    </row>
    <row r="1085" spans="1:33">
      <c r="A1085" t="s">
        <v>29</v>
      </c>
      <c r="B1085" s="36" t="s">
        <v>8303</v>
      </c>
      <c r="C1085" s="1"/>
      <c r="D1085" s="2" t="s">
        <v>951</v>
      </c>
      <c r="E1085" s="1"/>
      <c r="F1085" s="1" t="s">
        <v>128</v>
      </c>
      <c r="G1085" s="1"/>
      <c r="H1085" s="20"/>
      <c r="I1085" s="22"/>
      <c r="J1085" s="20">
        <v>0</v>
      </c>
      <c r="K1085" s="22"/>
      <c r="L1085" s="20"/>
      <c r="M1085" s="22"/>
      <c r="N1085" s="20"/>
      <c r="O1085" s="22">
        <v>7</v>
      </c>
      <c r="P1085" s="20"/>
      <c r="Q1085" s="22">
        <v>-1</v>
      </c>
      <c r="R1085" s="20"/>
      <c r="S1085" s="22"/>
      <c r="T1085" s="20"/>
      <c r="U1085" s="22"/>
      <c r="V1085" s="27">
        <v>8000</v>
      </c>
      <c r="W1085" s="1" t="s">
        <v>8304</v>
      </c>
      <c r="X1085" s="29" t="s">
        <v>8305</v>
      </c>
      <c r="Y1085" s="1" t="s">
        <v>2313</v>
      </c>
      <c r="Z1085" s="1" t="s">
        <v>2035</v>
      </c>
      <c r="AA1085" s="1" t="s">
        <v>1638</v>
      </c>
      <c r="AB1085" s="1" t="s">
        <v>29</v>
      </c>
      <c r="AC1085" s="1" t="s">
        <v>7941</v>
      </c>
      <c r="AD1085" s="1" t="s">
        <v>183</v>
      </c>
      <c r="AE1085" s="1">
        <v>2</v>
      </c>
      <c r="AF1085" s="1" t="s">
        <v>29</v>
      </c>
      <c r="AG1085" s="1"/>
    </row>
    <row r="1086" spans="1:33">
      <c r="A1086" t="s">
        <v>29</v>
      </c>
      <c r="B1086" s="36" t="s">
        <v>8306</v>
      </c>
      <c r="C1086" s="1"/>
      <c r="D1086" s="1" t="s">
        <v>370</v>
      </c>
      <c r="E1086" s="1"/>
      <c r="F1086" s="1"/>
      <c r="G1086" s="1" t="s">
        <v>5478</v>
      </c>
      <c r="H1086" s="20"/>
      <c r="I1086" s="22"/>
      <c r="J1086" s="20">
        <v>0</v>
      </c>
      <c r="K1086" s="22"/>
      <c r="L1086" s="20"/>
      <c r="M1086" s="22"/>
      <c r="N1086" s="20"/>
      <c r="O1086" s="22"/>
      <c r="P1086" s="20">
        <v>3</v>
      </c>
      <c r="Q1086" s="22"/>
      <c r="R1086" s="20">
        <v>0</v>
      </c>
      <c r="S1086" s="22"/>
      <c r="T1086" s="20"/>
      <c r="U1086" s="22"/>
      <c r="V1086" s="27">
        <v>8000</v>
      </c>
      <c r="W1086" s="1" t="s">
        <v>8307</v>
      </c>
      <c r="X1086" s="29" t="s">
        <v>8056</v>
      </c>
      <c r="Y1086" s="1" t="s">
        <v>4585</v>
      </c>
      <c r="Z1086" s="1" t="s">
        <v>2035</v>
      </c>
      <c r="AA1086" s="1" t="s">
        <v>1643</v>
      </c>
      <c r="AB1086" s="1" t="s">
        <v>29</v>
      </c>
      <c r="AC1086" s="1" t="s">
        <v>7941</v>
      </c>
      <c r="AD1086" s="1" t="s">
        <v>183</v>
      </c>
      <c r="AE1086" s="1">
        <v>2</v>
      </c>
      <c r="AF1086" s="1" t="s">
        <v>29</v>
      </c>
      <c r="AG1086" s="1"/>
    </row>
    <row r="1087" spans="1:33">
      <c r="A1087" t="s">
        <v>29</v>
      </c>
      <c r="B1087" s="36" t="s">
        <v>8308</v>
      </c>
      <c r="C1087" s="1"/>
      <c r="D1087" s="1" t="s">
        <v>951</v>
      </c>
      <c r="E1087" s="1" t="s">
        <v>327</v>
      </c>
      <c r="F1087" s="1"/>
      <c r="G1087" s="1" t="s">
        <v>5478</v>
      </c>
      <c r="H1087" s="20"/>
      <c r="I1087" s="22"/>
      <c r="J1087" s="20">
        <v>0</v>
      </c>
      <c r="K1087" s="22"/>
      <c r="L1087" s="20"/>
      <c r="M1087" s="22"/>
      <c r="N1087" s="20"/>
      <c r="O1087" s="22"/>
      <c r="P1087" s="20">
        <v>8</v>
      </c>
      <c r="Q1087" s="22"/>
      <c r="R1087" s="20">
        <v>0</v>
      </c>
      <c r="S1087" s="22"/>
      <c r="T1087" s="20"/>
      <c r="U1087" s="22"/>
      <c r="V1087" s="27">
        <v>8000</v>
      </c>
      <c r="W1087" s="1" t="s">
        <v>8309</v>
      </c>
      <c r="X1087" s="29" t="s">
        <v>8160</v>
      </c>
      <c r="Y1087" s="1" t="s">
        <v>4585</v>
      </c>
      <c r="Z1087" s="1" t="s">
        <v>2035</v>
      </c>
      <c r="AA1087" s="1" t="s">
        <v>1643</v>
      </c>
      <c r="AB1087" s="1" t="s">
        <v>29</v>
      </c>
      <c r="AC1087" s="1" t="s">
        <v>7941</v>
      </c>
      <c r="AD1087" s="1" t="s">
        <v>183</v>
      </c>
      <c r="AE1087" s="1">
        <v>2</v>
      </c>
      <c r="AF1087" s="1" t="s">
        <v>29</v>
      </c>
      <c r="AG1087" s="1"/>
    </row>
    <row r="1088" spans="1:33">
      <c r="A1088" t="s">
        <v>29</v>
      </c>
      <c r="B1088" s="36" t="s">
        <v>8310</v>
      </c>
      <c r="C1088" s="1"/>
      <c r="D1088" s="1" t="s">
        <v>951</v>
      </c>
      <c r="E1088" s="1" t="s">
        <v>327</v>
      </c>
      <c r="F1088" s="1" t="s">
        <v>128</v>
      </c>
      <c r="G1088" s="1" t="s">
        <v>5478</v>
      </c>
      <c r="H1088" s="20"/>
      <c r="I1088" s="22"/>
      <c r="J1088" s="20">
        <v>0</v>
      </c>
      <c r="K1088" s="22"/>
      <c r="L1088" s="20"/>
      <c r="M1088" s="22"/>
      <c r="N1088" s="20"/>
      <c r="O1088" s="22">
        <v>8</v>
      </c>
      <c r="P1088" s="20">
        <v>9</v>
      </c>
      <c r="Q1088" s="22">
        <v>-1</v>
      </c>
      <c r="R1088" s="20">
        <v>0</v>
      </c>
      <c r="S1088" s="22"/>
      <c r="T1088" s="20"/>
      <c r="U1088" s="22"/>
      <c r="V1088" s="27">
        <v>8000</v>
      </c>
      <c r="W1088" s="1" t="s">
        <v>8311</v>
      </c>
      <c r="X1088" s="29" t="s">
        <v>7965</v>
      </c>
      <c r="Y1088" s="1" t="s">
        <v>2194</v>
      </c>
      <c r="Z1088" s="1" t="s">
        <v>2035</v>
      </c>
      <c r="AA1088" s="1" t="s">
        <v>1643</v>
      </c>
      <c r="AB1088" s="1" t="s">
        <v>29</v>
      </c>
      <c r="AC1088" s="1" t="s">
        <v>7941</v>
      </c>
      <c r="AD1088" s="1" t="s">
        <v>183</v>
      </c>
      <c r="AE1088" s="1">
        <v>2</v>
      </c>
      <c r="AF1088" s="1" t="s">
        <v>29</v>
      </c>
      <c r="AG1088" s="1"/>
    </row>
    <row r="1089" spans="1:33">
      <c r="A1089" t="s">
        <v>29</v>
      </c>
      <c r="B1089" s="36" t="s">
        <v>8312</v>
      </c>
      <c r="C1089" s="1"/>
      <c r="D1089" s="1" t="s">
        <v>364</v>
      </c>
      <c r="E1089" s="1"/>
      <c r="F1089" s="1"/>
      <c r="G1089" s="1" t="s">
        <v>5478</v>
      </c>
      <c r="H1089" s="20"/>
      <c r="I1089" s="22"/>
      <c r="J1089" s="20">
        <v>0</v>
      </c>
      <c r="K1089" s="22"/>
      <c r="L1089" s="20"/>
      <c r="M1089" s="22"/>
      <c r="N1089" s="20"/>
      <c r="O1089" s="22"/>
      <c r="P1089" s="20">
        <v>9</v>
      </c>
      <c r="Q1089" s="22"/>
      <c r="R1089" s="20">
        <v>-1</v>
      </c>
      <c r="S1089" s="22"/>
      <c r="T1089" s="20"/>
      <c r="U1089" s="22"/>
      <c r="V1089" s="27">
        <v>8000</v>
      </c>
      <c r="W1089" s="1" t="s">
        <v>8313</v>
      </c>
      <c r="X1089" s="29" t="s">
        <v>7965</v>
      </c>
      <c r="Y1089" s="1" t="s">
        <v>2194</v>
      </c>
      <c r="Z1089" s="1" t="s">
        <v>2035</v>
      </c>
      <c r="AA1089" s="1" t="s">
        <v>1643</v>
      </c>
      <c r="AB1089" s="1" t="s">
        <v>29</v>
      </c>
      <c r="AC1089" s="1" t="s">
        <v>7941</v>
      </c>
      <c r="AD1089" s="1" t="s">
        <v>183</v>
      </c>
      <c r="AE1089" s="1">
        <v>2</v>
      </c>
      <c r="AF1089" s="1" t="s">
        <v>29</v>
      </c>
      <c r="AG1089" s="1"/>
    </row>
    <row r="1090" spans="1:33">
      <c r="A1090" t="s">
        <v>29</v>
      </c>
      <c r="B1090" s="36" t="s">
        <v>8314</v>
      </c>
      <c r="C1090" s="1"/>
      <c r="D1090" s="1" t="s">
        <v>951</v>
      </c>
      <c r="E1090" s="1" t="s">
        <v>327</v>
      </c>
      <c r="F1090" s="1"/>
      <c r="G1090" s="1" t="s">
        <v>5478</v>
      </c>
      <c r="H1090" s="20"/>
      <c r="I1090" s="22"/>
      <c r="J1090" s="20">
        <v>-1</v>
      </c>
      <c r="K1090" s="22"/>
      <c r="L1090" s="20"/>
      <c r="M1090" s="22"/>
      <c r="N1090" s="20"/>
      <c r="O1090" s="22"/>
      <c r="P1090" s="20">
        <v>11</v>
      </c>
      <c r="Q1090" s="22"/>
      <c r="R1090" s="20">
        <v>0</v>
      </c>
      <c r="S1090" s="22"/>
      <c r="T1090" s="20"/>
      <c r="U1090" s="22"/>
      <c r="V1090" s="27">
        <v>8000</v>
      </c>
      <c r="W1090" s="1" t="s">
        <v>8315</v>
      </c>
      <c r="X1090" s="29" t="s">
        <v>8316</v>
      </c>
      <c r="Y1090" s="1" t="s">
        <v>7789</v>
      </c>
      <c r="Z1090" s="1" t="s">
        <v>2035</v>
      </c>
      <c r="AA1090" s="1" t="s">
        <v>1653</v>
      </c>
      <c r="AB1090" s="1" t="s">
        <v>29</v>
      </c>
      <c r="AC1090" s="1" t="s">
        <v>7941</v>
      </c>
      <c r="AD1090" s="1" t="s">
        <v>1679</v>
      </c>
      <c r="AE1090" s="1">
        <v>2</v>
      </c>
      <c r="AF1090" s="1" t="s">
        <v>29</v>
      </c>
      <c r="AG1090" s="1"/>
    </row>
    <row r="1091" spans="1:33">
      <c r="A1091" t="s">
        <v>29</v>
      </c>
      <c r="B1091" s="36" t="s">
        <v>8317</v>
      </c>
      <c r="C1091" s="1"/>
      <c r="D1091" s="1" t="s">
        <v>348</v>
      </c>
      <c r="E1091" s="1"/>
      <c r="F1091" s="1"/>
      <c r="G1091" s="1" t="s">
        <v>5478</v>
      </c>
      <c r="H1091" s="20"/>
      <c r="I1091" s="22"/>
      <c r="J1091" s="20">
        <v>-1</v>
      </c>
      <c r="K1091" s="22"/>
      <c r="L1091" s="20"/>
      <c r="M1091" s="22"/>
      <c r="N1091" s="20"/>
      <c r="O1091" s="22"/>
      <c r="P1091" s="20">
        <v>12</v>
      </c>
      <c r="Q1091" s="22"/>
      <c r="R1091" s="20">
        <v>-1</v>
      </c>
      <c r="S1091" s="22"/>
      <c r="T1091" s="20"/>
      <c r="U1091" s="22"/>
      <c r="V1091" s="27">
        <v>8000</v>
      </c>
      <c r="W1091" s="1" t="s">
        <v>8318</v>
      </c>
      <c r="X1091" s="29" t="s">
        <v>8319</v>
      </c>
      <c r="Y1091" s="1" t="s">
        <v>4585</v>
      </c>
      <c r="Z1091" s="1" t="s">
        <v>2035</v>
      </c>
      <c r="AA1091" s="1" t="s">
        <v>1653</v>
      </c>
      <c r="AB1091" s="1" t="s">
        <v>29</v>
      </c>
      <c r="AC1091" s="1" t="s">
        <v>7941</v>
      </c>
      <c r="AD1091" s="1" t="s">
        <v>1675</v>
      </c>
      <c r="AE1091" s="1">
        <v>2</v>
      </c>
      <c r="AF1091" s="1" t="s">
        <v>29</v>
      </c>
      <c r="AG1091" s="1"/>
    </row>
    <row r="1092" spans="1:33">
      <c r="A1092" s="1" t="s">
        <v>29</v>
      </c>
      <c r="B1092" s="57" t="s">
        <v>8320</v>
      </c>
      <c r="C1092" s="1"/>
      <c r="D1092" s="1" t="s">
        <v>951</v>
      </c>
      <c r="E1092" s="1" t="s">
        <v>327</v>
      </c>
      <c r="F1092" s="2"/>
      <c r="G1092" s="1" t="s">
        <v>5478</v>
      </c>
      <c r="H1092" s="20"/>
      <c r="I1092" s="22"/>
      <c r="J1092" s="20">
        <v>1</v>
      </c>
      <c r="K1092" s="22"/>
      <c r="L1092" s="20"/>
      <c r="M1092" s="22"/>
      <c r="N1092" s="20"/>
      <c r="O1092" s="22"/>
      <c r="P1092" s="20">
        <v>6</v>
      </c>
      <c r="Q1092" s="22"/>
      <c r="R1092" s="20">
        <v>0</v>
      </c>
      <c r="S1092" s="22"/>
      <c r="T1092" s="20"/>
      <c r="U1092" s="22"/>
      <c r="V1092" s="58">
        <v>8000</v>
      </c>
      <c r="W1092" s="59" t="s">
        <v>8321</v>
      </c>
      <c r="X1092" s="29" t="s">
        <v>8020</v>
      </c>
      <c r="Y1092" s="1" t="s">
        <v>2154</v>
      </c>
      <c r="Z1092" s="1" t="s">
        <v>2035</v>
      </c>
      <c r="AA1092" s="21" t="s">
        <v>1657</v>
      </c>
      <c r="AB1092" s="1" t="s">
        <v>29</v>
      </c>
      <c r="AC1092" s="1" t="s">
        <v>7941</v>
      </c>
      <c r="AD1092" s="1" t="s">
        <v>1679</v>
      </c>
      <c r="AE1092" s="1">
        <v>2</v>
      </c>
      <c r="AF1092" s="1" t="s">
        <v>29</v>
      </c>
      <c r="AG1092" s="1"/>
    </row>
    <row r="1093" spans="1:33">
      <c r="A1093" s="1" t="s">
        <v>29</v>
      </c>
      <c r="B1093" s="1" t="s">
        <v>8322</v>
      </c>
      <c r="C1093" s="1"/>
      <c r="D1093" s="1" t="s">
        <v>51</v>
      </c>
      <c r="E1093" s="1"/>
      <c r="F1093" s="1" t="s">
        <v>128</v>
      </c>
      <c r="G1093" s="1"/>
      <c r="H1093" s="20"/>
      <c r="I1093" s="22"/>
      <c r="J1093" s="20">
        <v>1</v>
      </c>
      <c r="K1093" s="22"/>
      <c r="L1093" s="20"/>
      <c r="M1093" s="22"/>
      <c r="N1093" s="20"/>
      <c r="O1093" s="22">
        <v>5</v>
      </c>
      <c r="P1093" s="20"/>
      <c r="Q1093" s="22">
        <v>0</v>
      </c>
      <c r="R1093" s="20"/>
      <c r="S1093" s="22"/>
      <c r="T1093" s="20"/>
      <c r="U1093" s="22"/>
      <c r="V1093" s="58">
        <v>8000</v>
      </c>
      <c r="W1093" s="59" t="s">
        <v>8323</v>
      </c>
      <c r="X1093" s="29" t="s">
        <v>8324</v>
      </c>
      <c r="Y1093" s="1" t="s">
        <v>2194</v>
      </c>
      <c r="Z1093" s="1" t="s">
        <v>2035</v>
      </c>
      <c r="AA1093" s="1" t="s">
        <v>1662</v>
      </c>
      <c r="AB1093" s="1" t="s">
        <v>29</v>
      </c>
      <c r="AC1093" s="1" t="s">
        <v>7941</v>
      </c>
      <c r="AD1093" s="1" t="s">
        <v>1672</v>
      </c>
      <c r="AE1093" s="1">
        <v>2</v>
      </c>
      <c r="AF1093" s="1" t="s">
        <v>29</v>
      </c>
      <c r="AG1093" s="1"/>
    </row>
    <row r="1094" spans="1:33">
      <c r="A1094" s="1" t="s">
        <v>29</v>
      </c>
      <c r="B1094" s="1" t="s">
        <v>8325</v>
      </c>
      <c r="C1094" s="1"/>
      <c r="D1094" s="1" t="s">
        <v>316</v>
      </c>
      <c r="E1094" s="1" t="s">
        <v>951</v>
      </c>
      <c r="F1094" s="1"/>
      <c r="G1094" s="1" t="s">
        <v>5478</v>
      </c>
      <c r="H1094" s="20"/>
      <c r="I1094" s="22"/>
      <c r="J1094" s="20">
        <v>0</v>
      </c>
      <c r="K1094" s="22"/>
      <c r="L1094" s="20"/>
      <c r="M1094" s="22"/>
      <c r="N1094" s="20"/>
      <c r="O1094" s="22"/>
      <c r="P1094" s="20">
        <v>6</v>
      </c>
      <c r="Q1094" s="22"/>
      <c r="R1094" s="20">
        <v>2</v>
      </c>
      <c r="S1094" s="22"/>
      <c r="T1094" s="20"/>
      <c r="U1094" s="22"/>
      <c r="V1094" s="58">
        <v>8000</v>
      </c>
      <c r="W1094" s="59" t="s">
        <v>8326</v>
      </c>
      <c r="X1094" s="29" t="s">
        <v>7965</v>
      </c>
      <c r="Y1094" s="1" t="s">
        <v>2194</v>
      </c>
      <c r="Z1094" s="1" t="s">
        <v>2035</v>
      </c>
      <c r="AA1094" s="1" t="s">
        <v>1662</v>
      </c>
      <c r="AB1094" s="1" t="s">
        <v>29</v>
      </c>
      <c r="AC1094" s="1" t="s">
        <v>7941</v>
      </c>
      <c r="AD1094" s="1" t="s">
        <v>1675</v>
      </c>
      <c r="AE1094" s="1">
        <v>2</v>
      </c>
      <c r="AF1094" s="1" t="s">
        <v>29</v>
      </c>
      <c r="AG1094" s="1"/>
    </row>
    <row r="1095" spans="1:33">
      <c r="A1095" s="1" t="s">
        <v>29</v>
      </c>
      <c r="B1095" s="1" t="s">
        <v>8327</v>
      </c>
      <c r="C1095" s="1"/>
      <c r="D1095" s="1" t="s">
        <v>183</v>
      </c>
      <c r="E1095" s="1"/>
      <c r="F1095" s="1"/>
      <c r="G1095" s="1" t="s">
        <v>5478</v>
      </c>
      <c r="H1095" s="20"/>
      <c r="I1095" s="22"/>
      <c r="J1095" s="20">
        <v>1</v>
      </c>
      <c r="K1095" s="22"/>
      <c r="L1095" s="20"/>
      <c r="M1095" s="22"/>
      <c r="N1095" s="20"/>
      <c r="O1095" s="22"/>
      <c r="P1095" s="20">
        <v>8</v>
      </c>
      <c r="Q1095" s="22"/>
      <c r="R1095" s="20">
        <v>-2</v>
      </c>
      <c r="S1095" s="22"/>
      <c r="T1095" s="20"/>
      <c r="U1095" s="22"/>
      <c r="V1095" s="58">
        <v>8000</v>
      </c>
      <c r="W1095" s="59" t="s">
        <v>8328</v>
      </c>
      <c r="X1095" s="29" t="s">
        <v>7965</v>
      </c>
      <c r="Y1095" s="1" t="s">
        <v>2154</v>
      </c>
      <c r="Z1095" s="1" t="s">
        <v>2035</v>
      </c>
      <c r="AA1095" s="1" t="s">
        <v>1662</v>
      </c>
      <c r="AB1095" s="1" t="s">
        <v>29</v>
      </c>
      <c r="AC1095" s="1" t="s">
        <v>7941</v>
      </c>
      <c r="AD1095" s="1" t="s">
        <v>1691</v>
      </c>
      <c r="AE1095" s="1">
        <v>2</v>
      </c>
      <c r="AF1095" s="1" t="s">
        <v>29</v>
      </c>
      <c r="AG1095" s="1"/>
    </row>
    <row r="1096" spans="1:33">
      <c r="A1096" s="1" t="s">
        <v>29</v>
      </c>
      <c r="B1096" s="1" t="s">
        <v>8329</v>
      </c>
      <c r="C1096" s="1"/>
      <c r="D1096" s="1" t="s">
        <v>345</v>
      </c>
      <c r="E1096" s="1"/>
      <c r="F1096" s="1"/>
      <c r="G1096" s="1" t="s">
        <v>5478</v>
      </c>
      <c r="H1096" s="20"/>
      <c r="I1096" s="22"/>
      <c r="J1096" s="20">
        <v>0</v>
      </c>
      <c r="K1096" s="22"/>
      <c r="L1096" s="20"/>
      <c r="M1096" s="22"/>
      <c r="N1096" s="20"/>
      <c r="O1096" s="22"/>
      <c r="P1096" s="20">
        <v>9</v>
      </c>
      <c r="Q1096" s="22"/>
      <c r="R1096" s="20">
        <v>-1</v>
      </c>
      <c r="S1096" s="22"/>
      <c r="T1096" s="20"/>
      <c r="U1096" s="22"/>
      <c r="V1096" s="58">
        <v>8000</v>
      </c>
      <c r="W1096" s="59" t="s">
        <v>8330</v>
      </c>
      <c r="X1096" s="29" t="s">
        <v>8331</v>
      </c>
      <c r="Y1096" s="1" t="s">
        <v>2104</v>
      </c>
      <c r="Z1096" s="1" t="s">
        <v>2035</v>
      </c>
      <c r="AA1096" s="1" t="s">
        <v>1662</v>
      </c>
      <c r="AB1096" s="1" t="s">
        <v>29</v>
      </c>
      <c r="AC1096" s="1" t="s">
        <v>7941</v>
      </c>
      <c r="AD1096" s="1" t="s">
        <v>1672</v>
      </c>
      <c r="AE1096" s="1">
        <v>2</v>
      </c>
      <c r="AF1096" s="1" t="s">
        <v>29</v>
      </c>
      <c r="AG1096" s="1"/>
    </row>
    <row r="1097" spans="1:33">
      <c r="A1097" s="1" t="s">
        <v>29</v>
      </c>
      <c r="B1097" s="1" t="s">
        <v>8332</v>
      </c>
      <c r="C1097" s="1"/>
      <c r="D1097" s="1" t="s">
        <v>316</v>
      </c>
      <c r="E1097" s="1" t="s">
        <v>951</v>
      </c>
      <c r="F1097" s="1"/>
      <c r="G1097" s="1" t="s">
        <v>5478</v>
      </c>
      <c r="H1097" s="20"/>
      <c r="I1097" s="22"/>
      <c r="J1097" s="20">
        <v>0</v>
      </c>
      <c r="K1097" s="22"/>
      <c r="L1097" s="20"/>
      <c r="M1097" s="22"/>
      <c r="N1097" s="20"/>
      <c r="O1097" s="22"/>
      <c r="P1097" s="20">
        <v>10</v>
      </c>
      <c r="Q1097" s="22"/>
      <c r="R1097" s="20">
        <v>-2</v>
      </c>
      <c r="S1097" s="22"/>
      <c r="T1097" s="20"/>
      <c r="U1097" s="22"/>
      <c r="V1097" s="58">
        <v>8000</v>
      </c>
      <c r="W1097" s="59" t="s">
        <v>8333</v>
      </c>
      <c r="X1097" s="29" t="s">
        <v>8334</v>
      </c>
      <c r="Y1097" s="1" t="s">
        <v>2194</v>
      </c>
      <c r="Z1097" s="1" t="s">
        <v>2035</v>
      </c>
      <c r="AA1097" s="1" t="s">
        <v>1662</v>
      </c>
      <c r="AB1097" s="1" t="s">
        <v>29</v>
      </c>
      <c r="AC1097" s="1" t="s">
        <v>7941</v>
      </c>
      <c r="AD1097" s="1" t="s">
        <v>1675</v>
      </c>
      <c r="AE1097" s="1">
        <v>2</v>
      </c>
      <c r="AF1097" s="1" t="s">
        <v>29</v>
      </c>
      <c r="AG1097" s="1"/>
    </row>
    <row r="1098" spans="1:33">
      <c r="A1098" s="1" t="s">
        <v>29</v>
      </c>
      <c r="B1098" s="1" t="s">
        <v>8335</v>
      </c>
      <c r="C1098" s="1"/>
      <c r="D1098" s="1" t="s">
        <v>951</v>
      </c>
      <c r="E1098" s="1"/>
      <c r="F1098" s="1"/>
      <c r="G1098" s="1" t="s">
        <v>5478</v>
      </c>
      <c r="H1098" s="20"/>
      <c r="I1098" s="22"/>
      <c r="J1098" s="20">
        <v>0</v>
      </c>
      <c r="K1098" s="22"/>
      <c r="L1098" s="20"/>
      <c r="M1098" s="22"/>
      <c r="N1098" s="20"/>
      <c r="O1098" s="22"/>
      <c r="P1098" s="20">
        <v>8</v>
      </c>
      <c r="Q1098" s="22"/>
      <c r="R1098" s="20">
        <v>0</v>
      </c>
      <c r="S1098" s="22"/>
      <c r="T1098" s="20"/>
      <c r="U1098" s="22"/>
      <c r="V1098" s="27">
        <v>8000</v>
      </c>
      <c r="W1098" s="1" t="s">
        <v>8336</v>
      </c>
      <c r="X1098" s="29" t="s">
        <v>8319</v>
      </c>
      <c r="Y1098" s="1" t="s">
        <v>4585</v>
      </c>
      <c r="Z1098" s="1" t="s">
        <v>2035</v>
      </c>
      <c r="AA1098" s="1" t="s">
        <v>1667</v>
      </c>
      <c r="AB1098" s="1" t="s">
        <v>29</v>
      </c>
      <c r="AC1098" s="1" t="s">
        <v>7941</v>
      </c>
      <c r="AD1098" s="1" t="s">
        <v>1672</v>
      </c>
      <c r="AE1098" s="1">
        <v>2</v>
      </c>
      <c r="AF1098" s="1" t="s">
        <v>29</v>
      </c>
      <c r="AG1098" s="1"/>
    </row>
    <row r="1099" spans="1:33">
      <c r="A1099" s="1" t="s">
        <v>29</v>
      </c>
      <c r="B1099" s="1" t="s">
        <v>8337</v>
      </c>
      <c r="C1099" s="1"/>
      <c r="D1099" s="1" t="s">
        <v>951</v>
      </c>
      <c r="E1099" s="1"/>
      <c r="F1099" s="1"/>
      <c r="G1099" s="1" t="s">
        <v>5478</v>
      </c>
      <c r="H1099" s="20"/>
      <c r="I1099" s="22"/>
      <c r="J1099" s="20">
        <v>1</v>
      </c>
      <c r="K1099" s="22"/>
      <c r="L1099" s="20"/>
      <c r="M1099" s="22"/>
      <c r="N1099" s="20"/>
      <c r="O1099" s="22"/>
      <c r="P1099" s="20">
        <v>8</v>
      </c>
      <c r="Q1099" s="22"/>
      <c r="R1099" s="20">
        <v>-2</v>
      </c>
      <c r="S1099" s="22"/>
      <c r="T1099" s="20"/>
      <c r="U1099" s="22"/>
      <c r="V1099" s="27">
        <v>8000</v>
      </c>
      <c r="W1099" s="1" t="s">
        <v>8338</v>
      </c>
      <c r="X1099" s="29" t="s">
        <v>8339</v>
      </c>
      <c r="Y1099" s="1" t="s">
        <v>2154</v>
      </c>
      <c r="Z1099" s="1" t="s">
        <v>2035</v>
      </c>
      <c r="AA1099" s="1" t="s">
        <v>1667</v>
      </c>
      <c r="AB1099" s="1" t="s">
        <v>29</v>
      </c>
      <c r="AC1099" s="1" t="s">
        <v>7941</v>
      </c>
      <c r="AD1099" s="1" t="s">
        <v>1691</v>
      </c>
      <c r="AE1099" s="1">
        <v>2</v>
      </c>
      <c r="AF1099" s="1" t="s">
        <v>29</v>
      </c>
      <c r="AG1099" s="1"/>
    </row>
    <row r="1100" spans="1:33">
      <c r="A1100" s="1" t="s">
        <v>29</v>
      </c>
      <c r="B1100" s="1" t="s">
        <v>8340</v>
      </c>
      <c r="C1100" s="1"/>
      <c r="D1100" s="1" t="s">
        <v>951</v>
      </c>
      <c r="E1100" s="1"/>
      <c r="F1100" s="1"/>
      <c r="G1100" s="1" t="s">
        <v>5478</v>
      </c>
      <c r="H1100" s="20"/>
      <c r="I1100" s="22"/>
      <c r="J1100" s="20">
        <v>0</v>
      </c>
      <c r="K1100" s="22"/>
      <c r="L1100" s="20"/>
      <c r="M1100" s="22"/>
      <c r="N1100" s="20"/>
      <c r="O1100" s="22"/>
      <c r="P1100" s="20">
        <v>8</v>
      </c>
      <c r="Q1100" s="22"/>
      <c r="R1100" s="20">
        <v>-1</v>
      </c>
      <c r="S1100" s="22"/>
      <c r="T1100" s="20"/>
      <c r="U1100" s="22"/>
      <c r="V1100" s="27">
        <v>8000</v>
      </c>
      <c r="W1100" s="1" t="s">
        <v>8341</v>
      </c>
      <c r="X1100" s="29" t="s">
        <v>8020</v>
      </c>
      <c r="Y1100" s="1" t="s">
        <v>2194</v>
      </c>
      <c r="Z1100" s="1" t="s">
        <v>2035</v>
      </c>
      <c r="AA1100" s="1" t="s">
        <v>1667</v>
      </c>
      <c r="AB1100" s="1" t="s">
        <v>29</v>
      </c>
      <c r="AC1100" s="1" t="s">
        <v>7941</v>
      </c>
      <c r="AD1100" s="1" t="s">
        <v>1687</v>
      </c>
      <c r="AE1100" s="1">
        <v>2</v>
      </c>
      <c r="AF1100" s="1" t="s">
        <v>29</v>
      </c>
      <c r="AG1100" s="1"/>
    </row>
    <row r="1101" spans="1:33">
      <c r="A1101" s="1" t="s">
        <v>29</v>
      </c>
      <c r="B1101" s="1" t="s">
        <v>8342</v>
      </c>
      <c r="C1101" s="1"/>
      <c r="D1101" s="1" t="s">
        <v>348</v>
      </c>
      <c r="E1101" s="1"/>
      <c r="F1101" s="1" t="s">
        <v>128</v>
      </c>
      <c r="G1101" s="1" t="s">
        <v>5478</v>
      </c>
      <c r="H1101" s="20"/>
      <c r="I1101" s="22"/>
      <c r="J1101" s="20">
        <v>0</v>
      </c>
      <c r="K1101" s="22"/>
      <c r="L1101" s="20"/>
      <c r="M1101" s="22"/>
      <c r="N1101" s="20"/>
      <c r="O1101" s="22">
        <v>9</v>
      </c>
      <c r="P1101" s="20">
        <v>10</v>
      </c>
      <c r="Q1101" s="22">
        <v>-2</v>
      </c>
      <c r="R1101" s="20">
        <v>-1</v>
      </c>
      <c r="S1101" s="22"/>
      <c r="T1101" s="20"/>
      <c r="U1101" s="22"/>
      <c r="V1101" s="27">
        <v>8000</v>
      </c>
      <c r="W1101" s="1" t="s">
        <v>8343</v>
      </c>
      <c r="X1101" s="29" t="s">
        <v>8201</v>
      </c>
      <c r="Y1101" s="1" t="s">
        <v>4585</v>
      </c>
      <c r="Z1101" s="1" t="s">
        <v>2035</v>
      </c>
      <c r="AA1101" s="1" t="s">
        <v>1667</v>
      </c>
      <c r="AB1101" s="1" t="s">
        <v>29</v>
      </c>
      <c r="AC1101" s="1" t="s">
        <v>7941</v>
      </c>
      <c r="AD1101" s="1" t="s">
        <v>183</v>
      </c>
      <c r="AE1101" s="1">
        <v>2</v>
      </c>
      <c r="AF1101" s="1" t="s">
        <v>29</v>
      </c>
      <c r="AG1101" s="1"/>
    </row>
    <row r="1102" spans="1:33">
      <c r="A1102" s="1" t="s">
        <v>29</v>
      </c>
      <c r="B1102" s="1" t="s">
        <v>8344</v>
      </c>
      <c r="C1102" s="1"/>
      <c r="D1102" s="1" t="s">
        <v>373</v>
      </c>
      <c r="E1102" s="1"/>
      <c r="F1102" s="1"/>
      <c r="G1102" s="1" t="s">
        <v>5478</v>
      </c>
      <c r="H1102" s="20"/>
      <c r="I1102" s="22"/>
      <c r="J1102" s="20">
        <v>-1</v>
      </c>
      <c r="K1102" s="22"/>
      <c r="L1102" s="20"/>
      <c r="M1102" s="22"/>
      <c r="N1102" s="20"/>
      <c r="O1102" s="22"/>
      <c r="P1102" s="20">
        <v>9</v>
      </c>
      <c r="Q1102" s="22"/>
      <c r="R1102" s="20">
        <v>1</v>
      </c>
      <c r="S1102" s="22"/>
      <c r="T1102" s="20"/>
      <c r="U1102" s="22"/>
      <c r="V1102" s="27">
        <v>8000</v>
      </c>
      <c r="W1102" s="1" t="s">
        <v>8345</v>
      </c>
      <c r="X1102" s="29" t="s">
        <v>8346</v>
      </c>
      <c r="Y1102" s="1" t="s">
        <v>2194</v>
      </c>
      <c r="Z1102" s="1" t="s">
        <v>2035</v>
      </c>
      <c r="AA1102" s="1" t="s">
        <v>1667</v>
      </c>
      <c r="AB1102" s="1" t="s">
        <v>29</v>
      </c>
      <c r="AC1102" s="1" t="s">
        <v>7941</v>
      </c>
      <c r="AD1102" s="1" t="s">
        <v>183</v>
      </c>
      <c r="AE1102" s="1">
        <v>2</v>
      </c>
      <c r="AF1102" s="1" t="s">
        <v>29</v>
      </c>
      <c r="AG1102" s="1"/>
    </row>
    <row r="1103" spans="1:33">
      <c r="A1103" t="s">
        <v>29</v>
      </c>
      <c r="B1103" s="36" t="s">
        <v>8347</v>
      </c>
      <c r="C1103" s="1"/>
      <c r="D1103" s="2" t="s">
        <v>951</v>
      </c>
      <c r="E1103" s="1"/>
      <c r="F1103" s="2"/>
      <c r="G1103" s="1" t="s">
        <v>5478</v>
      </c>
      <c r="H1103" s="20"/>
      <c r="I1103" s="22"/>
      <c r="J1103" s="20">
        <v>0</v>
      </c>
      <c r="K1103" s="22"/>
      <c r="L1103" s="20"/>
      <c r="M1103" s="22"/>
      <c r="N1103" s="20"/>
      <c r="O1103" s="22"/>
      <c r="P1103" s="20">
        <v>10</v>
      </c>
      <c r="Q1103" s="22"/>
      <c r="R1103" s="20">
        <v>0</v>
      </c>
      <c r="S1103" s="22"/>
      <c r="T1103" s="20"/>
      <c r="U1103" s="22"/>
      <c r="V1103" s="27">
        <v>10000</v>
      </c>
      <c r="W1103" s="1" t="s">
        <v>8348</v>
      </c>
      <c r="X1103" s="29" t="s">
        <v>8349</v>
      </c>
      <c r="Y1103" s="1" t="s">
        <v>2194</v>
      </c>
      <c r="Z1103" s="1" t="s">
        <v>2035</v>
      </c>
      <c r="AA1103" s="1" t="s">
        <v>1623</v>
      </c>
      <c r="AB1103" s="1" t="s">
        <v>29</v>
      </c>
      <c r="AC1103" s="1" t="s">
        <v>7941</v>
      </c>
      <c r="AD1103" s="1" t="s">
        <v>183</v>
      </c>
      <c r="AE1103" s="1">
        <v>2</v>
      </c>
      <c r="AF1103" s="1" t="s">
        <v>29</v>
      </c>
      <c r="AG1103" s="1"/>
    </row>
    <row r="1104" spans="1:33">
      <c r="A1104" t="s">
        <v>29</v>
      </c>
      <c r="B1104" s="36" t="s">
        <v>8350</v>
      </c>
      <c r="C1104" s="1"/>
      <c r="D1104" s="2" t="s">
        <v>951</v>
      </c>
      <c r="E1104" s="1"/>
      <c r="F1104" s="1"/>
      <c r="G1104" s="1" t="s">
        <v>5478</v>
      </c>
      <c r="H1104" s="20"/>
      <c r="I1104" s="22"/>
      <c r="J1104" s="20">
        <v>1</v>
      </c>
      <c r="K1104" s="22"/>
      <c r="L1104" s="20"/>
      <c r="M1104" s="22"/>
      <c r="N1104" s="20"/>
      <c r="O1104" s="22"/>
      <c r="P1104" s="20">
        <v>12</v>
      </c>
      <c r="Q1104" s="22"/>
      <c r="R1104" s="20">
        <v>-4</v>
      </c>
      <c r="S1104" s="22"/>
      <c r="T1104" s="20"/>
      <c r="U1104" s="22"/>
      <c r="V1104" s="27">
        <v>10000</v>
      </c>
      <c r="W1104" s="1" t="s">
        <v>8351</v>
      </c>
      <c r="X1104" s="29" t="s">
        <v>8352</v>
      </c>
      <c r="Y1104" s="1" t="s">
        <v>2104</v>
      </c>
      <c r="Z1104" s="1" t="s">
        <v>2035</v>
      </c>
      <c r="AA1104" s="1" t="s">
        <v>1623</v>
      </c>
      <c r="AB1104" s="1" t="s">
        <v>29</v>
      </c>
      <c r="AC1104" s="1" t="s">
        <v>7941</v>
      </c>
      <c r="AD1104" s="1" t="s">
        <v>1691</v>
      </c>
      <c r="AE1104" s="1">
        <v>2</v>
      </c>
      <c r="AF1104" s="1" t="s">
        <v>29</v>
      </c>
      <c r="AG1104" s="1"/>
    </row>
    <row r="1105" spans="1:33">
      <c r="A1105" t="s">
        <v>29</v>
      </c>
      <c r="B1105" s="36" t="s">
        <v>8353</v>
      </c>
      <c r="C1105" s="1"/>
      <c r="D1105" s="2" t="s">
        <v>951</v>
      </c>
      <c r="E1105" s="1"/>
      <c r="F1105" s="1"/>
      <c r="G1105" s="1" t="s">
        <v>5478</v>
      </c>
      <c r="H1105" s="20"/>
      <c r="I1105" s="22"/>
      <c r="J1105" s="20">
        <v>0</v>
      </c>
      <c r="K1105" s="22"/>
      <c r="L1105" s="20"/>
      <c r="M1105" s="22"/>
      <c r="N1105" s="20"/>
      <c r="O1105" s="22"/>
      <c r="P1105" s="20">
        <v>13</v>
      </c>
      <c r="Q1105" s="22"/>
      <c r="R1105" s="20">
        <v>-3</v>
      </c>
      <c r="S1105" s="22"/>
      <c r="T1105" s="20"/>
      <c r="U1105" s="22"/>
      <c r="V1105" s="27">
        <v>10000</v>
      </c>
      <c r="W1105" s="1" t="s">
        <v>8354</v>
      </c>
      <c r="X1105" s="29" t="s">
        <v>8355</v>
      </c>
      <c r="Y1105" s="1" t="s">
        <v>2104</v>
      </c>
      <c r="Z1105" s="1" t="s">
        <v>2035</v>
      </c>
      <c r="AA1105" s="1" t="s">
        <v>1623</v>
      </c>
      <c r="AB1105" s="1" t="s">
        <v>29</v>
      </c>
      <c r="AC1105" s="1" t="s">
        <v>7941</v>
      </c>
      <c r="AD1105" s="1" t="s">
        <v>1683</v>
      </c>
      <c r="AE1105" s="1">
        <v>2</v>
      </c>
      <c r="AF1105" s="1" t="s">
        <v>29</v>
      </c>
      <c r="AG1105" s="1"/>
    </row>
    <row r="1106" spans="1:33">
      <c r="A1106" t="s">
        <v>29</v>
      </c>
      <c r="B1106" s="36" t="s">
        <v>8356</v>
      </c>
      <c r="C1106" s="1"/>
      <c r="D1106" s="2" t="s">
        <v>951</v>
      </c>
      <c r="E1106" s="1"/>
      <c r="F1106" s="1"/>
      <c r="G1106" s="1" t="s">
        <v>5478</v>
      </c>
      <c r="H1106" s="20"/>
      <c r="I1106" s="22"/>
      <c r="J1106" s="20">
        <v>1</v>
      </c>
      <c r="K1106" s="22"/>
      <c r="L1106" s="20"/>
      <c r="M1106" s="22"/>
      <c r="N1106" s="20"/>
      <c r="O1106" s="22"/>
      <c r="P1106" s="20">
        <v>8</v>
      </c>
      <c r="Q1106" s="22"/>
      <c r="R1106" s="20">
        <v>0</v>
      </c>
      <c r="S1106" s="22"/>
      <c r="T1106" s="20"/>
      <c r="U1106" s="22"/>
      <c r="V1106" s="27">
        <v>10000</v>
      </c>
      <c r="W1106" s="1" t="s">
        <v>8357</v>
      </c>
      <c r="X1106" s="29" t="s">
        <v>8358</v>
      </c>
      <c r="Y1106" s="1" t="s">
        <v>2194</v>
      </c>
      <c r="Z1106" s="1" t="s">
        <v>2035</v>
      </c>
      <c r="AA1106" s="1" t="s">
        <v>1631</v>
      </c>
      <c r="AB1106" s="1" t="s">
        <v>29</v>
      </c>
      <c r="AC1106" s="1" t="s">
        <v>7941</v>
      </c>
      <c r="AD1106" s="1" t="s">
        <v>183</v>
      </c>
      <c r="AE1106" s="1">
        <v>2</v>
      </c>
      <c r="AF1106" s="1" t="s">
        <v>29</v>
      </c>
      <c r="AG1106" s="1"/>
    </row>
    <row r="1107" spans="1:33">
      <c r="A1107" t="s">
        <v>29</v>
      </c>
      <c r="B1107" s="36" t="s">
        <v>8359</v>
      </c>
      <c r="C1107" s="1"/>
      <c r="D1107" s="2" t="s">
        <v>51</v>
      </c>
      <c r="E1107" s="1"/>
      <c r="F1107" s="1"/>
      <c r="G1107" s="1" t="s">
        <v>5478</v>
      </c>
      <c r="H1107" s="20"/>
      <c r="I1107" s="22"/>
      <c r="J1107" s="20">
        <v>1</v>
      </c>
      <c r="K1107" s="22"/>
      <c r="L1107" s="20"/>
      <c r="M1107" s="22"/>
      <c r="N1107" s="20"/>
      <c r="O1107" s="22"/>
      <c r="P1107" s="20">
        <v>10</v>
      </c>
      <c r="Q1107" s="22"/>
      <c r="R1107" s="20">
        <v>-2</v>
      </c>
      <c r="S1107" s="22"/>
      <c r="T1107" s="20"/>
      <c r="U1107" s="22"/>
      <c r="V1107" s="27">
        <v>10000</v>
      </c>
      <c r="W1107" s="1" t="s">
        <v>8360</v>
      </c>
      <c r="X1107" s="29" t="s">
        <v>8361</v>
      </c>
      <c r="Y1107" s="1" t="s">
        <v>2154</v>
      </c>
      <c r="Z1107" s="1" t="s">
        <v>2035</v>
      </c>
      <c r="AA1107" s="1" t="s">
        <v>1631</v>
      </c>
      <c r="AB1107" s="1" t="s">
        <v>29</v>
      </c>
      <c r="AC1107" s="1" t="s">
        <v>7941</v>
      </c>
      <c r="AD1107" s="1" t="s">
        <v>183</v>
      </c>
      <c r="AE1107" s="1">
        <v>2</v>
      </c>
      <c r="AF1107" s="1" t="s">
        <v>29</v>
      </c>
      <c r="AG1107" s="1"/>
    </row>
    <row r="1108" spans="1:33">
      <c r="A1108" t="s">
        <v>29</v>
      </c>
      <c r="B1108" s="36" t="s">
        <v>8362</v>
      </c>
      <c r="C1108" s="1"/>
      <c r="D1108" s="2" t="s">
        <v>361</v>
      </c>
      <c r="E1108" s="1"/>
      <c r="F1108" s="1"/>
      <c r="G1108" s="1" t="s">
        <v>5478</v>
      </c>
      <c r="H1108" s="20"/>
      <c r="I1108" s="22"/>
      <c r="J1108" s="20">
        <v>-1</v>
      </c>
      <c r="K1108" s="22"/>
      <c r="L1108" s="20"/>
      <c r="M1108" s="22"/>
      <c r="N1108" s="20"/>
      <c r="O1108" s="22"/>
      <c r="P1108" s="20">
        <v>12</v>
      </c>
      <c r="Q1108" s="22"/>
      <c r="R1108" s="20">
        <v>0</v>
      </c>
      <c r="S1108" s="22"/>
      <c r="T1108" s="20"/>
      <c r="U1108" s="22"/>
      <c r="V1108" s="27">
        <v>10000</v>
      </c>
      <c r="W1108" s="1" t="s">
        <v>8363</v>
      </c>
      <c r="X1108" s="29" t="s">
        <v>8364</v>
      </c>
      <c r="Y1108" s="1" t="s">
        <v>4585</v>
      </c>
      <c r="Z1108" s="1" t="s">
        <v>2035</v>
      </c>
      <c r="AA1108" s="1" t="s">
        <v>1631</v>
      </c>
      <c r="AB1108" s="1" t="s">
        <v>29</v>
      </c>
      <c r="AC1108" s="1" t="s">
        <v>7941</v>
      </c>
      <c r="AD1108" s="1" t="s">
        <v>183</v>
      </c>
      <c r="AE1108" s="1">
        <v>2</v>
      </c>
      <c r="AF1108" s="1" t="s">
        <v>29</v>
      </c>
      <c r="AG1108" s="1"/>
    </row>
    <row r="1109" spans="1:33">
      <c r="A1109" t="s">
        <v>29</v>
      </c>
      <c r="B1109" s="36" t="s">
        <v>8365</v>
      </c>
      <c r="C1109" s="1"/>
      <c r="D1109" s="2" t="s">
        <v>347</v>
      </c>
      <c r="E1109" s="1"/>
      <c r="F1109" s="1"/>
      <c r="G1109" s="1" t="s">
        <v>5478</v>
      </c>
      <c r="H1109" s="20"/>
      <c r="I1109" s="22"/>
      <c r="J1109" s="20">
        <v>0</v>
      </c>
      <c r="K1109" s="22"/>
      <c r="L1109" s="20"/>
      <c r="M1109" s="22"/>
      <c r="N1109" s="20"/>
      <c r="O1109" s="22"/>
      <c r="P1109" s="20">
        <v>14</v>
      </c>
      <c r="Q1109" s="22"/>
      <c r="R1109" s="20">
        <v>-4</v>
      </c>
      <c r="S1109" s="22"/>
      <c r="T1109" s="20"/>
      <c r="U1109" s="22"/>
      <c r="V1109" s="27">
        <v>10000</v>
      </c>
      <c r="W1109" s="1" t="s">
        <v>8366</v>
      </c>
      <c r="X1109" s="29" t="s">
        <v>8367</v>
      </c>
      <c r="Y1109" s="1" t="s">
        <v>2194</v>
      </c>
      <c r="Z1109" s="1" t="s">
        <v>2035</v>
      </c>
      <c r="AA1109" s="1" t="s">
        <v>1631</v>
      </c>
      <c r="AB1109" s="1" t="s">
        <v>29</v>
      </c>
      <c r="AC1109" s="1" t="s">
        <v>7941</v>
      </c>
      <c r="AD1109" s="1" t="s">
        <v>183</v>
      </c>
      <c r="AE1109" s="1">
        <v>2</v>
      </c>
      <c r="AF1109" s="1" t="s">
        <v>29</v>
      </c>
      <c r="AG1109" s="1"/>
    </row>
    <row r="1110" spans="1:33">
      <c r="A1110" t="s">
        <v>29</v>
      </c>
      <c r="B1110" s="36" t="s">
        <v>8368</v>
      </c>
      <c r="C1110" s="1"/>
      <c r="D1110" s="2" t="s">
        <v>335</v>
      </c>
      <c r="E1110" s="1"/>
      <c r="F1110" s="1"/>
      <c r="G1110" s="1" t="s">
        <v>5478</v>
      </c>
      <c r="H1110" s="20"/>
      <c r="I1110" s="22"/>
      <c r="J1110" s="20">
        <v>1</v>
      </c>
      <c r="K1110" s="22"/>
      <c r="L1110" s="20"/>
      <c r="M1110" s="22"/>
      <c r="N1110" s="20"/>
      <c r="O1110" s="22"/>
      <c r="P1110" s="20">
        <v>15</v>
      </c>
      <c r="Q1110" s="22"/>
      <c r="R1110" s="20">
        <v>-5</v>
      </c>
      <c r="S1110" s="22"/>
      <c r="T1110" s="20"/>
      <c r="U1110" s="22"/>
      <c r="V1110" s="27">
        <v>10000</v>
      </c>
      <c r="W1110" s="1" t="s">
        <v>8369</v>
      </c>
      <c r="X1110" s="29" t="s">
        <v>8238</v>
      </c>
      <c r="Y1110" s="1" t="s">
        <v>2194</v>
      </c>
      <c r="Z1110" s="1" t="s">
        <v>2035</v>
      </c>
      <c r="AA1110" s="1" t="s">
        <v>1631</v>
      </c>
      <c r="AB1110" s="1" t="s">
        <v>29</v>
      </c>
      <c r="AC1110" s="1" t="s">
        <v>7941</v>
      </c>
      <c r="AD1110" s="1" t="s">
        <v>183</v>
      </c>
      <c r="AE1110" s="1">
        <v>2</v>
      </c>
      <c r="AF1110" s="1" t="s">
        <v>29</v>
      </c>
      <c r="AG1110" s="1"/>
    </row>
    <row r="1111" spans="1:33">
      <c r="A1111" t="s">
        <v>29</v>
      </c>
      <c r="B1111" s="36" t="s">
        <v>8370</v>
      </c>
      <c r="C1111" s="1"/>
      <c r="D1111" s="2" t="s">
        <v>316</v>
      </c>
      <c r="E1111" s="1" t="s">
        <v>951</v>
      </c>
      <c r="F1111" s="1" t="s">
        <v>128</v>
      </c>
      <c r="G1111" s="1"/>
      <c r="H1111" s="20"/>
      <c r="I1111" s="22"/>
      <c r="J1111" s="20">
        <v>1</v>
      </c>
      <c r="K1111" s="22"/>
      <c r="L1111" s="20"/>
      <c r="M1111" s="22"/>
      <c r="N1111" s="20"/>
      <c r="O1111" s="22">
        <v>7</v>
      </c>
      <c r="P1111" s="20"/>
      <c r="Q1111" s="22">
        <v>1</v>
      </c>
      <c r="R1111" s="20"/>
      <c r="S1111" s="22"/>
      <c r="T1111" s="20"/>
      <c r="U1111" s="22"/>
      <c r="V1111" s="27">
        <v>10000</v>
      </c>
      <c r="W1111" s="1" t="s">
        <v>8371</v>
      </c>
      <c r="X1111" s="29" t="s">
        <v>8372</v>
      </c>
      <c r="Y1111" s="1" t="s">
        <v>2194</v>
      </c>
      <c r="Z1111" s="1" t="s">
        <v>2035</v>
      </c>
      <c r="AA1111" s="1" t="s">
        <v>1638</v>
      </c>
      <c r="AB1111" s="1" t="s">
        <v>29</v>
      </c>
      <c r="AC1111" s="1" t="s">
        <v>7941</v>
      </c>
      <c r="AD1111" s="1" t="s">
        <v>183</v>
      </c>
      <c r="AE1111" s="1">
        <v>2</v>
      </c>
      <c r="AF1111" s="1" t="s">
        <v>29</v>
      </c>
      <c r="AG1111" s="1"/>
    </row>
    <row r="1112" spans="1:33">
      <c r="A1112" t="s">
        <v>29</v>
      </c>
      <c r="B1112" s="36" t="s">
        <v>8373</v>
      </c>
      <c r="C1112" s="1"/>
      <c r="D1112" s="2" t="s">
        <v>183</v>
      </c>
      <c r="E1112" s="1"/>
      <c r="F1112" s="1" t="s">
        <v>128</v>
      </c>
      <c r="G1112" s="1"/>
      <c r="H1112" s="20"/>
      <c r="I1112" s="22"/>
      <c r="J1112" s="20">
        <v>1</v>
      </c>
      <c r="K1112" s="22"/>
      <c r="L1112" s="20"/>
      <c r="M1112" s="22"/>
      <c r="N1112" s="20"/>
      <c r="O1112" s="22">
        <v>8</v>
      </c>
      <c r="P1112" s="20"/>
      <c r="Q1112" s="22">
        <v>0</v>
      </c>
      <c r="R1112" s="20"/>
      <c r="S1112" s="22"/>
      <c r="T1112" s="20"/>
      <c r="U1112" s="22"/>
      <c r="V1112" s="27">
        <v>10000</v>
      </c>
      <c r="W1112" s="1" t="s">
        <v>8374</v>
      </c>
      <c r="X1112" s="29" t="s">
        <v>7965</v>
      </c>
      <c r="Y1112" s="1" t="s">
        <v>2154</v>
      </c>
      <c r="Z1112" s="1" t="s">
        <v>2035</v>
      </c>
      <c r="AA1112" s="1" t="s">
        <v>1638</v>
      </c>
      <c r="AB1112" s="1" t="s">
        <v>29</v>
      </c>
      <c r="AC1112" s="1" t="s">
        <v>7941</v>
      </c>
      <c r="AD1112" s="1" t="s">
        <v>183</v>
      </c>
      <c r="AE1112" s="1">
        <v>2</v>
      </c>
      <c r="AF1112" s="1" t="s">
        <v>29</v>
      </c>
      <c r="AG1112" s="1"/>
    </row>
    <row r="1113" spans="1:33">
      <c r="A1113" t="s">
        <v>29</v>
      </c>
      <c r="B1113" s="36" t="s">
        <v>8375</v>
      </c>
      <c r="C1113" s="1"/>
      <c r="D1113" s="2" t="s">
        <v>951</v>
      </c>
      <c r="E1113" s="1"/>
      <c r="F1113" s="1" t="s">
        <v>128</v>
      </c>
      <c r="G1113" s="1"/>
      <c r="H1113" s="20"/>
      <c r="I1113" s="22"/>
      <c r="J1113" s="20">
        <v>0</v>
      </c>
      <c r="K1113" s="22"/>
      <c r="L1113" s="20"/>
      <c r="M1113" s="22"/>
      <c r="N1113" s="20"/>
      <c r="O1113" s="22">
        <v>10</v>
      </c>
      <c r="P1113" s="20"/>
      <c r="Q1113" s="22">
        <v>0</v>
      </c>
      <c r="R1113" s="20"/>
      <c r="S1113" s="22"/>
      <c r="T1113" s="20"/>
      <c r="U1113" s="22"/>
      <c r="V1113" s="27">
        <v>10000</v>
      </c>
      <c r="W1113" s="1" t="s">
        <v>8376</v>
      </c>
      <c r="X1113" s="29" t="s">
        <v>8377</v>
      </c>
      <c r="Y1113" s="1" t="s">
        <v>2313</v>
      </c>
      <c r="Z1113" s="1" t="s">
        <v>2035</v>
      </c>
      <c r="AA1113" s="1" t="s">
        <v>1638</v>
      </c>
      <c r="AB1113" s="1" t="s">
        <v>29</v>
      </c>
      <c r="AC1113" s="1" t="s">
        <v>7941</v>
      </c>
      <c r="AD1113" s="1" t="s">
        <v>183</v>
      </c>
      <c r="AE1113" s="1">
        <v>2</v>
      </c>
      <c r="AF1113" s="1" t="s">
        <v>29</v>
      </c>
      <c r="AG1113" s="1"/>
    </row>
    <row r="1114" spans="1:33">
      <c r="A1114" t="s">
        <v>29</v>
      </c>
      <c r="B1114" s="36" t="s">
        <v>8378</v>
      </c>
      <c r="C1114" s="1"/>
      <c r="D1114" s="1" t="s">
        <v>327</v>
      </c>
      <c r="E1114" s="1"/>
      <c r="F1114" s="1"/>
      <c r="G1114" s="1" t="s">
        <v>5478</v>
      </c>
      <c r="H1114" s="20"/>
      <c r="I1114" s="22"/>
      <c r="J1114" s="20">
        <v>0</v>
      </c>
      <c r="K1114" s="22"/>
      <c r="L1114" s="20"/>
      <c r="M1114" s="22"/>
      <c r="N1114" s="20"/>
      <c r="O1114" s="22"/>
      <c r="P1114" s="20">
        <v>9</v>
      </c>
      <c r="Q1114" s="22"/>
      <c r="R1114" s="20">
        <v>1</v>
      </c>
      <c r="S1114" s="22"/>
      <c r="T1114" s="20"/>
      <c r="U1114" s="22"/>
      <c r="V1114" s="27">
        <v>10000</v>
      </c>
      <c r="W1114" s="1" t="s">
        <v>8379</v>
      </c>
      <c r="X1114" s="29" t="s">
        <v>8112</v>
      </c>
      <c r="Y1114" s="1" t="s">
        <v>2154</v>
      </c>
      <c r="Z1114" s="1" t="s">
        <v>2035</v>
      </c>
      <c r="AA1114" s="1" t="s">
        <v>1643</v>
      </c>
      <c r="AB1114" s="1" t="s">
        <v>29</v>
      </c>
      <c r="AC1114" s="1" t="s">
        <v>7941</v>
      </c>
      <c r="AD1114" s="1" t="s">
        <v>1672</v>
      </c>
      <c r="AE1114" s="1">
        <v>2</v>
      </c>
      <c r="AF1114" s="1" t="s">
        <v>29</v>
      </c>
      <c r="AG1114" s="1"/>
    </row>
    <row r="1115" spans="1:33">
      <c r="A1115" t="s">
        <v>29</v>
      </c>
      <c r="B1115" s="36" t="s">
        <v>8380</v>
      </c>
      <c r="C1115" s="1"/>
      <c r="D1115" s="1" t="s">
        <v>367</v>
      </c>
      <c r="E1115" s="1"/>
      <c r="F1115" s="1"/>
      <c r="G1115" s="1" t="s">
        <v>5478</v>
      </c>
      <c r="H1115" s="20"/>
      <c r="I1115" s="22"/>
      <c r="J1115" s="20">
        <v>0</v>
      </c>
      <c r="K1115" s="22"/>
      <c r="L1115" s="20"/>
      <c r="M1115" s="22"/>
      <c r="N1115" s="20"/>
      <c r="O1115" s="22"/>
      <c r="P1115" s="20">
        <v>10</v>
      </c>
      <c r="Q1115" s="22"/>
      <c r="R1115" s="20">
        <v>-2</v>
      </c>
      <c r="S1115" s="22"/>
      <c r="T1115" s="20"/>
      <c r="U1115" s="22"/>
      <c r="V1115" s="27">
        <v>10000</v>
      </c>
      <c r="W1115" s="1" t="s">
        <v>8381</v>
      </c>
      <c r="X1115" s="29" t="s">
        <v>7965</v>
      </c>
      <c r="Y1115" s="1" t="s">
        <v>4585</v>
      </c>
      <c r="Z1115" s="1" t="s">
        <v>2035</v>
      </c>
      <c r="AA1115" s="1" t="s">
        <v>1643</v>
      </c>
      <c r="AB1115" s="1" t="s">
        <v>29</v>
      </c>
      <c r="AC1115" s="1" t="s">
        <v>7941</v>
      </c>
      <c r="AD1115" t="s">
        <v>183</v>
      </c>
      <c r="AE1115" s="1">
        <v>2</v>
      </c>
      <c r="AF1115" s="1" t="s">
        <v>29</v>
      </c>
      <c r="AG1115" s="1"/>
    </row>
    <row r="1116" spans="1:33">
      <c r="A1116" t="s">
        <v>29</v>
      </c>
      <c r="B1116" s="36" t="s">
        <v>8382</v>
      </c>
      <c r="C1116" s="1"/>
      <c r="D1116" s="1" t="s">
        <v>951</v>
      </c>
      <c r="E1116" s="1" t="s">
        <v>327</v>
      </c>
      <c r="F1116" s="1"/>
      <c r="G1116" s="1" t="s">
        <v>5478</v>
      </c>
      <c r="H1116" s="20"/>
      <c r="I1116" s="22"/>
      <c r="J1116" s="20">
        <v>0</v>
      </c>
      <c r="K1116" s="22"/>
      <c r="L1116" s="20"/>
      <c r="M1116" s="22"/>
      <c r="N1116" s="20"/>
      <c r="O1116" s="22"/>
      <c r="P1116" s="20">
        <v>12</v>
      </c>
      <c r="Q1116" s="22"/>
      <c r="R1116" s="20">
        <v>-2</v>
      </c>
      <c r="S1116" s="22"/>
      <c r="T1116" s="20">
        <v>3</v>
      </c>
      <c r="U1116" s="22">
        <v>3</v>
      </c>
      <c r="V1116" s="27">
        <v>10000</v>
      </c>
      <c r="W1116" s="1" t="s">
        <v>8383</v>
      </c>
      <c r="X1116" s="29" t="s">
        <v>5671</v>
      </c>
      <c r="Y1116" s="1" t="s">
        <v>2154</v>
      </c>
      <c r="Z1116" s="1" t="s">
        <v>2035</v>
      </c>
      <c r="AA1116" s="1" t="s">
        <v>1643</v>
      </c>
      <c r="AB1116" s="1" t="s">
        <v>29</v>
      </c>
      <c r="AC1116" s="1" t="s">
        <v>7941</v>
      </c>
      <c r="AD1116" s="1" t="s">
        <v>183</v>
      </c>
      <c r="AE1116" s="1">
        <v>2</v>
      </c>
      <c r="AF1116" s="1" t="s">
        <v>29</v>
      </c>
      <c r="AG1116" s="1"/>
    </row>
    <row r="1117" spans="1:33">
      <c r="A1117" t="s">
        <v>29</v>
      </c>
      <c r="B1117" s="36" t="s">
        <v>8384</v>
      </c>
      <c r="C1117" s="1"/>
      <c r="D1117" s="1" t="s">
        <v>951</v>
      </c>
      <c r="E1117" s="1" t="s">
        <v>327</v>
      </c>
      <c r="F1117" s="1"/>
      <c r="G1117" s="1" t="s">
        <v>5478</v>
      </c>
      <c r="H1117" s="20"/>
      <c r="I1117" s="22"/>
      <c r="J1117" s="20">
        <v>-1</v>
      </c>
      <c r="K1117" s="22"/>
      <c r="L1117" s="20"/>
      <c r="M1117" s="22"/>
      <c r="N1117" s="20"/>
      <c r="O1117" s="22"/>
      <c r="P1117" s="20">
        <v>14</v>
      </c>
      <c r="Q1117" s="22"/>
      <c r="R1117" s="20">
        <v>-1</v>
      </c>
      <c r="S1117" s="22"/>
      <c r="T1117" s="20">
        <v>10</v>
      </c>
      <c r="U1117" s="22"/>
      <c r="V1117" s="27">
        <v>10000</v>
      </c>
      <c r="W1117" s="1" t="s">
        <v>8385</v>
      </c>
      <c r="X1117" s="29" t="s">
        <v>6381</v>
      </c>
      <c r="Y1117" s="1" t="s">
        <v>4585</v>
      </c>
      <c r="Z1117" s="1" t="s">
        <v>2035</v>
      </c>
      <c r="AA1117" s="1" t="s">
        <v>1653</v>
      </c>
      <c r="AB1117" s="1" t="s">
        <v>29</v>
      </c>
      <c r="AC1117" s="1" t="s">
        <v>7941</v>
      </c>
      <c r="AD1117" s="1" t="s">
        <v>1691</v>
      </c>
      <c r="AE1117" s="1">
        <v>2</v>
      </c>
      <c r="AF1117" s="1" t="s">
        <v>29</v>
      </c>
      <c r="AG1117" s="1"/>
    </row>
    <row r="1118" spans="1:33">
      <c r="A1118" t="s">
        <v>29</v>
      </c>
      <c r="B1118" s="36" t="s">
        <v>8386</v>
      </c>
      <c r="C1118" s="1"/>
      <c r="D1118" s="1" t="s">
        <v>951</v>
      </c>
      <c r="E1118" s="1" t="s">
        <v>327</v>
      </c>
      <c r="F1118" s="1"/>
      <c r="G1118" s="1" t="s">
        <v>5478</v>
      </c>
      <c r="H1118" s="20"/>
      <c r="I1118" s="22"/>
      <c r="J1118" s="20">
        <v>0</v>
      </c>
      <c r="K1118" s="22"/>
      <c r="L1118" s="20"/>
      <c r="M1118" s="22"/>
      <c r="N1118" s="20"/>
      <c r="O1118" s="22"/>
      <c r="P1118" s="20">
        <v>15</v>
      </c>
      <c r="Q1118" s="22"/>
      <c r="R1118" s="20">
        <v>-4</v>
      </c>
      <c r="S1118" s="22"/>
      <c r="T1118" s="20"/>
      <c r="U1118" s="22">
        <v>10</v>
      </c>
      <c r="V1118" s="27">
        <v>10000</v>
      </c>
      <c r="W1118" s="1" t="s">
        <v>8387</v>
      </c>
      <c r="X1118" s="29" t="s">
        <v>6426</v>
      </c>
      <c r="Y1118" s="1" t="s">
        <v>2194</v>
      </c>
      <c r="Z1118" s="1" t="s">
        <v>2035</v>
      </c>
      <c r="AA1118" s="1" t="s">
        <v>1653</v>
      </c>
      <c r="AB1118" s="1" t="s">
        <v>29</v>
      </c>
      <c r="AC1118" s="1" t="s">
        <v>7941</v>
      </c>
      <c r="AD1118" s="1" t="s">
        <v>1663</v>
      </c>
      <c r="AE1118" s="1">
        <v>2</v>
      </c>
      <c r="AF1118" s="1" t="s">
        <v>29</v>
      </c>
      <c r="AG1118" s="1"/>
    </row>
    <row r="1119" spans="1:33">
      <c r="A1119" s="1" t="s">
        <v>29</v>
      </c>
      <c r="B1119" s="57" t="s">
        <v>8388</v>
      </c>
      <c r="C1119" s="1"/>
      <c r="D1119" s="1" t="s">
        <v>951</v>
      </c>
      <c r="E1119" s="1" t="s">
        <v>327</v>
      </c>
      <c r="F1119" s="1"/>
      <c r="G1119" s="1" t="s">
        <v>5478</v>
      </c>
      <c r="H1119" s="20"/>
      <c r="I1119" s="22"/>
      <c r="J1119" s="20">
        <v>0</v>
      </c>
      <c r="K1119" s="22"/>
      <c r="L1119" s="20"/>
      <c r="M1119" s="22"/>
      <c r="N1119" s="20"/>
      <c r="O1119" s="22"/>
      <c r="P1119" s="20">
        <v>8</v>
      </c>
      <c r="Q1119" s="22"/>
      <c r="R1119" s="20">
        <v>1</v>
      </c>
      <c r="S1119" s="22"/>
      <c r="T1119" s="20"/>
      <c r="U1119" s="22"/>
      <c r="V1119" s="58">
        <v>10000</v>
      </c>
      <c r="W1119" s="59" t="s">
        <v>8389</v>
      </c>
      <c r="X1119" s="29" t="s">
        <v>8390</v>
      </c>
      <c r="Y1119" s="1" t="s">
        <v>2194</v>
      </c>
      <c r="Z1119" s="1" t="s">
        <v>2035</v>
      </c>
      <c r="AA1119" s="21" t="s">
        <v>1657</v>
      </c>
      <c r="AB1119" s="1" t="s">
        <v>29</v>
      </c>
      <c r="AC1119" s="1" t="s">
        <v>7941</v>
      </c>
      <c r="AD1119" s="1" t="s">
        <v>1687</v>
      </c>
      <c r="AE1119" s="1">
        <v>2</v>
      </c>
      <c r="AF1119" s="1" t="s">
        <v>29</v>
      </c>
      <c r="AG1119" s="1"/>
    </row>
    <row r="1120" spans="1:33">
      <c r="A1120" s="1" t="s">
        <v>29</v>
      </c>
      <c r="B1120" s="57" t="s">
        <v>8391</v>
      </c>
      <c r="C1120" s="1"/>
      <c r="D1120" s="1" t="s">
        <v>183</v>
      </c>
      <c r="E1120" s="1"/>
      <c r="F1120" s="1"/>
      <c r="G1120" s="1" t="s">
        <v>5478</v>
      </c>
      <c r="H1120" s="20"/>
      <c r="I1120" s="22"/>
      <c r="J1120" s="20">
        <v>0</v>
      </c>
      <c r="K1120" s="22"/>
      <c r="L1120" s="20"/>
      <c r="M1120" s="22"/>
      <c r="N1120" s="20"/>
      <c r="O1120" s="22"/>
      <c r="P1120" s="20">
        <v>9</v>
      </c>
      <c r="Q1120" s="22"/>
      <c r="R1120" s="20">
        <v>1</v>
      </c>
      <c r="S1120" s="22"/>
      <c r="T1120" s="20"/>
      <c r="U1120" s="22"/>
      <c r="V1120" s="58">
        <v>10000</v>
      </c>
      <c r="W1120" s="59" t="s">
        <v>8392</v>
      </c>
      <c r="X1120" s="29" t="s">
        <v>8393</v>
      </c>
      <c r="Y1120" s="1" t="s">
        <v>2194</v>
      </c>
      <c r="Z1120" s="1" t="s">
        <v>2035</v>
      </c>
      <c r="AA1120" s="21" t="s">
        <v>1657</v>
      </c>
      <c r="AB1120" s="1" t="s">
        <v>29</v>
      </c>
      <c r="AC1120" s="1" t="s">
        <v>7941</v>
      </c>
      <c r="AD1120" s="1" t="s">
        <v>1691</v>
      </c>
      <c r="AE1120" s="1">
        <v>2</v>
      </c>
      <c r="AF1120" s="1" t="s">
        <v>29</v>
      </c>
      <c r="AG1120" s="1"/>
    </row>
    <row r="1121" spans="1:33">
      <c r="A1121" s="1" t="s">
        <v>29</v>
      </c>
      <c r="B1121" s="1" t="s">
        <v>8394</v>
      </c>
      <c r="C1121" s="1"/>
      <c r="D1121" s="1" t="s">
        <v>351</v>
      </c>
      <c r="E1121" s="1"/>
      <c r="F1121" s="1" t="s">
        <v>128</v>
      </c>
      <c r="G1121" s="1"/>
      <c r="H1121" s="20"/>
      <c r="I1121" s="22"/>
      <c r="J1121" s="20">
        <v>1</v>
      </c>
      <c r="K1121" s="22"/>
      <c r="L1121" s="20"/>
      <c r="M1121" s="22"/>
      <c r="N1121" s="20"/>
      <c r="O1121" s="22">
        <v>6</v>
      </c>
      <c r="P1121" s="20"/>
      <c r="Q1121" s="22">
        <v>1</v>
      </c>
      <c r="R1121" s="20"/>
      <c r="S1121" s="22"/>
      <c r="T1121" s="20"/>
      <c r="U1121" s="22"/>
      <c r="V1121" s="58">
        <v>10000</v>
      </c>
      <c r="W1121" s="59" t="s">
        <v>8395</v>
      </c>
      <c r="X1121" s="29" t="s">
        <v>8396</v>
      </c>
      <c r="Y1121" s="1" t="s">
        <v>2154</v>
      </c>
      <c r="Z1121" s="1" t="s">
        <v>2035</v>
      </c>
      <c r="AA1121" s="1" t="s">
        <v>1662</v>
      </c>
      <c r="AB1121" s="1" t="s">
        <v>29</v>
      </c>
      <c r="AC1121" s="1" t="s">
        <v>7941</v>
      </c>
      <c r="AD1121" s="1" t="s">
        <v>183</v>
      </c>
      <c r="AE1121" s="1">
        <v>2</v>
      </c>
      <c r="AF1121" s="1" t="s">
        <v>29</v>
      </c>
      <c r="AG1121" s="1"/>
    </row>
    <row r="1122" spans="1:33">
      <c r="A1122" s="1" t="s">
        <v>29</v>
      </c>
      <c r="B1122" s="1" t="s">
        <v>8397</v>
      </c>
      <c r="C1122" s="1"/>
      <c r="D1122" s="1" t="s">
        <v>351</v>
      </c>
      <c r="E1122" s="1"/>
      <c r="F1122" s="1" t="s">
        <v>128</v>
      </c>
      <c r="G1122" s="1"/>
      <c r="H1122" s="20"/>
      <c r="I1122" s="22"/>
      <c r="J1122" s="20">
        <v>0</v>
      </c>
      <c r="K1122" s="22"/>
      <c r="L1122" s="20"/>
      <c r="M1122" s="22"/>
      <c r="N1122" s="20"/>
      <c r="O1122" s="22">
        <v>7</v>
      </c>
      <c r="P1122" s="20"/>
      <c r="Q1122" s="22">
        <v>2</v>
      </c>
      <c r="R1122" s="20"/>
      <c r="S1122" s="22"/>
      <c r="T1122" s="20"/>
      <c r="U1122" s="22"/>
      <c r="V1122" s="58">
        <v>10000</v>
      </c>
      <c r="W1122" s="59" t="s">
        <v>8398</v>
      </c>
      <c r="X1122" s="29" t="s">
        <v>8399</v>
      </c>
      <c r="Y1122" s="1" t="s">
        <v>2154</v>
      </c>
      <c r="Z1122" s="1" t="s">
        <v>2035</v>
      </c>
      <c r="AA1122" s="1" t="s">
        <v>1662</v>
      </c>
      <c r="AB1122" s="1" t="s">
        <v>29</v>
      </c>
      <c r="AC1122" s="1" t="s">
        <v>7941</v>
      </c>
      <c r="AD1122" s="1" t="s">
        <v>183</v>
      </c>
      <c r="AE1122" s="1">
        <v>2</v>
      </c>
      <c r="AF1122" s="1" t="s">
        <v>29</v>
      </c>
      <c r="AG1122" s="1"/>
    </row>
    <row r="1123" spans="1:33">
      <c r="A1123" s="1" t="s">
        <v>29</v>
      </c>
      <c r="B1123" s="1" t="s">
        <v>8400</v>
      </c>
      <c r="C1123" s="1"/>
      <c r="D1123" s="1" t="s">
        <v>183</v>
      </c>
      <c r="E1123" s="1"/>
      <c r="F1123" s="1" t="s">
        <v>128</v>
      </c>
      <c r="G1123" s="1" t="s">
        <v>5478</v>
      </c>
      <c r="H1123" s="20"/>
      <c r="I1123" s="22"/>
      <c r="J1123" s="20">
        <v>1</v>
      </c>
      <c r="K1123" s="22"/>
      <c r="L1123" s="20"/>
      <c r="M1123" s="22"/>
      <c r="N1123" s="20"/>
      <c r="O1123" s="22">
        <v>6</v>
      </c>
      <c r="P1123" s="20">
        <v>7</v>
      </c>
      <c r="Q1123" s="22">
        <v>1</v>
      </c>
      <c r="R1123" s="20">
        <v>2</v>
      </c>
      <c r="S1123" s="22"/>
      <c r="T1123" s="20"/>
      <c r="U1123" s="22"/>
      <c r="V1123" s="58">
        <v>10000</v>
      </c>
      <c r="W1123" s="59" t="s">
        <v>8401</v>
      </c>
      <c r="X1123" s="29" t="s">
        <v>8402</v>
      </c>
      <c r="Y1123" s="1" t="s">
        <v>2194</v>
      </c>
      <c r="Z1123" s="1" t="s">
        <v>2035</v>
      </c>
      <c r="AA1123" s="1" t="s">
        <v>1662</v>
      </c>
      <c r="AB1123" s="1" t="s">
        <v>29</v>
      </c>
      <c r="AC1123" s="1" t="s">
        <v>7941</v>
      </c>
      <c r="AD1123" s="1" t="s">
        <v>183</v>
      </c>
      <c r="AE1123" s="1">
        <v>2</v>
      </c>
      <c r="AF1123" s="1" t="s">
        <v>29</v>
      </c>
      <c r="AG1123" s="1"/>
    </row>
    <row r="1124" spans="1:33">
      <c r="A1124" s="1" t="s">
        <v>29</v>
      </c>
      <c r="B1124" s="1" t="s">
        <v>8403</v>
      </c>
      <c r="C1124" s="1"/>
      <c r="D1124" s="1" t="s">
        <v>361</v>
      </c>
      <c r="E1124" s="1"/>
      <c r="F1124" s="1"/>
      <c r="G1124" s="1" t="s">
        <v>5478</v>
      </c>
      <c r="H1124" s="20"/>
      <c r="I1124" s="22"/>
      <c r="J1124" s="20">
        <v>1</v>
      </c>
      <c r="K1124" s="22"/>
      <c r="L1124" s="20"/>
      <c r="M1124" s="22"/>
      <c r="N1124" s="20"/>
      <c r="O1124" s="22"/>
      <c r="P1124" s="20">
        <v>7</v>
      </c>
      <c r="Q1124" s="22"/>
      <c r="R1124" s="20">
        <v>1</v>
      </c>
      <c r="S1124" s="22"/>
      <c r="T1124" s="20"/>
      <c r="U1124" s="22"/>
      <c r="V1124" s="58">
        <v>10000</v>
      </c>
      <c r="W1124" s="59" t="s">
        <v>8404</v>
      </c>
      <c r="X1124" s="29" t="s">
        <v>8405</v>
      </c>
      <c r="Y1124" s="1" t="s">
        <v>2154</v>
      </c>
      <c r="Z1124" s="1" t="s">
        <v>2035</v>
      </c>
      <c r="AA1124" s="1" t="s">
        <v>1662</v>
      </c>
      <c r="AB1124" s="1" t="s">
        <v>29</v>
      </c>
      <c r="AC1124" s="1" t="s">
        <v>7941</v>
      </c>
      <c r="AD1124" s="1" t="s">
        <v>183</v>
      </c>
      <c r="AE1124" s="1">
        <v>2</v>
      </c>
      <c r="AF1124" s="1" t="s">
        <v>29</v>
      </c>
      <c r="AG1124" s="1"/>
    </row>
    <row r="1125" spans="1:33">
      <c r="A1125" s="1" t="s">
        <v>29</v>
      </c>
      <c r="B1125" s="1" t="s">
        <v>8406</v>
      </c>
      <c r="C1125" s="1"/>
      <c r="D1125" s="1" t="s">
        <v>183</v>
      </c>
      <c r="E1125" s="1"/>
      <c r="F1125" s="1" t="s">
        <v>128</v>
      </c>
      <c r="G1125" s="1" t="s">
        <v>5478</v>
      </c>
      <c r="H1125" s="20"/>
      <c r="I1125" s="22"/>
      <c r="J1125" s="20">
        <v>1</v>
      </c>
      <c r="K1125" s="22"/>
      <c r="L1125" s="20"/>
      <c r="M1125" s="22"/>
      <c r="N1125" s="20"/>
      <c r="O1125" s="22">
        <v>7</v>
      </c>
      <c r="P1125" s="20">
        <v>8</v>
      </c>
      <c r="Q1125" s="22">
        <v>0</v>
      </c>
      <c r="R1125" s="20">
        <v>1</v>
      </c>
      <c r="S1125" s="22"/>
      <c r="T1125" s="20"/>
      <c r="U1125" s="22"/>
      <c r="V1125" s="27">
        <v>10000</v>
      </c>
      <c r="W1125" s="1" t="s">
        <v>8407</v>
      </c>
      <c r="X1125" s="29" t="s">
        <v>8408</v>
      </c>
      <c r="Y1125" s="1" t="s">
        <v>4585</v>
      </c>
      <c r="Z1125" s="1" t="s">
        <v>2035</v>
      </c>
      <c r="AA1125" s="1" t="s">
        <v>1662</v>
      </c>
      <c r="AB1125" s="1" t="s">
        <v>29</v>
      </c>
      <c r="AC1125" s="1" t="s">
        <v>7941</v>
      </c>
      <c r="AD1125" s="1" t="s">
        <v>183</v>
      </c>
      <c r="AE1125" s="1">
        <v>2</v>
      </c>
      <c r="AF1125" s="1" t="s">
        <v>29</v>
      </c>
      <c r="AG1125" s="1"/>
    </row>
    <row r="1126" spans="1:33">
      <c r="A1126" s="1" t="s">
        <v>29</v>
      </c>
      <c r="B1126" s="1" t="s">
        <v>8409</v>
      </c>
      <c r="C1126" s="1"/>
      <c r="D1126" s="1" t="s">
        <v>51</v>
      </c>
      <c r="E1126" s="1"/>
      <c r="F1126" s="1" t="s">
        <v>128</v>
      </c>
      <c r="G1126" s="1"/>
      <c r="H1126" s="20"/>
      <c r="I1126" s="22"/>
      <c r="J1126" s="20">
        <v>1</v>
      </c>
      <c r="K1126" s="22"/>
      <c r="L1126" s="20"/>
      <c r="M1126" s="22"/>
      <c r="N1126" s="20"/>
      <c r="O1126" s="22">
        <v>8</v>
      </c>
      <c r="P1126" s="20"/>
      <c r="Q1126" s="22">
        <v>0</v>
      </c>
      <c r="R1126" s="20"/>
      <c r="S1126" s="22"/>
      <c r="T1126" s="20"/>
      <c r="U1126" s="22"/>
      <c r="V1126" s="27">
        <v>10000</v>
      </c>
      <c r="W1126" s="1" t="s">
        <v>8410</v>
      </c>
      <c r="X1126" s="29" t="s">
        <v>8411</v>
      </c>
      <c r="Y1126" s="1" t="s">
        <v>2154</v>
      </c>
      <c r="Z1126" s="1" t="s">
        <v>2035</v>
      </c>
      <c r="AA1126" s="1" t="s">
        <v>1662</v>
      </c>
      <c r="AB1126" s="1" t="s">
        <v>29</v>
      </c>
      <c r="AC1126" s="1" t="s">
        <v>7941</v>
      </c>
      <c r="AD1126" s="1" t="s">
        <v>1672</v>
      </c>
      <c r="AE1126" s="1">
        <v>2</v>
      </c>
      <c r="AF1126" s="1" t="s">
        <v>29</v>
      </c>
      <c r="AG1126" s="1"/>
    </row>
    <row r="1127" spans="1:33">
      <c r="A1127" s="1" t="s">
        <v>29</v>
      </c>
      <c r="B1127" s="1" t="s">
        <v>8412</v>
      </c>
      <c r="C1127" s="1"/>
      <c r="D1127" s="1" t="s">
        <v>951</v>
      </c>
      <c r="E1127" s="1"/>
      <c r="F1127" s="1"/>
      <c r="G1127" s="1" t="s">
        <v>5478</v>
      </c>
      <c r="H1127" s="20"/>
      <c r="I1127" s="22"/>
      <c r="J1127" s="20">
        <v>1</v>
      </c>
      <c r="K1127" s="22"/>
      <c r="L1127" s="20"/>
      <c r="M1127" s="22"/>
      <c r="N1127" s="20"/>
      <c r="O1127" s="22"/>
      <c r="P1127" s="20">
        <v>8</v>
      </c>
      <c r="Q1127" s="22"/>
      <c r="R1127" s="20">
        <v>0</v>
      </c>
      <c r="S1127" s="22"/>
      <c r="T1127" s="20"/>
      <c r="U1127" s="22"/>
      <c r="V1127" s="27">
        <v>10000</v>
      </c>
      <c r="W1127" s="1" t="s">
        <v>8413</v>
      </c>
      <c r="X1127" s="29" t="s">
        <v>8414</v>
      </c>
      <c r="Y1127" s="1" t="s">
        <v>2194</v>
      </c>
      <c r="Z1127" s="1" t="s">
        <v>2035</v>
      </c>
      <c r="AA1127" s="1" t="s">
        <v>1662</v>
      </c>
      <c r="AB1127" s="1" t="s">
        <v>29</v>
      </c>
      <c r="AC1127" s="1" t="s">
        <v>7941</v>
      </c>
      <c r="AD1127" s="1" t="s">
        <v>1668</v>
      </c>
      <c r="AE1127" s="1">
        <v>2</v>
      </c>
      <c r="AF1127" s="1" t="s">
        <v>29</v>
      </c>
      <c r="AG1127" s="1"/>
    </row>
    <row r="1128" spans="1:33">
      <c r="A1128" s="1" t="s">
        <v>29</v>
      </c>
      <c r="B1128" s="1" t="s">
        <v>8415</v>
      </c>
      <c r="C1128" s="1"/>
      <c r="D1128" s="1" t="s">
        <v>183</v>
      </c>
      <c r="E1128" s="1"/>
      <c r="F1128" s="1" t="s">
        <v>128</v>
      </c>
      <c r="G1128" s="1" t="s">
        <v>5478</v>
      </c>
      <c r="H1128" s="20"/>
      <c r="I1128" s="22"/>
      <c r="J1128" s="20">
        <v>0</v>
      </c>
      <c r="K1128" s="22"/>
      <c r="L1128" s="20"/>
      <c r="M1128" s="22"/>
      <c r="N1128" s="20"/>
      <c r="O1128" s="22">
        <v>8</v>
      </c>
      <c r="P1128" s="20">
        <v>9</v>
      </c>
      <c r="Q1128" s="22">
        <v>1</v>
      </c>
      <c r="R1128" s="20">
        <v>2</v>
      </c>
      <c r="S1128" s="22"/>
      <c r="T1128" s="20"/>
      <c r="U1128" s="22"/>
      <c r="V1128" s="27">
        <v>10000</v>
      </c>
      <c r="W1128" s="1" t="s">
        <v>8416</v>
      </c>
      <c r="X1128" s="29" t="s">
        <v>8417</v>
      </c>
      <c r="Y1128" s="1" t="s">
        <v>2194</v>
      </c>
      <c r="Z1128" s="1" t="s">
        <v>2035</v>
      </c>
      <c r="AA1128" s="1" t="s">
        <v>1662</v>
      </c>
      <c r="AB1128" s="1" t="s">
        <v>29</v>
      </c>
      <c r="AC1128" s="1" t="s">
        <v>7941</v>
      </c>
      <c r="AD1128" s="1" t="s">
        <v>1683</v>
      </c>
      <c r="AE1128" s="1">
        <v>2</v>
      </c>
      <c r="AF1128" s="1" t="s">
        <v>29</v>
      </c>
      <c r="AG1128" s="1"/>
    </row>
    <row r="1129" spans="1:33">
      <c r="A1129" s="1" t="s">
        <v>29</v>
      </c>
      <c r="B1129" s="1" t="s">
        <v>8418</v>
      </c>
      <c r="C1129" s="1"/>
      <c r="D1129" s="1" t="s">
        <v>348</v>
      </c>
      <c r="E1129" s="1"/>
      <c r="F1129" s="1"/>
      <c r="G1129" s="1" t="s">
        <v>5478</v>
      </c>
      <c r="H1129" s="20"/>
      <c r="I1129" s="22"/>
      <c r="J1129" s="20">
        <v>1</v>
      </c>
      <c r="K1129" s="22"/>
      <c r="L1129" s="20"/>
      <c r="M1129" s="22"/>
      <c r="N1129" s="20"/>
      <c r="O1129" s="22"/>
      <c r="P1129" s="20">
        <v>8</v>
      </c>
      <c r="Q1129" s="22"/>
      <c r="R1129" s="20">
        <v>0</v>
      </c>
      <c r="S1129" s="22"/>
      <c r="T1129" s="20"/>
      <c r="U1129" s="22"/>
      <c r="V1129" s="27">
        <v>10000</v>
      </c>
      <c r="W1129" s="1" t="s">
        <v>8419</v>
      </c>
      <c r="X1129" s="29" t="s">
        <v>8420</v>
      </c>
      <c r="Y1129" s="1" t="s">
        <v>2194</v>
      </c>
      <c r="Z1129" s="1" t="s">
        <v>2035</v>
      </c>
      <c r="AA1129" s="1" t="s">
        <v>1662</v>
      </c>
      <c r="AB1129" s="1" t="s">
        <v>29</v>
      </c>
      <c r="AC1129" s="1" t="s">
        <v>7941</v>
      </c>
      <c r="AD1129" s="1" t="s">
        <v>183</v>
      </c>
      <c r="AE1129" s="1">
        <v>2</v>
      </c>
      <c r="AF1129" s="1" t="s">
        <v>29</v>
      </c>
      <c r="AG1129" s="1"/>
    </row>
    <row r="1130" spans="1:33">
      <c r="A1130" s="1" t="s">
        <v>29</v>
      </c>
      <c r="B1130" s="1" t="s">
        <v>8421</v>
      </c>
      <c r="C1130" s="1"/>
      <c r="D1130" s="1" t="s">
        <v>951</v>
      </c>
      <c r="E1130" s="1" t="s">
        <v>316</v>
      </c>
      <c r="F1130" s="1"/>
      <c r="G1130" s="1" t="s">
        <v>5478</v>
      </c>
      <c r="H1130" s="20"/>
      <c r="I1130" s="22"/>
      <c r="J1130" s="20">
        <v>0</v>
      </c>
      <c r="K1130" s="22"/>
      <c r="L1130" s="20"/>
      <c r="M1130" s="22"/>
      <c r="N1130" s="20"/>
      <c r="O1130" s="22"/>
      <c r="P1130" s="20">
        <v>9</v>
      </c>
      <c r="Q1130" s="22"/>
      <c r="R1130" s="20">
        <v>1</v>
      </c>
      <c r="S1130" s="22"/>
      <c r="T1130" s="20"/>
      <c r="U1130" s="22"/>
      <c r="V1130" s="27">
        <v>10000</v>
      </c>
      <c r="W1130" s="1" t="s">
        <v>8422</v>
      </c>
      <c r="X1130" s="29" t="s">
        <v>8423</v>
      </c>
      <c r="Y1130" s="1" t="s">
        <v>2194</v>
      </c>
      <c r="Z1130" s="1" t="s">
        <v>2035</v>
      </c>
      <c r="AA1130" s="1" t="s">
        <v>1662</v>
      </c>
      <c r="AB1130" s="1" t="s">
        <v>29</v>
      </c>
      <c r="AC1130" s="1" t="s">
        <v>7941</v>
      </c>
      <c r="AD1130" s="1" t="s">
        <v>1683</v>
      </c>
      <c r="AE1130" s="1">
        <v>2</v>
      </c>
      <c r="AF1130" s="1" t="s">
        <v>29</v>
      </c>
      <c r="AG1130" s="1"/>
    </row>
    <row r="1131" spans="1:33">
      <c r="A1131" s="1" t="s">
        <v>29</v>
      </c>
      <c r="B1131" s="1" t="s">
        <v>8424</v>
      </c>
      <c r="C1131" s="1"/>
      <c r="D1131" s="1" t="s">
        <v>345</v>
      </c>
      <c r="E1131" s="1"/>
      <c r="F1131" s="1"/>
      <c r="G1131" s="1" t="s">
        <v>5478</v>
      </c>
      <c r="H1131" s="20"/>
      <c r="I1131" s="22"/>
      <c r="J1131" s="20">
        <v>0</v>
      </c>
      <c r="K1131" s="22"/>
      <c r="L1131" s="20"/>
      <c r="M1131" s="22"/>
      <c r="N1131" s="20"/>
      <c r="O1131" s="22"/>
      <c r="P1131" s="20">
        <v>10</v>
      </c>
      <c r="Q1131" s="22"/>
      <c r="R1131" s="20">
        <v>0</v>
      </c>
      <c r="S1131" s="22"/>
      <c r="T1131" s="20"/>
      <c r="U1131" s="22"/>
      <c r="V1131" s="27">
        <v>10000</v>
      </c>
      <c r="W1131" s="1" t="s">
        <v>8425</v>
      </c>
      <c r="X1131" s="29" t="s">
        <v>8426</v>
      </c>
      <c r="Y1131" s="1" t="s">
        <v>7405</v>
      </c>
      <c r="Z1131" s="1" t="s">
        <v>2035</v>
      </c>
      <c r="AA1131" s="1" t="s">
        <v>1662</v>
      </c>
      <c r="AB1131" s="1" t="s">
        <v>29</v>
      </c>
      <c r="AC1131" s="1" t="s">
        <v>7941</v>
      </c>
      <c r="AD1131" s="1" t="s">
        <v>183</v>
      </c>
      <c r="AE1131" s="1">
        <v>2</v>
      </c>
      <c r="AF1131" s="1" t="s">
        <v>29</v>
      </c>
      <c r="AG1131" s="1"/>
    </row>
    <row r="1132" spans="1:33">
      <c r="A1132" s="1" t="s">
        <v>29</v>
      </c>
      <c r="B1132" s="1" t="s">
        <v>8427</v>
      </c>
      <c r="C1132" s="1"/>
      <c r="D1132" s="1" t="s">
        <v>1659</v>
      </c>
      <c r="E1132" s="1"/>
      <c r="F1132" s="1" t="s">
        <v>128</v>
      </c>
      <c r="G1132" s="1" t="s">
        <v>5478</v>
      </c>
      <c r="H1132" s="20"/>
      <c r="I1132" s="22"/>
      <c r="J1132" s="20">
        <v>1</v>
      </c>
      <c r="K1132" s="22"/>
      <c r="L1132" s="20"/>
      <c r="M1132" s="22"/>
      <c r="N1132" s="20"/>
      <c r="O1132" s="22">
        <v>10</v>
      </c>
      <c r="P1132" s="20">
        <v>11</v>
      </c>
      <c r="Q1132" s="22">
        <v>-1</v>
      </c>
      <c r="R1132" s="20">
        <v>0</v>
      </c>
      <c r="S1132" s="22"/>
      <c r="T1132" s="20"/>
      <c r="U1132" s="22"/>
      <c r="V1132" s="27">
        <v>10000</v>
      </c>
      <c r="W1132" s="1" t="s">
        <v>8428</v>
      </c>
      <c r="X1132" s="29" t="s">
        <v>8324</v>
      </c>
      <c r="Y1132" s="1" t="s">
        <v>2194</v>
      </c>
      <c r="Z1132" s="1" t="s">
        <v>2035</v>
      </c>
      <c r="AA1132" s="1" t="s">
        <v>1662</v>
      </c>
      <c r="AB1132" s="1" t="s">
        <v>29</v>
      </c>
      <c r="AC1132" s="1" t="s">
        <v>7941</v>
      </c>
      <c r="AD1132" s="1" t="s">
        <v>183</v>
      </c>
      <c r="AE1132" s="1">
        <v>2</v>
      </c>
      <c r="AF1132" s="1" t="s">
        <v>29</v>
      </c>
      <c r="AG1132" s="1"/>
    </row>
    <row r="1133" spans="1:33">
      <c r="A1133" s="1" t="s">
        <v>29</v>
      </c>
      <c r="B1133" s="1" t="s">
        <v>8429</v>
      </c>
      <c r="C1133" s="1"/>
      <c r="D1133" s="1" t="s">
        <v>345</v>
      </c>
      <c r="E1133" s="1"/>
      <c r="F1133" s="1"/>
      <c r="G1133" s="1" t="s">
        <v>5478</v>
      </c>
      <c r="H1133" s="20"/>
      <c r="I1133" s="22"/>
      <c r="J1133" s="20">
        <v>0</v>
      </c>
      <c r="K1133" s="22"/>
      <c r="L1133" s="20"/>
      <c r="M1133" s="22"/>
      <c r="N1133" s="20"/>
      <c r="O1133" s="22"/>
      <c r="P1133" s="20">
        <v>11</v>
      </c>
      <c r="Q1133" s="22"/>
      <c r="R1133" s="20">
        <v>-1</v>
      </c>
      <c r="S1133" s="22"/>
      <c r="T1133" s="20"/>
      <c r="U1133" s="22"/>
      <c r="V1133" s="27">
        <v>10000</v>
      </c>
      <c r="W1133" s="1" t="s">
        <v>8430</v>
      </c>
      <c r="X1133" s="29" t="s">
        <v>8431</v>
      </c>
      <c r="Y1133" s="1" t="s">
        <v>2194</v>
      </c>
      <c r="Z1133" s="1" t="s">
        <v>2035</v>
      </c>
      <c r="AA1133" s="1" t="s">
        <v>1662</v>
      </c>
      <c r="AB1133" s="1" t="s">
        <v>29</v>
      </c>
      <c r="AC1133" s="1" t="s">
        <v>7941</v>
      </c>
      <c r="AD1133" s="1" t="s">
        <v>183</v>
      </c>
      <c r="AE1133" s="1">
        <v>2</v>
      </c>
      <c r="AF1133" s="1" t="s">
        <v>29</v>
      </c>
      <c r="AG1133" s="1"/>
    </row>
    <row r="1134" spans="1:33">
      <c r="A1134" s="1" t="s">
        <v>29</v>
      </c>
      <c r="B1134" s="1" t="s">
        <v>8432</v>
      </c>
      <c r="C1134" s="1"/>
      <c r="D1134" s="1" t="s">
        <v>951</v>
      </c>
      <c r="E1134" s="1"/>
      <c r="F1134" s="1"/>
      <c r="G1134" s="1" t="s">
        <v>5478</v>
      </c>
      <c r="H1134" s="20"/>
      <c r="I1134" s="22"/>
      <c r="J1134" s="20">
        <v>0</v>
      </c>
      <c r="K1134" s="22"/>
      <c r="L1134" s="20"/>
      <c r="M1134" s="22"/>
      <c r="N1134" s="20"/>
      <c r="O1134" s="22"/>
      <c r="P1134" s="20">
        <v>12</v>
      </c>
      <c r="Q1134" s="22"/>
      <c r="R1134" s="20">
        <v>-2</v>
      </c>
      <c r="S1134" s="22"/>
      <c r="T1134" s="20"/>
      <c r="U1134" s="22"/>
      <c r="V1134" s="27">
        <v>10000</v>
      </c>
      <c r="W1134" s="1" t="s">
        <v>8433</v>
      </c>
      <c r="X1134" s="29" t="s">
        <v>8434</v>
      </c>
      <c r="Y1134" s="1" t="s">
        <v>2194</v>
      </c>
      <c r="Z1134" s="1" t="s">
        <v>2035</v>
      </c>
      <c r="AA1134" s="1" t="s">
        <v>1662</v>
      </c>
      <c r="AB1134" s="1" t="s">
        <v>29</v>
      </c>
      <c r="AC1134" s="1" t="s">
        <v>7941</v>
      </c>
      <c r="AD1134" s="1" t="s">
        <v>183</v>
      </c>
      <c r="AE1134" s="1">
        <v>2</v>
      </c>
      <c r="AF1134" s="1" t="s">
        <v>29</v>
      </c>
      <c r="AG1134" s="1"/>
    </row>
    <row r="1135" spans="1:33">
      <c r="A1135" s="1" t="s">
        <v>29</v>
      </c>
      <c r="B1135" s="1" t="s">
        <v>8435</v>
      </c>
      <c r="C1135" s="1"/>
      <c r="D1135" s="1" t="s">
        <v>1676</v>
      </c>
      <c r="E1135" s="1"/>
      <c r="F1135" s="1"/>
      <c r="G1135" s="1" t="s">
        <v>5478</v>
      </c>
      <c r="H1135" s="20"/>
      <c r="I1135" s="22"/>
      <c r="J1135" s="20">
        <v>1</v>
      </c>
      <c r="K1135" s="22"/>
      <c r="L1135" s="20"/>
      <c r="M1135" s="22"/>
      <c r="N1135" s="20"/>
      <c r="O1135" s="22"/>
      <c r="P1135" s="20">
        <v>12</v>
      </c>
      <c r="Q1135" s="22"/>
      <c r="R1135" s="20">
        <v>-2</v>
      </c>
      <c r="S1135" s="22"/>
      <c r="T1135" s="20"/>
      <c r="U1135" s="22"/>
      <c r="V1135" s="27">
        <v>10000</v>
      </c>
      <c r="W1135" s="1" t="s">
        <v>8436</v>
      </c>
      <c r="X1135" s="29" t="s">
        <v>8437</v>
      </c>
      <c r="Y1135" s="1" t="s">
        <v>2104</v>
      </c>
      <c r="Z1135" s="1" t="s">
        <v>2035</v>
      </c>
      <c r="AA1135" s="1" t="s">
        <v>1662</v>
      </c>
      <c r="AB1135" s="1" t="s">
        <v>29</v>
      </c>
      <c r="AC1135" s="1" t="s">
        <v>7941</v>
      </c>
      <c r="AD1135" s="1" t="s">
        <v>183</v>
      </c>
      <c r="AE1135" s="1">
        <v>2</v>
      </c>
      <c r="AF1135" s="1" t="s">
        <v>29</v>
      </c>
      <c r="AG1135" s="1"/>
    </row>
    <row r="1136" spans="1:33">
      <c r="A1136" s="1" t="s">
        <v>29</v>
      </c>
      <c r="B1136" s="1" t="s">
        <v>8438</v>
      </c>
      <c r="C1136" s="1"/>
      <c r="D1136" s="1" t="s">
        <v>1635</v>
      </c>
      <c r="E1136" s="1"/>
      <c r="F1136" s="1"/>
      <c r="G1136" s="1" t="s">
        <v>5478</v>
      </c>
      <c r="H1136" s="20"/>
      <c r="I1136" s="22"/>
      <c r="J1136" s="20">
        <v>0</v>
      </c>
      <c r="K1136" s="22"/>
      <c r="L1136" s="20"/>
      <c r="M1136" s="22"/>
      <c r="N1136" s="20"/>
      <c r="O1136" s="22"/>
      <c r="P1136" s="20">
        <v>14</v>
      </c>
      <c r="Q1136" s="22"/>
      <c r="R1136" s="20">
        <v>-2</v>
      </c>
      <c r="S1136" s="22"/>
      <c r="T1136" s="20"/>
      <c r="U1136" s="22"/>
      <c r="V1136" s="27">
        <v>10000</v>
      </c>
      <c r="W1136" s="1" t="s">
        <v>8439</v>
      </c>
      <c r="X1136" s="29" t="s">
        <v>8440</v>
      </c>
      <c r="Y1136" s="1" t="s">
        <v>2194</v>
      </c>
      <c r="Z1136" s="1" t="s">
        <v>2206</v>
      </c>
      <c r="AA1136" s="1" t="s">
        <v>1662</v>
      </c>
      <c r="AB1136" s="1" t="s">
        <v>29</v>
      </c>
      <c r="AC1136" s="1" t="s">
        <v>7941</v>
      </c>
      <c r="AD1136" s="1" t="s">
        <v>183</v>
      </c>
      <c r="AE1136" s="1">
        <v>2</v>
      </c>
      <c r="AF1136" s="1" t="s">
        <v>29</v>
      </c>
      <c r="AG1136" s="1"/>
    </row>
    <row r="1137" spans="1:33">
      <c r="A1137" s="1" t="s">
        <v>29</v>
      </c>
      <c r="B1137" s="1" t="s">
        <v>8441</v>
      </c>
      <c r="C1137" s="1"/>
      <c r="D1137" s="1" t="s">
        <v>328</v>
      </c>
      <c r="E1137" s="1"/>
      <c r="F1137" s="1"/>
      <c r="G1137" s="1" t="s">
        <v>5478</v>
      </c>
      <c r="H1137" s="20"/>
      <c r="I1137" s="22"/>
      <c r="J1137" s="20">
        <v>0</v>
      </c>
      <c r="K1137" s="22"/>
      <c r="L1137" s="20"/>
      <c r="M1137" s="22"/>
      <c r="N1137" s="20"/>
      <c r="O1137" s="22"/>
      <c r="P1137" s="20">
        <v>9</v>
      </c>
      <c r="Q1137" s="22"/>
      <c r="R1137" s="20">
        <v>1</v>
      </c>
      <c r="S1137" s="22"/>
      <c r="T1137" s="20"/>
      <c r="U1137" s="22"/>
      <c r="V1137" s="27">
        <v>10000</v>
      </c>
      <c r="W1137" s="1" t="s">
        <v>8442</v>
      </c>
      <c r="X1137" s="29" t="s">
        <v>8443</v>
      </c>
      <c r="Y1137" s="1" t="s">
        <v>2154</v>
      </c>
      <c r="Z1137" s="1" t="s">
        <v>2035</v>
      </c>
      <c r="AA1137" s="1" t="s">
        <v>1667</v>
      </c>
      <c r="AB1137" s="1" t="s">
        <v>29</v>
      </c>
      <c r="AC1137" s="1" t="s">
        <v>7941</v>
      </c>
      <c r="AD1137" s="1" t="s">
        <v>183</v>
      </c>
      <c r="AE1137" s="1">
        <v>2</v>
      </c>
      <c r="AF1137" s="1" t="s">
        <v>29</v>
      </c>
      <c r="AG1137" s="1"/>
    </row>
    <row r="1138" spans="1:33">
      <c r="A1138" s="1" t="s">
        <v>29</v>
      </c>
      <c r="B1138" s="1" t="s">
        <v>8444</v>
      </c>
      <c r="C1138" s="1"/>
      <c r="D1138" s="1" t="s">
        <v>347</v>
      </c>
      <c r="E1138" s="1"/>
      <c r="F1138" s="1"/>
      <c r="G1138" s="1" t="s">
        <v>5478</v>
      </c>
      <c r="H1138" s="20"/>
      <c r="I1138" s="22"/>
      <c r="J1138" s="20">
        <v>1</v>
      </c>
      <c r="K1138" s="22"/>
      <c r="L1138" s="20"/>
      <c r="M1138" s="22"/>
      <c r="N1138" s="20"/>
      <c r="O1138" s="22"/>
      <c r="P1138" s="20">
        <v>9</v>
      </c>
      <c r="Q1138" s="22"/>
      <c r="R1138" s="20">
        <v>-1</v>
      </c>
      <c r="S1138" s="22"/>
      <c r="T1138" s="20"/>
      <c r="U1138" s="22"/>
      <c r="V1138" s="27">
        <v>10000</v>
      </c>
      <c r="W1138" s="1" t="s">
        <v>8445</v>
      </c>
      <c r="X1138" s="29" t="s">
        <v>8260</v>
      </c>
      <c r="Y1138" s="1" t="s">
        <v>2194</v>
      </c>
      <c r="Z1138" s="1" t="s">
        <v>2035</v>
      </c>
      <c r="AA1138" s="1" t="s">
        <v>1667</v>
      </c>
      <c r="AB1138" s="1" t="s">
        <v>29</v>
      </c>
      <c r="AC1138" s="1" t="s">
        <v>7941</v>
      </c>
      <c r="AD1138" s="1" t="s">
        <v>183</v>
      </c>
      <c r="AE1138" s="1">
        <v>2</v>
      </c>
      <c r="AF1138" s="1" t="s">
        <v>29</v>
      </c>
      <c r="AG1138" s="1"/>
    </row>
    <row r="1139" spans="1:33">
      <c r="A1139" s="1" t="s">
        <v>29</v>
      </c>
      <c r="B1139" s="1" t="s">
        <v>8446</v>
      </c>
      <c r="C1139" s="1"/>
      <c r="D1139" s="1" t="s">
        <v>36</v>
      </c>
      <c r="E1139" s="1"/>
      <c r="F1139" s="1"/>
      <c r="G1139" s="1" t="s">
        <v>5478</v>
      </c>
      <c r="H1139" s="20"/>
      <c r="I1139" s="22"/>
      <c r="J1139" s="20">
        <v>0</v>
      </c>
      <c r="K1139" s="22"/>
      <c r="L1139" s="20"/>
      <c r="M1139" s="22"/>
      <c r="N1139" s="20"/>
      <c r="O1139" s="22"/>
      <c r="P1139" s="20">
        <v>10</v>
      </c>
      <c r="Q1139" s="22"/>
      <c r="R1139" s="20">
        <v>0</v>
      </c>
      <c r="S1139" s="22"/>
      <c r="T1139" s="20"/>
      <c r="U1139" s="22"/>
      <c r="V1139" s="27">
        <v>10000</v>
      </c>
      <c r="W1139" s="1" t="s">
        <v>8447</v>
      </c>
      <c r="X1139" s="29" t="s">
        <v>8393</v>
      </c>
      <c r="Y1139" s="1" t="s">
        <v>4585</v>
      </c>
      <c r="Z1139" s="1" t="s">
        <v>2035</v>
      </c>
      <c r="AA1139" s="1" t="s">
        <v>1667</v>
      </c>
      <c r="AB1139" s="1" t="s">
        <v>29</v>
      </c>
      <c r="AC1139" s="1" t="s">
        <v>7941</v>
      </c>
      <c r="AD1139" s="1" t="s">
        <v>183</v>
      </c>
      <c r="AE1139" s="1">
        <v>2</v>
      </c>
      <c r="AF1139" s="1" t="s">
        <v>29</v>
      </c>
      <c r="AG1139" s="1"/>
    </row>
    <row r="1140" spans="1:33">
      <c r="A1140" t="s">
        <v>29</v>
      </c>
      <c r="B1140" s="36" t="s">
        <v>8448</v>
      </c>
      <c r="C1140" s="1"/>
      <c r="D1140" s="2" t="s">
        <v>951</v>
      </c>
      <c r="E1140" s="1"/>
      <c r="F1140" s="1"/>
      <c r="G1140" s="1" t="s">
        <v>5478</v>
      </c>
      <c r="H1140" s="20"/>
      <c r="I1140" s="22"/>
      <c r="J1140" s="20">
        <v>0</v>
      </c>
      <c r="K1140" s="22"/>
      <c r="L1140" s="20"/>
      <c r="M1140" s="22"/>
      <c r="N1140" s="20"/>
      <c r="O1140" s="22"/>
      <c r="P1140" s="20">
        <v>16</v>
      </c>
      <c r="Q1140" s="22"/>
      <c r="R1140" s="20">
        <v>-4</v>
      </c>
      <c r="S1140" s="22"/>
      <c r="T1140" s="20"/>
      <c r="U1140" s="22"/>
      <c r="V1140" s="27">
        <v>12000</v>
      </c>
      <c r="W1140" s="1" t="s">
        <v>8449</v>
      </c>
      <c r="X1140" s="29" t="s">
        <v>8450</v>
      </c>
      <c r="Y1140" s="1" t="s">
        <v>4585</v>
      </c>
      <c r="Z1140" s="1" t="s">
        <v>2035</v>
      </c>
      <c r="AA1140" s="1" t="s">
        <v>1631</v>
      </c>
      <c r="AB1140" s="1" t="s">
        <v>29</v>
      </c>
      <c r="AC1140" s="1" t="s">
        <v>7941</v>
      </c>
      <c r="AD1140" s="1" t="s">
        <v>183</v>
      </c>
      <c r="AE1140" s="1">
        <v>2</v>
      </c>
      <c r="AF1140" s="1" t="s">
        <v>29</v>
      </c>
      <c r="AG1140" s="1"/>
    </row>
    <row r="1141" spans="1:33">
      <c r="A1141" s="1" t="s">
        <v>29</v>
      </c>
      <c r="B1141" s="1" t="s">
        <v>8451</v>
      </c>
      <c r="C1141" s="1"/>
      <c r="D1141" s="1" t="s">
        <v>1611</v>
      </c>
      <c r="E1141" s="1"/>
      <c r="F1141" s="1"/>
      <c r="G1141" s="1" t="s">
        <v>5478</v>
      </c>
      <c r="H1141" s="20"/>
      <c r="I1141" s="22"/>
      <c r="J1141" s="20">
        <v>1</v>
      </c>
      <c r="K1141" s="22"/>
      <c r="L1141" s="20"/>
      <c r="M1141" s="22"/>
      <c r="N1141" s="20"/>
      <c r="O1141" s="22"/>
      <c r="P1141" s="20">
        <v>16</v>
      </c>
      <c r="Q1141" s="22"/>
      <c r="R1141" s="20">
        <v>-3</v>
      </c>
      <c r="S1141" s="22"/>
      <c r="T1141" s="20"/>
      <c r="U1141" s="22"/>
      <c r="V1141" s="27">
        <v>12000</v>
      </c>
      <c r="W1141" s="1" t="s">
        <v>8452</v>
      </c>
      <c r="X1141" s="29" t="s">
        <v>6455</v>
      </c>
      <c r="Y1141" s="1" t="s">
        <v>2104</v>
      </c>
      <c r="Z1141" s="1" t="s">
        <v>2035</v>
      </c>
      <c r="AA1141" s="1" t="s">
        <v>1662</v>
      </c>
      <c r="AB1141" s="1" t="s">
        <v>29</v>
      </c>
      <c r="AC1141" s="1" t="s">
        <v>7941</v>
      </c>
      <c r="AD1141" s="1" t="s">
        <v>183</v>
      </c>
      <c r="AE1141" s="1">
        <v>2</v>
      </c>
      <c r="AF1141" s="1" t="s">
        <v>29</v>
      </c>
      <c r="AG1141" s="1"/>
    </row>
    <row r="1142" spans="1:33">
      <c r="A1142" s="1" t="s">
        <v>29</v>
      </c>
      <c r="B1142" s="1" t="s">
        <v>8453</v>
      </c>
      <c r="C1142" s="1"/>
      <c r="D1142" s="1" t="s">
        <v>348</v>
      </c>
      <c r="E1142" s="1"/>
      <c r="F1142" s="1" t="s">
        <v>128</v>
      </c>
      <c r="G1142" s="1" t="s">
        <v>5478</v>
      </c>
      <c r="H1142" s="20"/>
      <c r="I1142" s="22"/>
      <c r="J1142" s="20">
        <v>0</v>
      </c>
      <c r="K1142" s="22"/>
      <c r="L1142" s="20"/>
      <c r="M1142" s="22"/>
      <c r="N1142" s="20"/>
      <c r="O1142" s="22">
        <v>11</v>
      </c>
      <c r="P1142" s="20">
        <v>12</v>
      </c>
      <c r="Q1142" s="22">
        <v>0</v>
      </c>
      <c r="R1142" s="20">
        <v>1</v>
      </c>
      <c r="S1142" s="22"/>
      <c r="T1142" s="20"/>
      <c r="U1142" s="22"/>
      <c r="V1142" s="27">
        <v>12000</v>
      </c>
      <c r="W1142" s="1" t="s">
        <v>8454</v>
      </c>
      <c r="X1142" s="29" t="s">
        <v>8201</v>
      </c>
      <c r="Y1142" s="1" t="s">
        <v>4585</v>
      </c>
      <c r="Z1142" s="1" t="s">
        <v>2035</v>
      </c>
      <c r="AA1142" s="1" t="s">
        <v>1667</v>
      </c>
      <c r="AB1142" s="1" t="s">
        <v>29</v>
      </c>
      <c r="AC1142" s="1" t="s">
        <v>7941</v>
      </c>
      <c r="AD1142" s="1" t="s">
        <v>183</v>
      </c>
      <c r="AE1142" s="1">
        <v>2</v>
      </c>
      <c r="AF1142" s="1" t="s">
        <v>29</v>
      </c>
      <c r="AG1142" s="1"/>
    </row>
    <row r="1143" spans="1:33">
      <c r="A1143" s="1" t="s">
        <v>29</v>
      </c>
      <c r="B1143" s="1" t="s">
        <v>8455</v>
      </c>
      <c r="C1143" s="1"/>
      <c r="D1143" s="1" t="s">
        <v>51</v>
      </c>
      <c r="E1143" s="1"/>
      <c r="F1143" s="1" t="s">
        <v>128</v>
      </c>
      <c r="G1143" s="1" t="s">
        <v>5478</v>
      </c>
      <c r="H1143" s="20"/>
      <c r="I1143" s="22"/>
      <c r="J1143" s="20">
        <v>0</v>
      </c>
      <c r="K1143" s="22"/>
      <c r="L1143" s="20"/>
      <c r="M1143" s="22"/>
      <c r="N1143" s="20"/>
      <c r="O1143" s="22">
        <v>12</v>
      </c>
      <c r="P1143" s="20">
        <v>13</v>
      </c>
      <c r="Q1143" s="22">
        <v>-1</v>
      </c>
      <c r="R1143" s="20">
        <v>0</v>
      </c>
      <c r="S1143" s="22"/>
      <c r="T1143" s="20"/>
      <c r="U1143" s="22"/>
      <c r="V1143" s="27">
        <v>12000</v>
      </c>
      <c r="W1143" s="1" t="s">
        <v>8456</v>
      </c>
      <c r="X1143" s="29" t="s">
        <v>8098</v>
      </c>
      <c r="Y1143" s="1" t="s">
        <v>4585</v>
      </c>
      <c r="Z1143" s="1" t="s">
        <v>2035</v>
      </c>
      <c r="AA1143" s="1" t="s">
        <v>1667</v>
      </c>
      <c r="AB1143" s="1" t="s">
        <v>29</v>
      </c>
      <c r="AC1143" s="1" t="s">
        <v>7941</v>
      </c>
      <c r="AD1143" s="1" t="s">
        <v>183</v>
      </c>
      <c r="AE1143" s="1">
        <v>2</v>
      </c>
      <c r="AF1143" s="1" t="s">
        <v>29</v>
      </c>
      <c r="AG1143" s="1"/>
    </row>
    <row r="1144" spans="1:33">
      <c r="A1144" s="1" t="s">
        <v>29</v>
      </c>
      <c r="B1144" s="1" t="s">
        <v>8457</v>
      </c>
      <c r="C1144" s="1"/>
      <c r="D1144" s="1" t="s">
        <v>361</v>
      </c>
      <c r="E1144" s="1"/>
      <c r="F1144" s="1" t="s">
        <v>128</v>
      </c>
      <c r="G1144" s="1" t="s">
        <v>5478</v>
      </c>
      <c r="H1144" s="20"/>
      <c r="I1144" s="22"/>
      <c r="J1144" s="20">
        <v>0</v>
      </c>
      <c r="K1144" s="22"/>
      <c r="L1144" s="20"/>
      <c r="M1144" s="22"/>
      <c r="N1144" s="20"/>
      <c r="O1144" s="22">
        <v>13</v>
      </c>
      <c r="P1144" s="20">
        <v>14</v>
      </c>
      <c r="Q1144" s="22">
        <v>-2</v>
      </c>
      <c r="R1144" s="20">
        <v>-1</v>
      </c>
      <c r="S1144" s="22"/>
      <c r="T1144" s="20"/>
      <c r="U1144" s="22"/>
      <c r="V1144" s="27">
        <v>12000</v>
      </c>
      <c r="W1144" s="1" t="s">
        <v>8458</v>
      </c>
      <c r="X1144" s="29" t="s">
        <v>8459</v>
      </c>
      <c r="Y1144" s="1" t="s">
        <v>2154</v>
      </c>
      <c r="Z1144" s="1" t="s">
        <v>2035</v>
      </c>
      <c r="AA1144" s="1" t="s">
        <v>1667</v>
      </c>
      <c r="AB1144" s="1" t="s">
        <v>29</v>
      </c>
      <c r="AC1144" s="1" t="s">
        <v>7941</v>
      </c>
      <c r="AD1144" s="1" t="s">
        <v>183</v>
      </c>
      <c r="AE1144" s="1">
        <v>2</v>
      </c>
      <c r="AF1144" s="1" t="s">
        <v>29</v>
      </c>
      <c r="AG1144" s="1"/>
    </row>
    <row r="1145" spans="1:33">
      <c r="A1145" s="30" t="s">
        <v>29</v>
      </c>
      <c r="B1145" s="30" t="s">
        <v>8460</v>
      </c>
      <c r="C1145" s="30"/>
      <c r="D1145" s="30" t="s">
        <v>375</v>
      </c>
      <c r="E1145" s="30"/>
      <c r="F1145" s="30" t="s">
        <v>128</v>
      </c>
      <c r="G1145" s="30" t="s">
        <v>5478</v>
      </c>
      <c r="H1145" s="32"/>
      <c r="I1145" s="37"/>
      <c r="J1145" s="20">
        <v>0</v>
      </c>
      <c r="K1145" s="37"/>
      <c r="L1145" s="32"/>
      <c r="M1145" s="37"/>
      <c r="N1145" s="32"/>
      <c r="O1145" s="37">
        <v>12</v>
      </c>
      <c r="P1145" s="32">
        <v>13</v>
      </c>
      <c r="Q1145" s="37">
        <v>-1</v>
      </c>
      <c r="R1145" s="32">
        <v>0</v>
      </c>
      <c r="S1145" s="37"/>
      <c r="T1145" s="32"/>
      <c r="U1145" s="37"/>
      <c r="V1145" s="39">
        <v>12000</v>
      </c>
      <c r="W1145" s="30" t="s">
        <v>8461</v>
      </c>
      <c r="X1145" s="40" t="s">
        <v>7965</v>
      </c>
      <c r="Y1145" s="30" t="s">
        <v>4585</v>
      </c>
      <c r="Z1145" s="30" t="s">
        <v>2035</v>
      </c>
      <c r="AA1145" s="30" t="s">
        <v>1667</v>
      </c>
      <c r="AB1145" s="30" t="s">
        <v>29</v>
      </c>
      <c r="AC1145" s="30" t="s">
        <v>7941</v>
      </c>
      <c r="AD1145" s="30" t="s">
        <v>183</v>
      </c>
      <c r="AE1145" s="30">
        <v>2</v>
      </c>
      <c r="AF1145" s="30" t="s">
        <v>29</v>
      </c>
      <c r="AG1145" s="1"/>
    </row>
    <row r="1146" spans="1:33">
      <c r="A1146" t="s">
        <v>29</v>
      </c>
      <c r="B1146" s="36" t="s">
        <v>8462</v>
      </c>
      <c r="C1146" s="1"/>
      <c r="D1146" s="1" t="s">
        <v>951</v>
      </c>
      <c r="E1146" s="1" t="s">
        <v>327</v>
      </c>
      <c r="F1146" s="1"/>
      <c r="G1146" s="1" t="s">
        <v>5478</v>
      </c>
      <c r="H1146" s="20"/>
      <c r="I1146" s="22"/>
      <c r="J1146" s="20">
        <v>-1</v>
      </c>
      <c r="K1146" s="22"/>
      <c r="L1146" s="20"/>
      <c r="M1146" s="22"/>
      <c r="N1146" s="20"/>
      <c r="O1146" s="22"/>
      <c r="P1146" s="20">
        <v>17</v>
      </c>
      <c r="Q1146" s="22"/>
      <c r="R1146" s="20">
        <v>-2</v>
      </c>
      <c r="S1146" s="22"/>
      <c r="T1146" s="20"/>
      <c r="U1146" s="22"/>
      <c r="V1146" s="27">
        <v>15000</v>
      </c>
      <c r="W1146" s="1" t="s">
        <v>8463</v>
      </c>
      <c r="X1146" s="29" t="s">
        <v>8464</v>
      </c>
      <c r="Y1146" s="1" t="s">
        <v>2194</v>
      </c>
      <c r="Z1146" s="1" t="s">
        <v>2035</v>
      </c>
      <c r="AA1146" s="1" t="s">
        <v>1653</v>
      </c>
      <c r="AB1146" s="1" t="s">
        <v>29</v>
      </c>
      <c r="AC1146" s="1" t="s">
        <v>7941</v>
      </c>
      <c r="AD1146" s="1" t="s">
        <v>1668</v>
      </c>
      <c r="AE1146" s="1">
        <v>2</v>
      </c>
      <c r="AF1146" s="1" t="s">
        <v>29</v>
      </c>
      <c r="AG1146" s="1"/>
    </row>
    <row r="1147" spans="1:33">
      <c r="A1147" t="s">
        <v>29</v>
      </c>
      <c r="B1147" s="36" t="s">
        <v>8465</v>
      </c>
      <c r="C1147" s="1"/>
      <c r="D1147" s="1" t="s">
        <v>951</v>
      </c>
      <c r="E1147" s="1" t="s">
        <v>327</v>
      </c>
      <c r="F1147" s="1"/>
      <c r="G1147" s="1" t="s">
        <v>5478</v>
      </c>
      <c r="H1147" s="20"/>
      <c r="I1147" s="22"/>
      <c r="J1147" s="20">
        <v>0</v>
      </c>
      <c r="K1147" s="22"/>
      <c r="L1147" s="20"/>
      <c r="M1147" s="22"/>
      <c r="N1147" s="20"/>
      <c r="O1147" s="22"/>
      <c r="P1147" s="20">
        <v>17</v>
      </c>
      <c r="Q1147" s="22"/>
      <c r="R1147" s="20">
        <v>-4</v>
      </c>
      <c r="S1147" s="22"/>
      <c r="T1147" s="20"/>
      <c r="U1147" s="22"/>
      <c r="V1147" s="27">
        <v>15000</v>
      </c>
      <c r="W1147" s="1" t="s">
        <v>8466</v>
      </c>
      <c r="X1147" s="29" t="s">
        <v>8467</v>
      </c>
      <c r="Y1147" s="1" t="s">
        <v>2154</v>
      </c>
      <c r="Z1147" s="1" t="s">
        <v>2035</v>
      </c>
      <c r="AA1147" s="1" t="s">
        <v>1653</v>
      </c>
      <c r="AB1147" s="1" t="s">
        <v>29</v>
      </c>
      <c r="AC1147" s="1" t="s">
        <v>7941</v>
      </c>
      <c r="AD1147" s="1" t="s">
        <v>1687</v>
      </c>
      <c r="AE1147" s="1">
        <v>2</v>
      </c>
      <c r="AF1147" s="1" t="s">
        <v>29</v>
      </c>
      <c r="AG1147" s="1"/>
    </row>
    <row r="1148" spans="1:33">
      <c r="A1148" t="s">
        <v>29</v>
      </c>
      <c r="B1148" s="36" t="s">
        <v>8468</v>
      </c>
      <c r="C1148" s="1"/>
      <c r="D1148" s="1" t="s">
        <v>951</v>
      </c>
      <c r="E1148" s="1" t="s">
        <v>327</v>
      </c>
      <c r="F1148" s="1"/>
      <c r="G1148" s="1" t="s">
        <v>5478</v>
      </c>
      <c r="H1148" s="20"/>
      <c r="I1148" s="22"/>
      <c r="J1148" s="20">
        <v>-1</v>
      </c>
      <c r="K1148" s="22"/>
      <c r="L1148" s="20"/>
      <c r="M1148" s="22"/>
      <c r="N1148" s="20"/>
      <c r="O1148" s="22"/>
      <c r="P1148" s="20">
        <v>18</v>
      </c>
      <c r="Q1148" s="22"/>
      <c r="R1148" s="20">
        <v>-3</v>
      </c>
      <c r="S1148" s="22"/>
      <c r="T1148" s="20"/>
      <c r="U1148" s="22"/>
      <c r="V1148" s="27">
        <v>15000</v>
      </c>
      <c r="W1148" s="1" t="s">
        <v>8469</v>
      </c>
      <c r="X1148" s="29" t="s">
        <v>8470</v>
      </c>
      <c r="Y1148" s="1" t="s">
        <v>2194</v>
      </c>
      <c r="Z1148" s="1" t="s">
        <v>2035</v>
      </c>
      <c r="AA1148" s="1" t="s">
        <v>1653</v>
      </c>
      <c r="AB1148" s="1" t="s">
        <v>29</v>
      </c>
      <c r="AC1148" s="1" t="s">
        <v>7941</v>
      </c>
      <c r="AD1148" s="1" t="s">
        <v>1668</v>
      </c>
      <c r="AE1148" s="1">
        <v>2</v>
      </c>
      <c r="AF1148" s="1" t="s">
        <v>29</v>
      </c>
      <c r="AG1148" s="1"/>
    </row>
    <row r="1149" spans="1:33">
      <c r="A1149" s="1" t="s">
        <v>29</v>
      </c>
      <c r="B1149" s="57" t="s">
        <v>8471</v>
      </c>
      <c r="C1149" s="1"/>
      <c r="D1149" s="1" t="s">
        <v>183</v>
      </c>
      <c r="E1149" s="1"/>
      <c r="F1149" s="1"/>
      <c r="G1149" s="1" t="s">
        <v>5478</v>
      </c>
      <c r="H1149" s="20"/>
      <c r="I1149" s="22"/>
      <c r="J1149" s="20">
        <v>1</v>
      </c>
      <c r="K1149" s="22"/>
      <c r="L1149" s="20"/>
      <c r="M1149" s="22"/>
      <c r="N1149" s="20"/>
      <c r="O1149" s="22"/>
      <c r="P1149" s="20">
        <v>11</v>
      </c>
      <c r="Q1149" s="22"/>
      <c r="R1149" s="20">
        <v>-1</v>
      </c>
      <c r="S1149" s="22"/>
      <c r="T1149" s="20"/>
      <c r="U1149" s="22"/>
      <c r="V1149" s="58">
        <v>15000</v>
      </c>
      <c r="W1149" s="59" t="s">
        <v>8472</v>
      </c>
      <c r="X1149" s="29" t="s">
        <v>8473</v>
      </c>
      <c r="Y1149" s="1" t="s">
        <v>2154</v>
      </c>
      <c r="Z1149" s="1" t="s">
        <v>2035</v>
      </c>
      <c r="AA1149" s="21" t="s">
        <v>1657</v>
      </c>
      <c r="AB1149" s="1" t="s">
        <v>29</v>
      </c>
      <c r="AC1149" s="1" t="s">
        <v>7941</v>
      </c>
      <c r="AD1149" s="1" t="s">
        <v>1691</v>
      </c>
      <c r="AE1149" s="1">
        <v>2</v>
      </c>
      <c r="AF1149" s="1" t="s">
        <v>29</v>
      </c>
      <c r="AG1149" s="1"/>
    </row>
    <row r="1150" spans="1:33">
      <c r="A1150" s="1" t="s">
        <v>29</v>
      </c>
      <c r="B1150" s="1" t="s">
        <v>8474</v>
      </c>
      <c r="C1150" s="1"/>
      <c r="D1150" s="1" t="s">
        <v>361</v>
      </c>
      <c r="E1150" s="1"/>
      <c r="F1150" s="1"/>
      <c r="G1150" s="1" t="s">
        <v>5478</v>
      </c>
      <c r="H1150" s="20"/>
      <c r="I1150" s="22"/>
      <c r="J1150" s="20">
        <v>1</v>
      </c>
      <c r="K1150" s="22"/>
      <c r="L1150" s="20"/>
      <c r="M1150" s="22"/>
      <c r="N1150" s="20"/>
      <c r="O1150" s="22"/>
      <c r="P1150" s="20">
        <v>10</v>
      </c>
      <c r="Q1150" s="22"/>
      <c r="R1150" s="20">
        <v>0</v>
      </c>
      <c r="S1150" s="22"/>
      <c r="T1150" s="20"/>
      <c r="U1150" s="22"/>
      <c r="V1150" s="27">
        <v>15000</v>
      </c>
      <c r="W1150" s="1" t="s">
        <v>8475</v>
      </c>
      <c r="X1150" s="29" t="s">
        <v>8476</v>
      </c>
      <c r="Y1150" s="1" t="s">
        <v>2194</v>
      </c>
      <c r="Z1150" s="1" t="s">
        <v>2035</v>
      </c>
      <c r="AA1150" s="1" t="s">
        <v>1662</v>
      </c>
      <c r="AB1150" s="1" t="s">
        <v>29</v>
      </c>
      <c r="AC1150" s="1" t="s">
        <v>7941</v>
      </c>
      <c r="AD1150" s="1" t="s">
        <v>1687</v>
      </c>
      <c r="AE1150" s="1">
        <v>2</v>
      </c>
      <c r="AF1150" s="1" t="s">
        <v>29</v>
      </c>
      <c r="AG1150" s="1"/>
    </row>
    <row r="1151" spans="1:33">
      <c r="A1151" s="1" t="s">
        <v>29</v>
      </c>
      <c r="B1151" s="1" t="s">
        <v>8477</v>
      </c>
      <c r="C1151" s="1"/>
      <c r="D1151" s="1" t="s">
        <v>348</v>
      </c>
      <c r="E1151" s="1"/>
      <c r="F1151" s="1"/>
      <c r="G1151" s="1" t="s">
        <v>5478</v>
      </c>
      <c r="H1151" s="20"/>
      <c r="I1151" s="22"/>
      <c r="J1151" s="20">
        <v>0</v>
      </c>
      <c r="K1151" s="22"/>
      <c r="L1151" s="20"/>
      <c r="M1151" s="22"/>
      <c r="N1151" s="20"/>
      <c r="O1151" s="22"/>
      <c r="P1151" s="20">
        <v>10</v>
      </c>
      <c r="Q1151" s="22"/>
      <c r="R1151" s="20">
        <v>2</v>
      </c>
      <c r="S1151" s="22"/>
      <c r="T1151" s="20"/>
      <c r="U1151" s="22"/>
      <c r="V1151" s="27">
        <v>15000</v>
      </c>
      <c r="W1151" s="1" t="s">
        <v>8478</v>
      </c>
      <c r="X1151" s="29" t="s">
        <v>8420</v>
      </c>
      <c r="Y1151" s="1" t="s">
        <v>4585</v>
      </c>
      <c r="Z1151" s="1" t="s">
        <v>2035</v>
      </c>
      <c r="AA1151" s="1" t="s">
        <v>1662</v>
      </c>
      <c r="AB1151" s="1" t="s">
        <v>29</v>
      </c>
      <c r="AC1151" s="1" t="s">
        <v>7941</v>
      </c>
      <c r="AD1151" s="1" t="s">
        <v>183</v>
      </c>
      <c r="AE1151" s="1">
        <v>2</v>
      </c>
      <c r="AF1151" s="1" t="s">
        <v>29</v>
      </c>
      <c r="AG1151" s="1"/>
    </row>
    <row r="1152" spans="1:33">
      <c r="A1152" s="1" t="s">
        <v>29</v>
      </c>
      <c r="B1152" s="1" t="s">
        <v>8479</v>
      </c>
      <c r="C1152" s="1"/>
      <c r="D1152" s="1" t="s">
        <v>305</v>
      </c>
      <c r="E1152" s="1" t="s">
        <v>951</v>
      </c>
      <c r="F1152" s="1" t="s">
        <v>128</v>
      </c>
      <c r="G1152" s="1" t="s">
        <v>5478</v>
      </c>
      <c r="H1152" s="20"/>
      <c r="I1152" s="22"/>
      <c r="J1152" s="20">
        <v>1</v>
      </c>
      <c r="K1152" s="22"/>
      <c r="L1152" s="20"/>
      <c r="M1152" s="22"/>
      <c r="N1152" s="20"/>
      <c r="O1152" s="22">
        <v>9</v>
      </c>
      <c r="P1152" s="20">
        <v>10</v>
      </c>
      <c r="Q1152" s="22">
        <v>0</v>
      </c>
      <c r="R1152" s="20">
        <v>1</v>
      </c>
      <c r="S1152" s="22"/>
      <c r="T1152" s="20"/>
      <c r="U1152" s="22"/>
      <c r="V1152" s="27">
        <v>15000</v>
      </c>
      <c r="W1152" s="1" t="s">
        <v>8480</v>
      </c>
      <c r="X1152" s="29" t="s">
        <v>8481</v>
      </c>
      <c r="Y1152" s="1" t="s">
        <v>2194</v>
      </c>
      <c r="Z1152" s="1" t="s">
        <v>2035</v>
      </c>
      <c r="AA1152" s="1" t="s">
        <v>1662</v>
      </c>
      <c r="AB1152" s="1" t="s">
        <v>29</v>
      </c>
      <c r="AC1152" s="1" t="s">
        <v>7941</v>
      </c>
      <c r="AD1152" s="1" t="s">
        <v>183</v>
      </c>
      <c r="AE1152" s="1">
        <v>2</v>
      </c>
      <c r="AF1152" s="1" t="s">
        <v>29</v>
      </c>
      <c r="AG1152" s="1"/>
    </row>
    <row r="1153" spans="1:33">
      <c r="A1153" s="1" t="s">
        <v>29</v>
      </c>
      <c r="B1153" s="1" t="s">
        <v>8482</v>
      </c>
      <c r="C1153" s="1"/>
      <c r="D1153" s="1" t="s">
        <v>316</v>
      </c>
      <c r="E1153" s="1" t="s">
        <v>951</v>
      </c>
      <c r="F1153" s="1" t="s">
        <v>128</v>
      </c>
      <c r="G1153" s="1" t="s">
        <v>5478</v>
      </c>
      <c r="H1153" s="20"/>
      <c r="I1153" s="22"/>
      <c r="J1153" s="20">
        <v>0</v>
      </c>
      <c r="K1153" s="22"/>
      <c r="L1153" s="20"/>
      <c r="M1153" s="22"/>
      <c r="N1153" s="20"/>
      <c r="O1153" s="22">
        <v>10</v>
      </c>
      <c r="P1153" s="20">
        <v>11</v>
      </c>
      <c r="Q1153" s="22">
        <v>1</v>
      </c>
      <c r="R1153" s="20">
        <v>2</v>
      </c>
      <c r="S1153" s="22"/>
      <c r="T1153" s="20"/>
      <c r="U1153" s="22"/>
      <c r="V1153" s="27">
        <v>15000</v>
      </c>
      <c r="W1153" s="1" t="s">
        <v>8483</v>
      </c>
      <c r="X1153" s="29" t="s">
        <v>8408</v>
      </c>
      <c r="Y1153" s="1" t="s">
        <v>4585</v>
      </c>
      <c r="Z1153" s="1" t="s">
        <v>2035</v>
      </c>
      <c r="AA1153" s="1" t="s">
        <v>1662</v>
      </c>
      <c r="AB1153" s="1" t="s">
        <v>29</v>
      </c>
      <c r="AC1153" s="1" t="s">
        <v>7941</v>
      </c>
      <c r="AD1153" s="1" t="s">
        <v>183</v>
      </c>
      <c r="AE1153" s="1">
        <v>2</v>
      </c>
      <c r="AF1153" s="1" t="s">
        <v>29</v>
      </c>
      <c r="AG1153" s="1"/>
    </row>
    <row r="1154" spans="1:33">
      <c r="A1154" s="1" t="s">
        <v>29</v>
      </c>
      <c r="B1154" s="1" t="s">
        <v>8484</v>
      </c>
      <c r="C1154" s="1"/>
      <c r="D1154" s="1" t="s">
        <v>951</v>
      </c>
      <c r="E1154" s="1"/>
      <c r="F1154" s="1"/>
      <c r="G1154" s="1" t="s">
        <v>5478</v>
      </c>
      <c r="H1154" s="20"/>
      <c r="I1154" s="22"/>
      <c r="J1154" s="20">
        <v>0</v>
      </c>
      <c r="K1154" s="22"/>
      <c r="L1154" s="20"/>
      <c r="M1154" s="22"/>
      <c r="N1154" s="20"/>
      <c r="O1154" s="22"/>
      <c r="P1154" s="20">
        <v>11</v>
      </c>
      <c r="Q1154" s="22"/>
      <c r="R1154" s="20">
        <v>1</v>
      </c>
      <c r="S1154" s="22"/>
      <c r="T1154" s="20"/>
      <c r="U1154" s="22"/>
      <c r="V1154" s="27">
        <v>15000</v>
      </c>
      <c r="W1154" s="1" t="s">
        <v>8485</v>
      </c>
      <c r="X1154" s="29" t="s">
        <v>8486</v>
      </c>
      <c r="Y1154" s="1" t="s">
        <v>2194</v>
      </c>
      <c r="Z1154" s="1" t="s">
        <v>2035</v>
      </c>
      <c r="AA1154" s="1" t="s">
        <v>1662</v>
      </c>
      <c r="AB1154" s="1" t="s">
        <v>29</v>
      </c>
      <c r="AC1154" s="1" t="s">
        <v>7941</v>
      </c>
      <c r="AD1154" s="1" t="s">
        <v>1663</v>
      </c>
      <c r="AE1154" s="1">
        <v>2</v>
      </c>
      <c r="AF1154" s="1" t="s">
        <v>29</v>
      </c>
      <c r="AG1154" s="1"/>
    </row>
    <row r="1155" spans="1:33">
      <c r="A1155" s="1" t="s">
        <v>29</v>
      </c>
      <c r="B1155" s="1" t="s">
        <v>8487</v>
      </c>
      <c r="C1155" s="1"/>
      <c r="D1155" s="1" t="s">
        <v>345</v>
      </c>
      <c r="E1155" s="1"/>
      <c r="F1155" s="1"/>
      <c r="G1155" s="1" t="s">
        <v>5478</v>
      </c>
      <c r="H1155" s="20"/>
      <c r="I1155" s="22"/>
      <c r="J1155" s="20">
        <v>0</v>
      </c>
      <c r="K1155" s="22"/>
      <c r="L1155" s="20"/>
      <c r="M1155" s="22"/>
      <c r="N1155" s="20"/>
      <c r="O1155" s="22"/>
      <c r="P1155" s="20">
        <v>12</v>
      </c>
      <c r="Q1155" s="22"/>
      <c r="R1155" s="20">
        <v>0</v>
      </c>
      <c r="S1155" s="22"/>
      <c r="T1155" s="20"/>
      <c r="U1155" s="22"/>
      <c r="V1155" s="27">
        <v>15000</v>
      </c>
      <c r="W1155" s="1" t="s">
        <v>8488</v>
      </c>
      <c r="X1155" s="29" t="s">
        <v>8489</v>
      </c>
      <c r="Y1155" s="1" t="s">
        <v>3067</v>
      </c>
      <c r="Z1155" s="1" t="s">
        <v>2035</v>
      </c>
      <c r="AA1155" s="1" t="s">
        <v>1662</v>
      </c>
      <c r="AB1155" s="1" t="s">
        <v>29</v>
      </c>
      <c r="AC1155" s="1" t="s">
        <v>7941</v>
      </c>
      <c r="AD1155" s="1" t="s">
        <v>183</v>
      </c>
      <c r="AE1155" s="1">
        <v>2</v>
      </c>
      <c r="AF1155" s="1" t="s">
        <v>29</v>
      </c>
      <c r="AG1155" s="1"/>
    </row>
    <row r="1156" spans="1:33">
      <c r="A1156" s="1" t="s">
        <v>29</v>
      </c>
      <c r="B1156" s="1" t="s">
        <v>8490</v>
      </c>
      <c r="C1156" s="1"/>
      <c r="D1156" s="1" t="s">
        <v>36</v>
      </c>
      <c r="E1156" s="1" t="s">
        <v>327</v>
      </c>
      <c r="F1156" s="1"/>
      <c r="G1156" s="1" t="s">
        <v>5478</v>
      </c>
      <c r="H1156" s="20"/>
      <c r="I1156" s="22"/>
      <c r="J1156" s="20">
        <v>0</v>
      </c>
      <c r="K1156" s="22"/>
      <c r="L1156" s="20"/>
      <c r="M1156" s="22"/>
      <c r="N1156" s="20"/>
      <c r="O1156" s="22"/>
      <c r="P1156" s="20">
        <v>13</v>
      </c>
      <c r="Q1156" s="22"/>
      <c r="R1156" s="20">
        <v>-1</v>
      </c>
      <c r="S1156" s="22"/>
      <c r="T1156" s="20"/>
      <c r="U1156" s="22"/>
      <c r="V1156" s="27">
        <v>15000</v>
      </c>
      <c r="W1156" s="1" t="s">
        <v>8491</v>
      </c>
      <c r="X1156" s="29" t="s">
        <v>8492</v>
      </c>
      <c r="Y1156" s="1" t="s">
        <v>2194</v>
      </c>
      <c r="Z1156" s="1" t="s">
        <v>2035</v>
      </c>
      <c r="AA1156" s="1" t="s">
        <v>1662</v>
      </c>
      <c r="AB1156" s="1" t="s">
        <v>29</v>
      </c>
      <c r="AC1156" s="1" t="s">
        <v>7941</v>
      </c>
      <c r="AD1156" s="1" t="s">
        <v>1668</v>
      </c>
      <c r="AE1156" s="1">
        <v>2</v>
      </c>
      <c r="AF1156" s="1" t="s">
        <v>29</v>
      </c>
      <c r="AG1156" s="1"/>
    </row>
    <row r="1157" spans="1:33">
      <c r="A1157" t="s">
        <v>29</v>
      </c>
      <c r="B1157" s="36" t="s">
        <v>8493</v>
      </c>
      <c r="C1157" s="1"/>
      <c r="D1157" s="1" t="s">
        <v>951</v>
      </c>
      <c r="E1157" s="1" t="s">
        <v>327</v>
      </c>
      <c r="F1157" s="1"/>
      <c r="G1157" s="1" t="s">
        <v>5478</v>
      </c>
      <c r="H1157" s="20"/>
      <c r="I1157" s="22"/>
      <c r="J1157" s="20">
        <v>-1</v>
      </c>
      <c r="K1157" s="22"/>
      <c r="L1157" s="20"/>
      <c r="M1157" s="22"/>
      <c r="N1157" s="20"/>
      <c r="O1157" s="22"/>
      <c r="P1157" s="20">
        <v>19</v>
      </c>
      <c r="Q1157" s="22"/>
      <c r="R1157" s="20">
        <v>-2</v>
      </c>
      <c r="S1157" s="22"/>
      <c r="T1157" s="20"/>
      <c r="U1157" s="22"/>
      <c r="V1157" s="27">
        <v>18000</v>
      </c>
      <c r="W1157" s="1" t="s">
        <v>8494</v>
      </c>
      <c r="X1157" s="29" t="s">
        <v>8495</v>
      </c>
      <c r="Y1157" s="1" t="s">
        <v>7789</v>
      </c>
      <c r="Z1157" s="1" t="s">
        <v>2035</v>
      </c>
      <c r="AA1157" s="1" t="s">
        <v>1653</v>
      </c>
      <c r="AB1157" s="1" t="s">
        <v>29</v>
      </c>
      <c r="AC1157" s="1" t="s">
        <v>7941</v>
      </c>
      <c r="AD1157" s="1" t="s">
        <v>1683</v>
      </c>
      <c r="AE1157" s="1">
        <v>2</v>
      </c>
      <c r="AF1157" s="1" t="s">
        <v>29</v>
      </c>
      <c r="AG1157" s="1"/>
    </row>
    <row r="1158" spans="1:33">
      <c r="A1158" t="s">
        <v>29</v>
      </c>
      <c r="B1158" s="36" t="s">
        <v>8496</v>
      </c>
      <c r="C1158" s="1"/>
      <c r="D1158" s="1" t="s">
        <v>361</v>
      </c>
      <c r="E1158" s="1"/>
      <c r="F1158" s="1"/>
      <c r="G1158" s="1" t="s">
        <v>5478</v>
      </c>
      <c r="H1158" s="20"/>
      <c r="I1158" s="22"/>
      <c r="J1158" s="20">
        <v>0</v>
      </c>
      <c r="K1158" s="22"/>
      <c r="L1158" s="20"/>
      <c r="M1158" s="22"/>
      <c r="N1158" s="20"/>
      <c r="O1158" s="22"/>
      <c r="P1158" s="20">
        <v>20</v>
      </c>
      <c r="Q1158" s="22"/>
      <c r="R1158" s="20">
        <v>-5</v>
      </c>
      <c r="S1158" s="22"/>
      <c r="T1158" s="20"/>
      <c r="U1158" s="22"/>
      <c r="V1158" s="27">
        <v>18000</v>
      </c>
      <c r="W1158" s="1" t="s">
        <v>8497</v>
      </c>
      <c r="X1158" s="29" t="s">
        <v>8498</v>
      </c>
      <c r="Y1158" s="1" t="s">
        <v>4585</v>
      </c>
      <c r="Z1158" s="1" t="s">
        <v>2035</v>
      </c>
      <c r="AA1158" s="1" t="s">
        <v>1653</v>
      </c>
      <c r="AB1158" s="1" t="s">
        <v>29</v>
      </c>
      <c r="AC1158" s="1" t="s">
        <v>7941</v>
      </c>
      <c r="AD1158" s="1" t="s">
        <v>1675</v>
      </c>
      <c r="AE1158" s="1">
        <v>2</v>
      </c>
      <c r="AF1158" s="1" t="s">
        <v>29</v>
      </c>
      <c r="AG1158" s="1"/>
    </row>
    <row r="1159" spans="1:33">
      <c r="A1159" t="s">
        <v>29</v>
      </c>
      <c r="B1159" s="36" t="s">
        <v>8499</v>
      </c>
      <c r="C1159" s="1"/>
      <c r="D1159" s="1" t="s">
        <v>335</v>
      </c>
      <c r="E1159" s="1"/>
      <c r="F1159" s="1"/>
      <c r="G1159" s="1" t="s">
        <v>5478</v>
      </c>
      <c r="H1159" s="20"/>
      <c r="I1159" s="22"/>
      <c r="J1159" s="20">
        <v>1</v>
      </c>
      <c r="K1159" s="22"/>
      <c r="L1159" s="20"/>
      <c r="M1159" s="22"/>
      <c r="N1159" s="20"/>
      <c r="O1159" s="22"/>
      <c r="P1159" s="20">
        <v>21</v>
      </c>
      <c r="Q1159" s="22"/>
      <c r="R1159" s="20">
        <v>-4</v>
      </c>
      <c r="S1159" s="22"/>
      <c r="T1159" s="20"/>
      <c r="U1159" s="22"/>
      <c r="V1159" s="27">
        <v>18000</v>
      </c>
      <c r="W1159" s="1" t="s">
        <v>8500</v>
      </c>
      <c r="X1159" s="29" t="s">
        <v>8501</v>
      </c>
      <c r="Y1159" s="1" t="s">
        <v>2194</v>
      </c>
      <c r="Z1159" s="1" t="s">
        <v>2035</v>
      </c>
      <c r="AA1159" s="1" t="s">
        <v>1653</v>
      </c>
      <c r="AB1159" s="1" t="s">
        <v>29</v>
      </c>
      <c r="AC1159" s="1" t="s">
        <v>7941</v>
      </c>
      <c r="AD1159" s="1" t="s">
        <v>1672</v>
      </c>
      <c r="AE1159" s="1">
        <v>2</v>
      </c>
      <c r="AF1159" s="1" t="s">
        <v>29</v>
      </c>
      <c r="AG1159" s="1"/>
    </row>
    <row r="1160" spans="1:33">
      <c r="A1160" s="1" t="s">
        <v>29</v>
      </c>
      <c r="B1160" s="1" t="s">
        <v>8502</v>
      </c>
      <c r="C1160" s="1"/>
      <c r="D1160" s="1" t="s">
        <v>951</v>
      </c>
      <c r="E1160" s="1"/>
      <c r="F1160" s="1"/>
      <c r="G1160" s="1" t="s">
        <v>5478</v>
      </c>
      <c r="H1160" s="20"/>
      <c r="I1160" s="22"/>
      <c r="J1160" s="20">
        <v>0</v>
      </c>
      <c r="K1160" s="22"/>
      <c r="L1160" s="20"/>
      <c r="M1160" s="22"/>
      <c r="N1160" s="20"/>
      <c r="O1160" s="22"/>
      <c r="P1160" s="20">
        <v>13</v>
      </c>
      <c r="Q1160" s="22"/>
      <c r="R1160" s="20">
        <v>1</v>
      </c>
      <c r="S1160" s="22"/>
      <c r="T1160" s="20"/>
      <c r="U1160" s="22"/>
      <c r="V1160" s="27">
        <v>18000</v>
      </c>
      <c r="W1160" s="1" t="s">
        <v>8503</v>
      </c>
      <c r="X1160" s="29" t="s">
        <v>8504</v>
      </c>
      <c r="Y1160" s="1" t="s">
        <v>4585</v>
      </c>
      <c r="Z1160" s="1" t="s">
        <v>2035</v>
      </c>
      <c r="AA1160" s="1" t="s">
        <v>1662</v>
      </c>
      <c r="AB1160" s="1" t="s">
        <v>29</v>
      </c>
      <c r="AC1160" s="1" t="s">
        <v>7941</v>
      </c>
      <c r="AD1160" s="1" t="s">
        <v>183</v>
      </c>
      <c r="AE1160" s="1">
        <v>2</v>
      </c>
      <c r="AF1160" s="1" t="s">
        <v>29</v>
      </c>
      <c r="AG1160" s="1"/>
    </row>
    <row r="1161" spans="1:33">
      <c r="A1161" s="1" t="s">
        <v>29</v>
      </c>
      <c r="B1161" s="1" t="s">
        <v>8505</v>
      </c>
      <c r="C1161" s="1"/>
      <c r="D1161" s="1" t="s">
        <v>951</v>
      </c>
      <c r="E1161" s="1"/>
      <c r="F1161" s="1"/>
      <c r="G1161" s="1" t="s">
        <v>5478</v>
      </c>
      <c r="H1161" s="20"/>
      <c r="I1161" s="22"/>
      <c r="J1161" s="20">
        <v>0</v>
      </c>
      <c r="K1161" s="22"/>
      <c r="L1161" s="20"/>
      <c r="M1161" s="22"/>
      <c r="N1161" s="20"/>
      <c r="O1161" s="22"/>
      <c r="P1161" s="20">
        <v>14</v>
      </c>
      <c r="Q1161" s="22"/>
      <c r="R1161" s="20">
        <v>0</v>
      </c>
      <c r="S1161" s="22"/>
      <c r="T1161" s="20"/>
      <c r="U1161" s="22"/>
      <c r="V1161" s="27">
        <v>18000</v>
      </c>
      <c r="W1161" s="1" t="s">
        <v>8506</v>
      </c>
      <c r="X1161" s="29" t="s">
        <v>8507</v>
      </c>
      <c r="Y1161" s="1" t="s">
        <v>4585</v>
      </c>
      <c r="Z1161" s="1" t="s">
        <v>2035</v>
      </c>
      <c r="AA1161" s="1" t="s">
        <v>1662</v>
      </c>
      <c r="AB1161" s="1" t="s">
        <v>29</v>
      </c>
      <c r="AC1161" s="1" t="s">
        <v>7941</v>
      </c>
      <c r="AD1161" s="1" t="s">
        <v>1691</v>
      </c>
      <c r="AE1161" s="1">
        <v>2</v>
      </c>
      <c r="AF1161" s="1" t="s">
        <v>29</v>
      </c>
      <c r="AG1161" s="1"/>
    </row>
    <row r="1162" spans="1:33">
      <c r="A1162" s="1" t="s">
        <v>29</v>
      </c>
      <c r="B1162" s="1" t="s">
        <v>8508</v>
      </c>
      <c r="C1162" s="1"/>
      <c r="D1162" s="1" t="s">
        <v>51</v>
      </c>
      <c r="E1162" s="1"/>
      <c r="F1162" s="1"/>
      <c r="G1162" s="1" t="s">
        <v>5478</v>
      </c>
      <c r="H1162" s="20"/>
      <c r="I1162" s="22"/>
      <c r="J1162" s="20">
        <v>0</v>
      </c>
      <c r="K1162" s="22"/>
      <c r="L1162" s="20"/>
      <c r="M1162" s="22"/>
      <c r="N1162" s="20"/>
      <c r="O1162" s="22"/>
      <c r="P1162" s="20">
        <v>15</v>
      </c>
      <c r="Q1162" s="22"/>
      <c r="R1162" s="20">
        <v>-1</v>
      </c>
      <c r="S1162" s="22"/>
      <c r="T1162" s="20"/>
      <c r="U1162" s="22"/>
      <c r="V1162" s="27">
        <v>18000</v>
      </c>
      <c r="W1162" s="1" t="s">
        <v>8509</v>
      </c>
      <c r="X1162" s="29" t="s">
        <v>8510</v>
      </c>
      <c r="Y1162" s="1" t="s">
        <v>2194</v>
      </c>
      <c r="Z1162" s="1" t="s">
        <v>2035</v>
      </c>
      <c r="AA1162" s="1" t="s">
        <v>1662</v>
      </c>
      <c r="AB1162" s="1" t="s">
        <v>29</v>
      </c>
      <c r="AC1162" s="1" t="s">
        <v>7941</v>
      </c>
      <c r="AD1162" s="1" t="s">
        <v>1672</v>
      </c>
      <c r="AE1162" s="1">
        <v>2</v>
      </c>
      <c r="AF1162" s="1" t="s">
        <v>29</v>
      </c>
      <c r="AG1162" s="1"/>
    </row>
    <row r="1163" spans="1:33">
      <c r="A1163" s="1" t="s">
        <v>29</v>
      </c>
      <c r="B1163" s="1" t="s">
        <v>8511</v>
      </c>
      <c r="C1163" s="1"/>
      <c r="D1163" s="1" t="s">
        <v>335</v>
      </c>
      <c r="E1163" s="1"/>
      <c r="F1163" s="1"/>
      <c r="G1163" s="1" t="s">
        <v>5478</v>
      </c>
      <c r="H1163" s="20"/>
      <c r="I1163" s="22"/>
      <c r="J1163" s="20">
        <v>-1</v>
      </c>
      <c r="K1163" s="22"/>
      <c r="L1163" s="20"/>
      <c r="M1163" s="22"/>
      <c r="N1163" s="20"/>
      <c r="O1163" s="22"/>
      <c r="P1163" s="20">
        <v>16</v>
      </c>
      <c r="Q1163" s="22"/>
      <c r="R1163" s="20">
        <v>0</v>
      </c>
      <c r="S1163" s="22"/>
      <c r="T1163" s="20"/>
      <c r="U1163" s="22"/>
      <c r="V1163" s="27">
        <v>18000</v>
      </c>
      <c r="W1163" s="1" t="s">
        <v>8512</v>
      </c>
      <c r="X1163" s="29" t="s">
        <v>8513</v>
      </c>
      <c r="Y1163" s="1" t="s">
        <v>2194</v>
      </c>
      <c r="Z1163" s="1" t="s">
        <v>2035</v>
      </c>
      <c r="AA1163" s="1" t="s">
        <v>1662</v>
      </c>
      <c r="AB1163" s="1" t="s">
        <v>29</v>
      </c>
      <c r="AC1163" s="1" t="s">
        <v>7941</v>
      </c>
      <c r="AD1163" s="1" t="s">
        <v>1679</v>
      </c>
      <c r="AE1163" s="1">
        <v>2</v>
      </c>
      <c r="AF1163" s="1" t="s">
        <v>29</v>
      </c>
      <c r="AG1163" s="1"/>
    </row>
    <row r="1164" spans="1:33">
      <c r="A1164" s="1" t="s">
        <v>29</v>
      </c>
      <c r="B1164" s="1" t="s">
        <v>8514</v>
      </c>
      <c r="C1164" s="1"/>
      <c r="D1164" s="1" t="s">
        <v>183</v>
      </c>
      <c r="E1164" s="1"/>
      <c r="F1164" s="1" t="s">
        <v>128</v>
      </c>
      <c r="G1164" s="1"/>
      <c r="H1164" s="20"/>
      <c r="I1164" s="22"/>
      <c r="J1164" s="20">
        <v>1</v>
      </c>
      <c r="K1164" s="22"/>
      <c r="L1164" s="20"/>
      <c r="M1164" s="22"/>
      <c r="N1164" s="20"/>
      <c r="O1164" s="22">
        <v>2</v>
      </c>
      <c r="P1164" s="20"/>
      <c r="Q1164" s="22">
        <v>-3</v>
      </c>
      <c r="R1164" s="20"/>
      <c r="S1164" s="22"/>
      <c r="T1164" s="20"/>
      <c r="U1164" s="22"/>
      <c r="V1164" s="27">
        <v>1000</v>
      </c>
      <c r="W1164" s="1"/>
      <c r="X1164" s="29" t="s">
        <v>8515</v>
      </c>
      <c r="Y1164" s="1" t="s">
        <v>2154</v>
      </c>
      <c r="Z1164" s="1" t="s">
        <v>2035</v>
      </c>
      <c r="AA1164" s="1" t="s">
        <v>5366</v>
      </c>
      <c r="AB1164" s="1" t="s">
        <v>29</v>
      </c>
      <c r="AC1164" s="1" t="s">
        <v>7941</v>
      </c>
      <c r="AD1164" s="1" t="s">
        <v>183</v>
      </c>
      <c r="AE1164" s="1">
        <v>1</v>
      </c>
      <c r="AF1164" s="1" t="s">
        <v>29</v>
      </c>
      <c r="AG1164" s="1"/>
    </row>
    <row r="1165" spans="1:33">
      <c r="A1165" s="1" t="s">
        <v>29</v>
      </c>
      <c r="B1165" s="1" t="s">
        <v>8516</v>
      </c>
      <c r="C1165" s="1"/>
      <c r="D1165" s="1" t="s">
        <v>183</v>
      </c>
      <c r="E1165" s="1"/>
      <c r="F1165" s="1" t="s">
        <v>128</v>
      </c>
      <c r="G1165" s="1"/>
      <c r="H1165" s="20"/>
      <c r="I1165" s="22"/>
      <c r="J1165" s="20">
        <v>0</v>
      </c>
      <c r="K1165" s="22"/>
      <c r="L1165" s="20"/>
      <c r="M1165" s="22"/>
      <c r="N1165" s="20"/>
      <c r="O1165" s="22">
        <v>4</v>
      </c>
      <c r="P1165" s="20"/>
      <c r="Q1165" s="22">
        <v>-3</v>
      </c>
      <c r="R1165" s="20"/>
      <c r="S1165" s="22"/>
      <c r="T1165" s="20"/>
      <c r="U1165" s="22"/>
      <c r="V1165" s="27">
        <v>1000</v>
      </c>
      <c r="W1165" s="1"/>
      <c r="X1165" s="29" t="s">
        <v>8517</v>
      </c>
      <c r="Y1165" s="1" t="s">
        <v>2194</v>
      </c>
      <c r="Z1165" s="1" t="s">
        <v>2035</v>
      </c>
      <c r="AA1165" s="1" t="s">
        <v>5366</v>
      </c>
      <c r="AB1165" s="1" t="s">
        <v>29</v>
      </c>
      <c r="AC1165" s="1" t="s">
        <v>7941</v>
      </c>
      <c r="AD1165" s="1" t="s">
        <v>183</v>
      </c>
      <c r="AE1165" s="1">
        <v>1</v>
      </c>
      <c r="AF1165" s="1" t="s">
        <v>29</v>
      </c>
      <c r="AG1165" s="1"/>
    </row>
    <row r="1166" spans="1:33">
      <c r="A1166" s="1" t="s">
        <v>29</v>
      </c>
      <c r="B1166" s="1" t="s">
        <v>8518</v>
      </c>
      <c r="C1166" s="1"/>
      <c r="D1166" s="1" t="s">
        <v>951</v>
      </c>
      <c r="E1166" s="1"/>
      <c r="F1166" s="1" t="s">
        <v>128</v>
      </c>
      <c r="G1166" s="1"/>
      <c r="H1166" s="20"/>
      <c r="I1166" s="22"/>
      <c r="J1166" s="20">
        <v>0</v>
      </c>
      <c r="K1166" s="22"/>
      <c r="L1166" s="20"/>
      <c r="M1166" s="22"/>
      <c r="N1166" s="20"/>
      <c r="O1166" s="22">
        <v>3</v>
      </c>
      <c r="P1166" s="20"/>
      <c r="Q1166" s="22">
        <v>-2</v>
      </c>
      <c r="R1166" s="20"/>
      <c r="S1166" s="22"/>
      <c r="T1166" s="20"/>
      <c r="U1166" s="22"/>
      <c r="V1166" s="27">
        <v>1000</v>
      </c>
      <c r="W1166" s="1"/>
      <c r="X1166" s="29" t="s">
        <v>8519</v>
      </c>
      <c r="Y1166" s="1" t="s">
        <v>2154</v>
      </c>
      <c r="Z1166" s="1" t="s">
        <v>2035</v>
      </c>
      <c r="AA1166" s="1" t="s">
        <v>5375</v>
      </c>
      <c r="AB1166" s="1" t="s">
        <v>29</v>
      </c>
      <c r="AC1166" s="1" t="s">
        <v>7941</v>
      </c>
      <c r="AD1166" s="1" t="s">
        <v>183</v>
      </c>
      <c r="AE1166" s="1">
        <v>1</v>
      </c>
      <c r="AF1166" s="1" t="s">
        <v>29</v>
      </c>
      <c r="AG1166" s="1"/>
    </row>
    <row r="1167" spans="1:33">
      <c r="A1167" s="1" t="s">
        <v>29</v>
      </c>
      <c r="B1167" s="1" t="s">
        <v>8520</v>
      </c>
      <c r="C1167" s="1"/>
      <c r="D1167" s="1" t="s">
        <v>183</v>
      </c>
      <c r="E1167" s="1"/>
      <c r="F1167" s="1" t="s">
        <v>128</v>
      </c>
      <c r="G1167" s="1"/>
      <c r="H1167" s="20"/>
      <c r="I1167" s="22"/>
      <c r="J1167" s="20">
        <v>0</v>
      </c>
      <c r="K1167" s="22"/>
      <c r="L1167" s="20"/>
      <c r="M1167" s="22"/>
      <c r="N1167" s="20"/>
      <c r="O1167" s="22">
        <v>4</v>
      </c>
      <c r="P1167" s="20"/>
      <c r="Q1167" s="22">
        <v>-3</v>
      </c>
      <c r="R1167" s="20"/>
      <c r="S1167" s="22"/>
      <c r="T1167" s="20"/>
      <c r="U1167" s="22"/>
      <c r="V1167" s="27">
        <v>1000</v>
      </c>
      <c r="W1167" s="1"/>
      <c r="X1167" s="29" t="s">
        <v>8521</v>
      </c>
      <c r="Y1167" s="1" t="s">
        <v>2313</v>
      </c>
      <c r="Z1167" s="1" t="s">
        <v>2035</v>
      </c>
      <c r="AA1167" s="1" t="s">
        <v>5375</v>
      </c>
      <c r="AB1167" s="1" t="s">
        <v>29</v>
      </c>
      <c r="AC1167" s="1" t="s">
        <v>7941</v>
      </c>
      <c r="AD1167" s="1" t="s">
        <v>183</v>
      </c>
      <c r="AE1167" s="1">
        <v>2</v>
      </c>
      <c r="AF1167" s="1" t="s">
        <v>29</v>
      </c>
      <c r="AG1167" s="1"/>
    </row>
    <row r="1168" spans="1:33">
      <c r="A1168" s="1" t="s">
        <v>29</v>
      </c>
      <c r="B1168" s="1" t="s">
        <v>8522</v>
      </c>
      <c r="C1168" s="1"/>
      <c r="D1168" s="1" t="s">
        <v>183</v>
      </c>
      <c r="E1168" s="1"/>
      <c r="F1168" s="1" t="s">
        <v>128</v>
      </c>
      <c r="G1168" s="1" t="s">
        <v>5478</v>
      </c>
      <c r="H1168" s="20"/>
      <c r="I1168" s="22"/>
      <c r="J1168" s="20">
        <v>0</v>
      </c>
      <c r="K1168" s="22"/>
      <c r="L1168" s="20"/>
      <c r="M1168" s="22"/>
      <c r="N1168" s="20"/>
      <c r="O1168" s="22">
        <v>5</v>
      </c>
      <c r="P1168" s="20">
        <v>6</v>
      </c>
      <c r="Q1168" s="22">
        <v>-3</v>
      </c>
      <c r="R1168" s="20">
        <v>-2</v>
      </c>
      <c r="S1168" s="22"/>
      <c r="T1168" s="20"/>
      <c r="U1168" s="22"/>
      <c r="V1168" s="27">
        <v>1500</v>
      </c>
      <c r="W1168" s="1"/>
      <c r="X1168" s="29" t="s">
        <v>8523</v>
      </c>
      <c r="Y1168" s="1" t="s">
        <v>2313</v>
      </c>
      <c r="Z1168" s="1" t="s">
        <v>2035</v>
      </c>
      <c r="AA1168" s="1" t="s">
        <v>5366</v>
      </c>
      <c r="AB1168" s="1" t="s">
        <v>29</v>
      </c>
      <c r="AC1168" s="1" t="s">
        <v>7941</v>
      </c>
      <c r="AD1168" s="1" t="s">
        <v>183</v>
      </c>
      <c r="AE1168" s="1">
        <v>2</v>
      </c>
      <c r="AF1168" s="1" t="s">
        <v>29</v>
      </c>
      <c r="AG1168" s="1"/>
    </row>
    <row r="1169" spans="1:33">
      <c r="A1169" s="1" t="s">
        <v>29</v>
      </c>
      <c r="B1169" s="1" t="s">
        <v>8524</v>
      </c>
      <c r="C1169" s="1"/>
      <c r="D1169" s="1" t="s">
        <v>951</v>
      </c>
      <c r="E1169" s="1"/>
      <c r="F1169" s="1"/>
      <c r="G1169" s="1" t="s">
        <v>5478</v>
      </c>
      <c r="H1169" s="20"/>
      <c r="I1169" s="22"/>
      <c r="J1169" s="20">
        <v>0</v>
      </c>
      <c r="K1169" s="22"/>
      <c r="L1169" s="20"/>
      <c r="M1169" s="22"/>
      <c r="N1169" s="20"/>
      <c r="O1169" s="22"/>
      <c r="P1169" s="20">
        <v>7</v>
      </c>
      <c r="Q1169" s="22"/>
      <c r="R1169" s="19">
        <v>-5</v>
      </c>
      <c r="S1169" s="22"/>
      <c r="T1169" s="20"/>
      <c r="U1169" s="22"/>
      <c r="V1169" s="27">
        <v>2000</v>
      </c>
      <c r="W1169" s="1"/>
      <c r="X1169" s="29" t="s">
        <v>7973</v>
      </c>
      <c r="Y1169" s="1" t="s">
        <v>2780</v>
      </c>
      <c r="Z1169" s="1" t="s">
        <v>2035</v>
      </c>
      <c r="AA1169" s="1" t="s">
        <v>5366</v>
      </c>
      <c r="AB1169" s="1" t="s">
        <v>29</v>
      </c>
      <c r="AC1169" s="1" t="s">
        <v>7941</v>
      </c>
      <c r="AD1169" s="1" t="s">
        <v>183</v>
      </c>
      <c r="AE1169" s="1">
        <v>3</v>
      </c>
      <c r="AF1169" s="1" t="s">
        <v>29</v>
      </c>
      <c r="AG1169" s="1"/>
    </row>
    <row r="1170" spans="1:33">
      <c r="A1170" s="1" t="s">
        <v>29</v>
      </c>
      <c r="B1170" s="1" t="s">
        <v>8525</v>
      </c>
      <c r="C1170" s="1"/>
      <c r="D1170" s="1" t="s">
        <v>348</v>
      </c>
      <c r="E1170" s="1"/>
      <c r="F1170" s="1"/>
      <c r="G1170" s="1" t="s">
        <v>5478</v>
      </c>
      <c r="H1170" s="20"/>
      <c r="I1170" s="22"/>
      <c r="J1170" s="20">
        <v>0</v>
      </c>
      <c r="K1170" s="22"/>
      <c r="L1170" s="20"/>
      <c r="M1170" s="22"/>
      <c r="N1170" s="20"/>
      <c r="O1170" s="22"/>
      <c r="P1170" s="20">
        <v>4</v>
      </c>
      <c r="Q1170" s="22"/>
      <c r="R1170" s="19">
        <v>-2</v>
      </c>
      <c r="S1170" s="22"/>
      <c r="T1170" s="20"/>
      <c r="U1170" s="22"/>
      <c r="V1170" s="27">
        <v>2000</v>
      </c>
      <c r="W1170" s="1"/>
      <c r="X1170" s="29" t="s">
        <v>8523</v>
      </c>
      <c r="Y1170" s="1" t="s">
        <v>2194</v>
      </c>
      <c r="Z1170" s="1" t="s">
        <v>2206</v>
      </c>
      <c r="AA1170" s="1" t="s">
        <v>5375</v>
      </c>
      <c r="AB1170" s="1" t="s">
        <v>29</v>
      </c>
      <c r="AC1170" s="1" t="s">
        <v>7941</v>
      </c>
      <c r="AD1170" s="1" t="s">
        <v>183</v>
      </c>
      <c r="AE1170" s="1">
        <v>1</v>
      </c>
      <c r="AF1170" s="1" t="s">
        <v>29</v>
      </c>
      <c r="AG1170" s="1"/>
    </row>
    <row r="1171" spans="1:33">
      <c r="A1171" s="1" t="s">
        <v>29</v>
      </c>
      <c r="B1171" s="1" t="s">
        <v>8526</v>
      </c>
      <c r="C1171" s="1"/>
      <c r="D1171" s="1" t="s">
        <v>183</v>
      </c>
      <c r="E1171" s="1"/>
      <c r="F1171" s="1"/>
      <c r="G1171" s="1" t="s">
        <v>5478</v>
      </c>
      <c r="H1171" s="20"/>
      <c r="I1171" s="22"/>
      <c r="J1171" s="20">
        <v>0</v>
      </c>
      <c r="K1171" s="22"/>
      <c r="L1171" s="20"/>
      <c r="M1171" s="22"/>
      <c r="N1171" s="20"/>
      <c r="O1171" s="22"/>
      <c r="P1171" s="20">
        <v>5</v>
      </c>
      <c r="Q1171" s="22"/>
      <c r="R1171" s="19">
        <v>-3</v>
      </c>
      <c r="S1171" s="22"/>
      <c r="T1171" s="20"/>
      <c r="U1171" s="22"/>
      <c r="V1171" s="27">
        <v>2500</v>
      </c>
      <c r="W1171" s="1"/>
      <c r="X1171" s="29" t="s">
        <v>8523</v>
      </c>
      <c r="Y1171" s="1" t="s">
        <v>2194</v>
      </c>
      <c r="Z1171" s="1" t="s">
        <v>2035</v>
      </c>
      <c r="AA1171" s="1" t="s">
        <v>6042</v>
      </c>
      <c r="AB1171" s="1" t="s">
        <v>29</v>
      </c>
      <c r="AC1171" s="1" t="s">
        <v>7941</v>
      </c>
      <c r="AD1171" s="1" t="s">
        <v>183</v>
      </c>
      <c r="AE1171" s="1">
        <v>2</v>
      </c>
      <c r="AF1171" s="1" t="s">
        <v>29</v>
      </c>
      <c r="AG1171" s="1"/>
    </row>
    <row r="1172" spans="1:33">
      <c r="A1172" s="1" t="s">
        <v>29</v>
      </c>
      <c r="B1172" s="1" t="s">
        <v>8527</v>
      </c>
      <c r="C1172" s="1"/>
      <c r="D1172" s="1" t="s">
        <v>183</v>
      </c>
      <c r="E1172" s="1"/>
      <c r="F1172" s="1"/>
      <c r="G1172" s="1" t="s">
        <v>5478</v>
      </c>
      <c r="H1172" s="20"/>
      <c r="I1172" s="22"/>
      <c r="J1172" s="20">
        <v>1</v>
      </c>
      <c r="K1172" s="22"/>
      <c r="L1172" s="20"/>
      <c r="M1172" s="22"/>
      <c r="N1172" s="20"/>
      <c r="O1172" s="22"/>
      <c r="P1172" s="20">
        <v>6</v>
      </c>
      <c r="Q1172" s="22"/>
      <c r="R1172" s="19">
        <v>-6</v>
      </c>
      <c r="S1172" s="22"/>
      <c r="T1172" s="20"/>
      <c r="U1172" s="22"/>
      <c r="V1172" s="27">
        <v>3000</v>
      </c>
      <c r="W1172" s="1"/>
      <c r="X1172" s="29" t="s">
        <v>8528</v>
      </c>
      <c r="Y1172" s="1" t="s">
        <v>2154</v>
      </c>
      <c r="Z1172" s="1" t="s">
        <v>2314</v>
      </c>
      <c r="AA1172" s="1" t="s">
        <v>6042</v>
      </c>
      <c r="AB1172" s="1" t="s">
        <v>29</v>
      </c>
      <c r="AC1172" s="1" t="s">
        <v>7941</v>
      </c>
      <c r="AD1172" s="1" t="s">
        <v>1675</v>
      </c>
      <c r="AE1172" s="1">
        <v>2</v>
      </c>
      <c r="AF1172" s="1" t="s">
        <v>29</v>
      </c>
      <c r="AG1172" s="1"/>
    </row>
    <row r="1173" spans="1:33">
      <c r="A1173" s="1" t="s">
        <v>29</v>
      </c>
      <c r="B1173" s="1" t="s">
        <v>8529</v>
      </c>
      <c r="C1173" s="1"/>
      <c r="D1173" s="1" t="s">
        <v>183</v>
      </c>
      <c r="E1173" s="1"/>
      <c r="F1173" s="1"/>
      <c r="G1173" s="1" t="s">
        <v>5478</v>
      </c>
      <c r="H1173" s="20"/>
      <c r="I1173" s="22"/>
      <c r="J1173" s="20">
        <v>0</v>
      </c>
      <c r="K1173" s="22"/>
      <c r="L1173" s="20"/>
      <c r="M1173" s="22"/>
      <c r="N1173" s="20"/>
      <c r="O1173" s="22"/>
      <c r="P1173" s="20">
        <v>7</v>
      </c>
      <c r="Q1173" s="22"/>
      <c r="R1173" s="19">
        <v>-5</v>
      </c>
      <c r="S1173" s="22"/>
      <c r="T1173" s="20"/>
      <c r="U1173" s="22"/>
      <c r="V1173" s="27">
        <v>3000</v>
      </c>
      <c r="W1173" s="1"/>
      <c r="X1173" s="29" t="s">
        <v>8530</v>
      </c>
      <c r="Y1173" s="1" t="s">
        <v>2104</v>
      </c>
      <c r="Z1173" s="1" t="s">
        <v>2035</v>
      </c>
      <c r="AA1173" s="1" t="s">
        <v>6042</v>
      </c>
      <c r="AB1173" s="1" t="s">
        <v>29</v>
      </c>
      <c r="AC1173" s="1" t="s">
        <v>7941</v>
      </c>
      <c r="AD1173" s="1" t="s">
        <v>1672</v>
      </c>
      <c r="AE1173" s="1">
        <v>2</v>
      </c>
      <c r="AF1173" s="1" t="s">
        <v>29</v>
      </c>
      <c r="AG1173" s="1"/>
    </row>
    <row r="1174" spans="1:33">
      <c r="A1174" s="1" t="s">
        <v>29</v>
      </c>
      <c r="B1174" s="1" t="s">
        <v>8531</v>
      </c>
      <c r="C1174" s="1"/>
      <c r="D1174" s="1" t="s">
        <v>318</v>
      </c>
      <c r="E1174" s="1"/>
      <c r="F1174" s="1"/>
      <c r="G1174" s="1" t="s">
        <v>5478</v>
      </c>
      <c r="H1174" s="20"/>
      <c r="I1174" s="22"/>
      <c r="J1174" s="20">
        <v>0</v>
      </c>
      <c r="K1174" s="22"/>
      <c r="L1174" s="20"/>
      <c r="M1174" s="22"/>
      <c r="N1174" s="20"/>
      <c r="O1174" s="22"/>
      <c r="P1174" s="20">
        <v>7</v>
      </c>
      <c r="Q1174" s="22"/>
      <c r="R1174" s="19">
        <v>-3</v>
      </c>
      <c r="S1174" s="22"/>
      <c r="T1174" s="20"/>
      <c r="U1174" s="22"/>
      <c r="V1174" s="27">
        <v>3000</v>
      </c>
      <c r="W1174" s="1"/>
      <c r="X1174" s="29" t="s">
        <v>8532</v>
      </c>
      <c r="Y1174" s="1" t="s">
        <v>2154</v>
      </c>
      <c r="Z1174" s="1" t="s">
        <v>2035</v>
      </c>
      <c r="AA1174" s="1" t="s">
        <v>5366</v>
      </c>
      <c r="AB1174" s="1" t="s">
        <v>29</v>
      </c>
      <c r="AC1174" s="1" t="s">
        <v>7941</v>
      </c>
      <c r="AD1174" s="1" t="s">
        <v>183</v>
      </c>
      <c r="AE1174" s="1">
        <v>2</v>
      </c>
      <c r="AF1174" s="1" t="s">
        <v>29</v>
      </c>
      <c r="AG1174" s="1"/>
    </row>
    <row r="1175" spans="1:33">
      <c r="A1175" s="1" t="s">
        <v>29</v>
      </c>
      <c r="B1175" s="1" t="s">
        <v>8533</v>
      </c>
      <c r="C1175" s="1"/>
      <c r="D1175" s="1" t="s">
        <v>951</v>
      </c>
      <c r="E1175" s="1"/>
      <c r="F1175" s="1"/>
      <c r="G1175" s="1" t="s">
        <v>5478</v>
      </c>
      <c r="H1175" s="20"/>
      <c r="I1175" s="22"/>
      <c r="J1175" s="20">
        <v>0</v>
      </c>
      <c r="K1175" s="22"/>
      <c r="L1175" s="20"/>
      <c r="M1175" s="22"/>
      <c r="N1175" s="20"/>
      <c r="O1175" s="22"/>
      <c r="P1175" s="20">
        <v>9</v>
      </c>
      <c r="Q1175" s="22"/>
      <c r="R1175" s="19">
        <v>-4</v>
      </c>
      <c r="S1175" s="22"/>
      <c r="T1175" s="20"/>
      <c r="U1175" s="22"/>
      <c r="V1175" s="27">
        <v>5000</v>
      </c>
      <c r="W1175" s="1"/>
      <c r="X1175" s="29" t="s">
        <v>8238</v>
      </c>
      <c r="Y1175" s="1" t="s">
        <v>2194</v>
      </c>
      <c r="Z1175" s="1" t="s">
        <v>2035</v>
      </c>
      <c r="AA1175" s="1" t="s">
        <v>5366</v>
      </c>
      <c r="AB1175" s="1" t="s">
        <v>29</v>
      </c>
      <c r="AC1175" s="1" t="s">
        <v>7941</v>
      </c>
      <c r="AD1175" s="1" t="s">
        <v>1687</v>
      </c>
      <c r="AE1175" s="1">
        <v>2</v>
      </c>
      <c r="AF1175" s="1" t="s">
        <v>29</v>
      </c>
      <c r="AG1175" s="1"/>
    </row>
    <row r="1176" spans="1:33">
      <c r="A1176" t="s">
        <v>29</v>
      </c>
      <c r="B1176" s="36" t="s">
        <v>8534</v>
      </c>
      <c r="C1176" s="1"/>
      <c r="D1176" s="2" t="s">
        <v>370</v>
      </c>
      <c r="E1176" s="1"/>
      <c r="F1176" s="1" t="s">
        <v>128</v>
      </c>
      <c r="G1176" s="1"/>
      <c r="H1176" s="20"/>
      <c r="I1176" s="22"/>
      <c r="J1176" s="20">
        <v>0</v>
      </c>
      <c r="K1176" s="22"/>
      <c r="L1176" s="20"/>
      <c r="M1176" s="22"/>
      <c r="N1176" s="20"/>
      <c r="O1176" s="22">
        <v>3</v>
      </c>
      <c r="P1176" s="20"/>
      <c r="Q1176" s="22">
        <v>-1</v>
      </c>
      <c r="R1176" s="20"/>
      <c r="S1176" s="22"/>
      <c r="T1176" s="20"/>
      <c r="U1176" s="22"/>
      <c r="V1176" s="27"/>
      <c r="W1176" s="1" t="s">
        <v>8535</v>
      </c>
      <c r="X1176" s="29" t="s">
        <v>8536</v>
      </c>
      <c r="Y1176" s="1" t="s">
        <v>2154</v>
      </c>
      <c r="Z1176" s="1" t="s">
        <v>2035</v>
      </c>
      <c r="AA1176" s="1" t="s">
        <v>1643</v>
      </c>
      <c r="AB1176" s="1" t="s">
        <v>29</v>
      </c>
      <c r="AC1176" s="1" t="s">
        <v>7941</v>
      </c>
      <c r="AD1176" s="1" t="s">
        <v>183</v>
      </c>
      <c r="AE1176" s="1">
        <v>2</v>
      </c>
      <c r="AF1176" s="1" t="s">
        <v>29</v>
      </c>
      <c r="AG1176" s="1"/>
    </row>
    <row r="1177" spans="1:33">
      <c r="A1177" t="s">
        <v>29</v>
      </c>
      <c r="B1177" s="36" t="s">
        <v>8537</v>
      </c>
      <c r="C1177" s="1"/>
      <c r="D1177" s="2" t="s">
        <v>370</v>
      </c>
      <c r="E1177" s="1"/>
      <c r="F1177" s="1" t="s">
        <v>128</v>
      </c>
      <c r="G1177" s="1" t="s">
        <v>5478</v>
      </c>
      <c r="H1177" s="20"/>
      <c r="I1177" s="22"/>
      <c r="J1177" s="20">
        <v>0</v>
      </c>
      <c r="K1177" s="22"/>
      <c r="L1177" s="20"/>
      <c r="M1177" s="22"/>
      <c r="N1177" s="20"/>
      <c r="O1177" s="22">
        <v>4</v>
      </c>
      <c r="P1177" s="20">
        <v>5</v>
      </c>
      <c r="Q1177" s="22">
        <v>-2</v>
      </c>
      <c r="R1177" s="20">
        <v>-1</v>
      </c>
      <c r="S1177" s="22"/>
      <c r="T1177" s="20"/>
      <c r="U1177" s="22"/>
      <c r="V1177" s="27"/>
      <c r="W1177" s="1" t="s">
        <v>8538</v>
      </c>
      <c r="X1177" s="29" t="s">
        <v>8059</v>
      </c>
      <c r="Y1177" s="1" t="s">
        <v>2194</v>
      </c>
      <c r="Z1177" s="1" t="s">
        <v>2035</v>
      </c>
      <c r="AA1177" s="1" t="s">
        <v>1643</v>
      </c>
      <c r="AB1177" s="1" t="s">
        <v>29</v>
      </c>
      <c r="AC1177" s="1" t="s">
        <v>7941</v>
      </c>
      <c r="AD1177" s="1" t="s">
        <v>183</v>
      </c>
      <c r="AE1177" s="1">
        <v>2</v>
      </c>
      <c r="AF1177" s="1" t="s">
        <v>29</v>
      </c>
      <c r="AG1177" s="1"/>
    </row>
    <row r="1178" spans="1:33">
      <c r="A1178" t="s">
        <v>29</v>
      </c>
      <c r="B1178" s="36" t="s">
        <v>8539</v>
      </c>
      <c r="C1178" s="1"/>
      <c r="D1178" s="1" t="s">
        <v>370</v>
      </c>
      <c r="E1178" s="1"/>
      <c r="F1178" s="1"/>
      <c r="G1178" s="1" t="s">
        <v>5478</v>
      </c>
      <c r="H1178" s="20"/>
      <c r="I1178" s="22"/>
      <c r="J1178" s="20">
        <v>-1</v>
      </c>
      <c r="K1178" s="22"/>
      <c r="L1178" s="20"/>
      <c r="M1178" s="22"/>
      <c r="N1178" s="20"/>
      <c r="O1178" s="22"/>
      <c r="P1178" s="20">
        <v>5</v>
      </c>
      <c r="Q1178" s="22"/>
      <c r="R1178" s="20">
        <v>0</v>
      </c>
      <c r="S1178" s="22"/>
      <c r="T1178" s="20">
        <v>2</v>
      </c>
      <c r="U1178" s="22">
        <v>2</v>
      </c>
      <c r="V1178" s="27"/>
      <c r="W1178" s="1" t="s">
        <v>8540</v>
      </c>
      <c r="X1178" s="29" t="s">
        <v>6536</v>
      </c>
      <c r="Y1178" s="1" t="s">
        <v>2313</v>
      </c>
      <c r="Z1178" s="1" t="s">
        <v>2035</v>
      </c>
      <c r="AA1178" s="1" t="s">
        <v>1643</v>
      </c>
      <c r="AB1178" s="1" t="s">
        <v>29</v>
      </c>
      <c r="AC1178" s="1" t="s">
        <v>7941</v>
      </c>
      <c r="AD1178" s="1" t="s">
        <v>183</v>
      </c>
      <c r="AE1178" s="1">
        <v>2</v>
      </c>
      <c r="AF1178" s="1" t="s">
        <v>29</v>
      </c>
      <c r="AG1178" s="1"/>
    </row>
    <row r="1179" s="11" customFormat="1" spans="1:33">
      <c r="A1179" s="11" t="s">
        <v>29</v>
      </c>
      <c r="B1179" s="56" t="s">
        <v>8541</v>
      </c>
      <c r="C1179" s="34"/>
      <c r="D1179" s="34" t="s">
        <v>370</v>
      </c>
      <c r="E1179" s="34"/>
      <c r="F1179" s="34"/>
      <c r="G1179" s="34" t="s">
        <v>5478</v>
      </c>
      <c r="H1179" s="35"/>
      <c r="I1179" s="38"/>
      <c r="J1179" s="20">
        <v>-1</v>
      </c>
      <c r="K1179" s="38"/>
      <c r="L1179" s="35"/>
      <c r="M1179" s="38"/>
      <c r="N1179" s="35"/>
      <c r="O1179" s="38"/>
      <c r="P1179" s="35">
        <v>7</v>
      </c>
      <c r="Q1179" s="38"/>
      <c r="R1179" s="35">
        <v>-1</v>
      </c>
      <c r="S1179" s="38"/>
      <c r="T1179" s="35"/>
      <c r="U1179" s="38"/>
      <c r="V1179" s="41"/>
      <c r="W1179" s="34" t="s">
        <v>8542</v>
      </c>
      <c r="X1179" s="42" t="s">
        <v>8515</v>
      </c>
      <c r="Y1179" s="34" t="s">
        <v>2154</v>
      </c>
      <c r="Z1179" s="34" t="s">
        <v>2035</v>
      </c>
      <c r="AA1179" s="34" t="s">
        <v>1643</v>
      </c>
      <c r="AB1179" s="34" t="s">
        <v>29</v>
      </c>
      <c r="AC1179" s="34" t="s">
        <v>7941</v>
      </c>
      <c r="AD1179" s="34" t="s">
        <v>183</v>
      </c>
      <c r="AE1179" s="34">
        <v>2</v>
      </c>
      <c r="AF1179" s="34" t="s">
        <v>29</v>
      </c>
      <c r="AG1179" s="34"/>
    </row>
    <row r="1180" spans="1:33">
      <c r="A1180" s="1" t="s">
        <v>320</v>
      </c>
      <c r="B1180" s="1" t="s">
        <v>8543</v>
      </c>
      <c r="C1180" s="1"/>
      <c r="D1180" s="1" t="s">
        <v>183</v>
      </c>
      <c r="E1180" s="1"/>
      <c r="F1180" s="1" t="s">
        <v>128</v>
      </c>
      <c r="G1180" s="1"/>
      <c r="H1180" s="20"/>
      <c r="I1180" s="22">
        <v>1</v>
      </c>
      <c r="J1180" s="20"/>
      <c r="K1180" s="22"/>
      <c r="L1180" s="20"/>
      <c r="M1180" s="22"/>
      <c r="N1180" s="20"/>
      <c r="O1180" s="22"/>
      <c r="P1180" s="20"/>
      <c r="Q1180" s="22">
        <v>-5</v>
      </c>
      <c r="R1180" s="20"/>
      <c r="S1180" s="22"/>
      <c r="T1180" s="20">
        <v>2</v>
      </c>
      <c r="U1180" s="22"/>
      <c r="V1180" s="27">
        <v>200</v>
      </c>
      <c r="W1180" s="1" t="s">
        <v>8544</v>
      </c>
      <c r="X1180" s="29"/>
      <c r="Y1180" s="1"/>
      <c r="Z1180" s="1"/>
      <c r="AA1180" s="1" t="s">
        <v>747</v>
      </c>
      <c r="AB1180" s="1" t="s">
        <v>5461</v>
      </c>
      <c r="AC1180" s="1" t="s">
        <v>183</v>
      </c>
      <c r="AD1180" s="1" t="s">
        <v>183</v>
      </c>
      <c r="AE1180" s="1">
        <v>1</v>
      </c>
      <c r="AF1180" s="1" t="s">
        <v>320</v>
      </c>
      <c r="AG1180" s="1"/>
    </row>
    <row r="1181" spans="1:33">
      <c r="A1181" s="1" t="s">
        <v>320</v>
      </c>
      <c r="B1181" s="1" t="s">
        <v>8545</v>
      </c>
      <c r="C1181" s="1"/>
      <c r="D1181" s="1" t="s">
        <v>305</v>
      </c>
      <c r="E1181" s="1"/>
      <c r="F1181" s="1" t="s">
        <v>128</v>
      </c>
      <c r="G1181" s="1"/>
      <c r="H1181" s="20"/>
      <c r="I1181" s="22">
        <v>1</v>
      </c>
      <c r="J1181" s="20"/>
      <c r="K1181" s="22"/>
      <c r="L1181" s="20"/>
      <c r="M1181" s="22"/>
      <c r="N1181" s="20"/>
      <c r="O1181" s="22"/>
      <c r="P1181" s="20"/>
      <c r="Q1181" s="22">
        <v>-6</v>
      </c>
      <c r="R1181" s="20"/>
      <c r="S1181" s="22"/>
      <c r="T1181" s="20">
        <v>3</v>
      </c>
      <c r="U1181" s="22">
        <v>1</v>
      </c>
      <c r="V1181" s="27">
        <v>500</v>
      </c>
      <c r="W1181" s="1" t="s">
        <v>8546</v>
      </c>
      <c r="X1181" s="29" t="s">
        <v>183</v>
      </c>
      <c r="Y1181" s="1"/>
      <c r="Z1181" s="1"/>
      <c r="AA1181" s="1" t="s">
        <v>747</v>
      </c>
      <c r="AB1181" s="1" t="s">
        <v>5461</v>
      </c>
      <c r="AC1181" s="1" t="s">
        <v>183</v>
      </c>
      <c r="AD1181" s="1" t="s">
        <v>183</v>
      </c>
      <c r="AE1181" s="1">
        <v>1</v>
      </c>
      <c r="AF1181" s="1" t="s">
        <v>320</v>
      </c>
      <c r="AG1181" s="1"/>
    </row>
    <row r="1182" spans="1:33">
      <c r="A1182" s="1" t="s">
        <v>320</v>
      </c>
      <c r="B1182" s="1" t="s">
        <v>8547</v>
      </c>
      <c r="C1182" s="1"/>
      <c r="D1182" s="1" t="s">
        <v>305</v>
      </c>
      <c r="E1182" s="1"/>
      <c r="F1182" s="1" t="s">
        <v>128</v>
      </c>
      <c r="G1182" s="1"/>
      <c r="H1182" s="20"/>
      <c r="I1182" s="22">
        <v>1</v>
      </c>
      <c r="J1182" s="20"/>
      <c r="K1182" s="22"/>
      <c r="L1182" s="20"/>
      <c r="M1182" s="22"/>
      <c r="N1182" s="20"/>
      <c r="O1182" s="22"/>
      <c r="P1182" s="20"/>
      <c r="Q1182" s="22">
        <v>-5</v>
      </c>
      <c r="R1182" s="20"/>
      <c r="S1182" s="22"/>
      <c r="T1182" s="20">
        <v>3</v>
      </c>
      <c r="U1182" s="22"/>
      <c r="V1182" s="27">
        <v>500</v>
      </c>
      <c r="W1182" s="1" t="s">
        <v>8548</v>
      </c>
      <c r="X1182" s="29" t="s">
        <v>183</v>
      </c>
      <c r="Y1182" s="1"/>
      <c r="Z1182" s="1"/>
      <c r="AA1182" s="1" t="s">
        <v>747</v>
      </c>
      <c r="AB1182" s="1" t="s">
        <v>5461</v>
      </c>
      <c r="AC1182" s="1" t="s">
        <v>183</v>
      </c>
      <c r="AD1182" s="1" t="s">
        <v>183</v>
      </c>
      <c r="AE1182" s="1">
        <v>1</v>
      </c>
      <c r="AF1182" s="1" t="s">
        <v>320</v>
      </c>
      <c r="AG1182" s="1"/>
    </row>
    <row r="1183" spans="1:33">
      <c r="A1183" s="1" t="s">
        <v>320</v>
      </c>
      <c r="B1183" s="1" t="s">
        <v>8549</v>
      </c>
      <c r="C1183" s="1"/>
      <c r="D1183" s="1" t="s">
        <v>364</v>
      </c>
      <c r="E1183" s="1"/>
      <c r="F1183" s="1" t="s">
        <v>128</v>
      </c>
      <c r="G1183" s="1"/>
      <c r="H1183" s="20"/>
      <c r="I1183" s="22"/>
      <c r="J1183" s="20"/>
      <c r="K1183" s="22"/>
      <c r="L1183" s="20"/>
      <c r="M1183" s="22"/>
      <c r="N1183" s="20"/>
      <c r="O1183" s="22"/>
      <c r="P1183" s="20"/>
      <c r="Q1183" s="22">
        <v>-2</v>
      </c>
      <c r="R1183" s="20"/>
      <c r="S1183" s="22"/>
      <c r="T1183" s="20">
        <v>2</v>
      </c>
      <c r="U1183" s="22">
        <v>2</v>
      </c>
      <c r="V1183" s="27">
        <v>500</v>
      </c>
      <c r="W1183" s="1" t="s">
        <v>8550</v>
      </c>
      <c r="X1183" s="29" t="s">
        <v>8551</v>
      </c>
      <c r="Y1183" s="1"/>
      <c r="Z1183" s="1"/>
      <c r="AA1183" s="1" t="s">
        <v>1643</v>
      </c>
      <c r="AB1183" s="1" t="s">
        <v>5461</v>
      </c>
      <c r="AC1183" s="1" t="s">
        <v>183</v>
      </c>
      <c r="AD1183" s="1" t="s">
        <v>183</v>
      </c>
      <c r="AE1183" s="1">
        <v>1</v>
      </c>
      <c r="AF1183" s="1" t="s">
        <v>320</v>
      </c>
      <c r="AG1183" s="1"/>
    </row>
    <row r="1184" spans="1:33">
      <c r="A1184" t="s">
        <v>320</v>
      </c>
      <c r="B1184" s="1" t="s">
        <v>8552</v>
      </c>
      <c r="C1184" s="1"/>
      <c r="D1184" s="1" t="s">
        <v>316</v>
      </c>
      <c r="E1184" s="1" t="s">
        <v>951</v>
      </c>
      <c r="F1184" s="1" t="s">
        <v>128</v>
      </c>
      <c r="G1184" s="1"/>
      <c r="H1184" s="20"/>
      <c r="I1184" s="22"/>
      <c r="J1184" s="20"/>
      <c r="K1184" s="22"/>
      <c r="L1184" s="20"/>
      <c r="M1184" s="22"/>
      <c r="N1184" s="20"/>
      <c r="O1184" s="22"/>
      <c r="P1184" s="20"/>
      <c r="Q1184" s="22">
        <v>1</v>
      </c>
      <c r="R1184" s="20"/>
      <c r="S1184" s="22"/>
      <c r="T1184" s="20">
        <v>1</v>
      </c>
      <c r="U1184" s="22"/>
      <c r="V1184" s="27">
        <v>500</v>
      </c>
      <c r="W1184" s="1" t="s">
        <v>8553</v>
      </c>
      <c r="X1184" s="29" t="s">
        <v>8554</v>
      </c>
      <c r="Y1184" s="1"/>
      <c r="Z1184" s="1"/>
      <c r="AA1184" s="1" t="s">
        <v>1648</v>
      </c>
      <c r="AB1184" s="1" t="s">
        <v>5461</v>
      </c>
      <c r="AC1184" s="1" t="s">
        <v>183</v>
      </c>
      <c r="AD1184" s="1" t="s">
        <v>183</v>
      </c>
      <c r="AE1184" s="1">
        <v>1</v>
      </c>
      <c r="AF1184" s="1" t="s">
        <v>320</v>
      </c>
      <c r="AG1184" s="1"/>
    </row>
    <row r="1185" spans="1:33">
      <c r="A1185" t="s">
        <v>320</v>
      </c>
      <c r="B1185" s="1" t="s">
        <v>8555</v>
      </c>
      <c r="C1185" s="1"/>
      <c r="D1185" s="1" t="s">
        <v>305</v>
      </c>
      <c r="E1185" s="1"/>
      <c r="F1185" s="1" t="s">
        <v>128</v>
      </c>
      <c r="G1185" s="1"/>
      <c r="H1185" s="20"/>
      <c r="I1185" s="22"/>
      <c r="J1185" s="20"/>
      <c r="K1185" s="22"/>
      <c r="L1185" s="20"/>
      <c r="M1185" s="22"/>
      <c r="N1185" s="20"/>
      <c r="O1185" s="22"/>
      <c r="P1185" s="20"/>
      <c r="Q1185" s="22">
        <v>-1</v>
      </c>
      <c r="R1185" s="20"/>
      <c r="S1185" s="22"/>
      <c r="T1185" s="20">
        <v>1</v>
      </c>
      <c r="U1185" s="22"/>
      <c r="V1185" s="27">
        <v>500</v>
      </c>
      <c r="W1185" s="1" t="s">
        <v>8556</v>
      </c>
      <c r="X1185" s="61" t="s">
        <v>8551</v>
      </c>
      <c r="Y1185" s="1"/>
      <c r="Z1185" s="1"/>
      <c r="AA1185" s="1" t="s">
        <v>1657</v>
      </c>
      <c r="AB1185" s="1" t="s">
        <v>5461</v>
      </c>
      <c r="AC1185" s="1" t="s">
        <v>183</v>
      </c>
      <c r="AD1185" s="1" t="s">
        <v>183</v>
      </c>
      <c r="AE1185" s="1">
        <v>1</v>
      </c>
      <c r="AF1185" s="1" t="s">
        <v>320</v>
      </c>
      <c r="AG1185" s="1"/>
    </row>
    <row r="1186" spans="1:33">
      <c r="A1186" t="s">
        <v>320</v>
      </c>
      <c r="B1186" s="43" t="s">
        <v>8557</v>
      </c>
      <c r="C1186" s="20"/>
      <c r="D1186" s="1" t="s">
        <v>183</v>
      </c>
      <c r="E1186" s="1"/>
      <c r="F1186" s="1" t="s">
        <v>128</v>
      </c>
      <c r="G1186" s="1"/>
      <c r="H1186" s="20"/>
      <c r="I1186" s="22">
        <v>-1</v>
      </c>
      <c r="J1186" s="20"/>
      <c r="K1186" s="22"/>
      <c r="L1186" s="20"/>
      <c r="M1186" s="22"/>
      <c r="N1186" s="20"/>
      <c r="O1186" s="22"/>
      <c r="P1186" s="20"/>
      <c r="Q1186" s="22">
        <v>1</v>
      </c>
      <c r="R1186" s="20"/>
      <c r="S1186" s="22"/>
      <c r="T1186" s="20">
        <v>1</v>
      </c>
      <c r="U1186" s="22"/>
      <c r="V1186" s="62">
        <v>500</v>
      </c>
      <c r="W1186" s="1" t="s">
        <v>8558</v>
      </c>
      <c r="X1186" s="26" t="s">
        <v>8559</v>
      </c>
      <c r="Y1186" s="1"/>
      <c r="Z1186" s="1"/>
      <c r="AA1186" s="43" t="s">
        <v>1662</v>
      </c>
      <c r="AB1186" s="1" t="s">
        <v>5461</v>
      </c>
      <c r="AC1186" s="1" t="s">
        <v>183</v>
      </c>
      <c r="AD1186" s="1" t="s">
        <v>183</v>
      </c>
      <c r="AE1186" s="1">
        <v>1</v>
      </c>
      <c r="AF1186" s="20" t="s">
        <v>320</v>
      </c>
      <c r="AG1186" s="1"/>
    </row>
    <row r="1187" spans="1:33">
      <c r="A1187" t="s">
        <v>320</v>
      </c>
      <c r="B1187" s="43" t="s">
        <v>8560</v>
      </c>
      <c r="C1187" s="20"/>
      <c r="D1187" s="1" t="s">
        <v>183</v>
      </c>
      <c r="E1187" s="1"/>
      <c r="F1187" s="1" t="s">
        <v>128</v>
      </c>
      <c r="G1187" s="1"/>
      <c r="H1187" s="20"/>
      <c r="I1187" s="22"/>
      <c r="J1187" s="20"/>
      <c r="K1187" s="22"/>
      <c r="L1187" s="20"/>
      <c r="M1187" s="22"/>
      <c r="N1187" s="20"/>
      <c r="O1187" s="22"/>
      <c r="P1187" s="20"/>
      <c r="Q1187" s="22">
        <v>-1</v>
      </c>
      <c r="R1187" s="20"/>
      <c r="S1187" s="22"/>
      <c r="T1187" s="20">
        <v>1</v>
      </c>
      <c r="U1187" s="22"/>
      <c r="V1187" s="62">
        <v>500</v>
      </c>
      <c r="W1187" s="1" t="s">
        <v>8561</v>
      </c>
      <c r="X1187" s="26" t="s">
        <v>8562</v>
      </c>
      <c r="Y1187" s="1"/>
      <c r="Z1187" s="1"/>
      <c r="AA1187" s="43" t="s">
        <v>1662</v>
      </c>
      <c r="AB1187" s="1" t="s">
        <v>5461</v>
      </c>
      <c r="AC1187" s="1" t="s">
        <v>183</v>
      </c>
      <c r="AD1187" s="1" t="s">
        <v>183</v>
      </c>
      <c r="AE1187" s="1">
        <v>1</v>
      </c>
      <c r="AF1187" s="20" t="s">
        <v>320</v>
      </c>
      <c r="AG1187" s="1"/>
    </row>
    <row r="1188" spans="1:33">
      <c r="A1188" t="s">
        <v>320</v>
      </c>
      <c r="B1188" s="43" t="s">
        <v>8563</v>
      </c>
      <c r="C1188" s="20"/>
      <c r="D1188" s="1" t="s">
        <v>183</v>
      </c>
      <c r="E1188" s="1"/>
      <c r="F1188" s="1" t="s">
        <v>128</v>
      </c>
      <c r="G1188" s="1"/>
      <c r="H1188" s="20"/>
      <c r="I1188" s="22"/>
      <c r="J1188" s="20"/>
      <c r="K1188" s="22"/>
      <c r="L1188" s="20"/>
      <c r="M1188" s="22"/>
      <c r="N1188" s="20"/>
      <c r="O1188" s="22"/>
      <c r="P1188" s="20"/>
      <c r="Q1188" s="22">
        <v>-1</v>
      </c>
      <c r="R1188" s="20"/>
      <c r="S1188" s="22"/>
      <c r="T1188" s="20"/>
      <c r="U1188" s="22">
        <v>1</v>
      </c>
      <c r="V1188" s="62">
        <v>500</v>
      </c>
      <c r="W1188" s="1" t="s">
        <v>8564</v>
      </c>
      <c r="X1188" s="26" t="s">
        <v>8565</v>
      </c>
      <c r="Y1188" s="1"/>
      <c r="Z1188" s="1"/>
      <c r="AA1188" s="43" t="s">
        <v>1662</v>
      </c>
      <c r="AB1188" s="1" t="s">
        <v>5461</v>
      </c>
      <c r="AC1188" s="1" t="s">
        <v>183</v>
      </c>
      <c r="AD1188" s="1" t="s">
        <v>183</v>
      </c>
      <c r="AE1188" s="1">
        <v>1</v>
      </c>
      <c r="AF1188" s="20" t="s">
        <v>320</v>
      </c>
      <c r="AG1188" s="1"/>
    </row>
    <row r="1189" spans="1:33">
      <c r="A1189" t="s">
        <v>320</v>
      </c>
      <c r="B1189" s="43" t="s">
        <v>8566</v>
      </c>
      <c r="C1189" s="20"/>
      <c r="D1189" s="1" t="s">
        <v>305</v>
      </c>
      <c r="E1189" s="1"/>
      <c r="F1189" s="1" t="s">
        <v>128</v>
      </c>
      <c r="G1189" s="1"/>
      <c r="H1189" s="20"/>
      <c r="I1189" s="22"/>
      <c r="J1189" s="20"/>
      <c r="K1189" s="22"/>
      <c r="L1189" s="20"/>
      <c r="M1189" s="22"/>
      <c r="N1189" s="20"/>
      <c r="O1189" s="22"/>
      <c r="P1189" s="20"/>
      <c r="Q1189" s="22">
        <v>-2</v>
      </c>
      <c r="R1189" s="20"/>
      <c r="S1189" s="22"/>
      <c r="T1189" s="20">
        <v>1</v>
      </c>
      <c r="U1189" s="22">
        <v>1</v>
      </c>
      <c r="V1189" s="62">
        <v>500</v>
      </c>
      <c r="W1189" s="1" t="s">
        <v>8567</v>
      </c>
      <c r="X1189" s="26" t="s">
        <v>8568</v>
      </c>
      <c r="Y1189" s="1"/>
      <c r="Z1189" s="1"/>
      <c r="AA1189" s="43" t="s">
        <v>1662</v>
      </c>
      <c r="AB1189" s="1" t="s">
        <v>5461</v>
      </c>
      <c r="AC1189" s="1" t="s">
        <v>183</v>
      </c>
      <c r="AD1189" s="1" t="s">
        <v>183</v>
      </c>
      <c r="AE1189" s="1">
        <v>1</v>
      </c>
      <c r="AF1189" s="20" t="s">
        <v>320</v>
      </c>
      <c r="AG1189" s="1"/>
    </row>
    <row r="1190" spans="1:33">
      <c r="A1190" s="1" t="s">
        <v>320</v>
      </c>
      <c r="B1190" s="1" t="s">
        <v>8569</v>
      </c>
      <c r="C1190" s="1"/>
      <c r="D1190" s="1" t="s">
        <v>305</v>
      </c>
      <c r="E1190" s="1"/>
      <c r="F1190" s="1" t="s">
        <v>128</v>
      </c>
      <c r="G1190" s="1"/>
      <c r="H1190" s="20"/>
      <c r="I1190" s="22">
        <v>1</v>
      </c>
      <c r="J1190" s="20"/>
      <c r="K1190" s="22"/>
      <c r="L1190" s="20"/>
      <c r="M1190" s="22"/>
      <c r="N1190" s="20"/>
      <c r="O1190" s="22"/>
      <c r="P1190" s="20"/>
      <c r="Q1190" s="22">
        <v>-2</v>
      </c>
      <c r="R1190" s="20"/>
      <c r="S1190" s="22"/>
      <c r="T1190" s="20">
        <v>1</v>
      </c>
      <c r="U1190" s="22">
        <v>1</v>
      </c>
      <c r="V1190" s="27">
        <v>1000</v>
      </c>
      <c r="W1190" s="1" t="s">
        <v>8570</v>
      </c>
      <c r="X1190" s="29" t="s">
        <v>8571</v>
      </c>
      <c r="Y1190" s="1"/>
      <c r="Z1190" s="1"/>
      <c r="AA1190" s="1" t="s">
        <v>747</v>
      </c>
      <c r="AB1190" s="1" t="s">
        <v>5461</v>
      </c>
      <c r="AC1190" s="1" t="s">
        <v>183</v>
      </c>
      <c r="AD1190" s="1" t="s">
        <v>183</v>
      </c>
      <c r="AE1190" s="1">
        <v>1</v>
      </c>
      <c r="AF1190" s="1" t="s">
        <v>320</v>
      </c>
      <c r="AG1190" s="1"/>
    </row>
    <row r="1191" spans="1:33">
      <c r="A1191" s="1" t="s">
        <v>320</v>
      </c>
      <c r="B1191" s="1" t="s">
        <v>8572</v>
      </c>
      <c r="C1191" s="1"/>
      <c r="D1191" s="1" t="s">
        <v>183</v>
      </c>
      <c r="E1191" s="1"/>
      <c r="F1191" s="1" t="s">
        <v>128</v>
      </c>
      <c r="G1191" s="1"/>
      <c r="H1191" s="20"/>
      <c r="I1191" s="22">
        <v>1</v>
      </c>
      <c r="J1191" s="20"/>
      <c r="K1191" s="22"/>
      <c r="L1191" s="20"/>
      <c r="M1191" s="22"/>
      <c r="N1191" s="20"/>
      <c r="O1191" s="22"/>
      <c r="P1191" s="20"/>
      <c r="Q1191" s="22"/>
      <c r="R1191" s="20"/>
      <c r="S1191" s="22"/>
      <c r="T1191" s="20"/>
      <c r="U1191" s="22"/>
      <c r="V1191" s="27">
        <v>1000</v>
      </c>
      <c r="W1191" s="1" t="s">
        <v>8573</v>
      </c>
      <c r="X1191" s="29" t="s">
        <v>8574</v>
      </c>
      <c r="Y1191" s="1"/>
      <c r="Z1191" s="1"/>
      <c r="AA1191" s="1" t="s">
        <v>1631</v>
      </c>
      <c r="AB1191" s="1" t="s">
        <v>5461</v>
      </c>
      <c r="AC1191" s="1" t="s">
        <v>183</v>
      </c>
      <c r="AD1191" s="1" t="s">
        <v>183</v>
      </c>
      <c r="AE1191" s="1">
        <v>1</v>
      </c>
      <c r="AF1191" s="1" t="s">
        <v>320</v>
      </c>
      <c r="AG1191" s="1"/>
    </row>
    <row r="1192" spans="1:33">
      <c r="A1192" s="1" t="s">
        <v>320</v>
      </c>
      <c r="B1192" s="1" t="s">
        <v>8575</v>
      </c>
      <c r="C1192" s="1"/>
      <c r="D1192" s="1" t="s">
        <v>183</v>
      </c>
      <c r="E1192" s="1"/>
      <c r="F1192" s="1" t="s">
        <v>128</v>
      </c>
      <c r="G1192" s="1"/>
      <c r="H1192" s="20"/>
      <c r="I1192" s="22"/>
      <c r="J1192" s="20"/>
      <c r="K1192" s="22"/>
      <c r="L1192" s="20"/>
      <c r="M1192" s="22"/>
      <c r="N1192" s="20"/>
      <c r="O1192" s="22"/>
      <c r="P1192" s="20"/>
      <c r="Q1192" s="22">
        <v>-3</v>
      </c>
      <c r="R1192" s="20"/>
      <c r="S1192" s="22"/>
      <c r="T1192" s="20">
        <v>4</v>
      </c>
      <c r="U1192" s="22">
        <v>1</v>
      </c>
      <c r="V1192" s="27">
        <v>1000</v>
      </c>
      <c r="W1192" s="1" t="s">
        <v>8576</v>
      </c>
      <c r="X1192" s="29" t="s">
        <v>8577</v>
      </c>
      <c r="Y1192" s="1"/>
      <c r="Z1192" s="1"/>
      <c r="AA1192" s="1" t="s">
        <v>1631</v>
      </c>
      <c r="AB1192" s="1" t="s">
        <v>5461</v>
      </c>
      <c r="AC1192" s="1" t="s">
        <v>183</v>
      </c>
      <c r="AD1192" s="1" t="s">
        <v>183</v>
      </c>
      <c r="AE1192" s="1">
        <v>1</v>
      </c>
      <c r="AF1192" s="1" t="s">
        <v>320</v>
      </c>
      <c r="AG1192" s="1"/>
    </row>
    <row r="1193" spans="1:33">
      <c r="A1193" t="s">
        <v>320</v>
      </c>
      <c r="B1193" s="1" t="s">
        <v>8578</v>
      </c>
      <c r="C1193" s="1"/>
      <c r="D1193" s="1" t="s">
        <v>316</v>
      </c>
      <c r="E1193" s="1" t="s">
        <v>951</v>
      </c>
      <c r="F1193" s="1" t="s">
        <v>128</v>
      </c>
      <c r="G1193" s="1"/>
      <c r="H1193" s="20"/>
      <c r="I1193" s="22"/>
      <c r="J1193" s="20"/>
      <c r="K1193" s="22"/>
      <c r="L1193" s="20"/>
      <c r="M1193" s="22"/>
      <c r="N1193" s="20"/>
      <c r="O1193" s="22"/>
      <c r="P1193" s="20"/>
      <c r="Q1193" s="22"/>
      <c r="R1193" s="20"/>
      <c r="S1193" s="22"/>
      <c r="T1193" s="20">
        <v>1</v>
      </c>
      <c r="U1193" s="22">
        <v>1</v>
      </c>
      <c r="V1193" s="27">
        <v>1000</v>
      </c>
      <c r="W1193" s="1" t="s">
        <v>8579</v>
      </c>
      <c r="X1193" s="29" t="s">
        <v>8580</v>
      </c>
      <c r="Y1193" s="1"/>
      <c r="Z1193" s="1"/>
      <c r="AA1193" s="1" t="s">
        <v>1648</v>
      </c>
      <c r="AB1193" s="1" t="s">
        <v>5461</v>
      </c>
      <c r="AC1193" s="1" t="s">
        <v>183</v>
      </c>
      <c r="AD1193" s="1" t="s">
        <v>183</v>
      </c>
      <c r="AE1193" s="1">
        <v>1</v>
      </c>
      <c r="AF1193" s="1" t="s">
        <v>320</v>
      </c>
      <c r="AG1193" s="1"/>
    </row>
    <row r="1194" spans="1:33">
      <c r="A1194" t="s">
        <v>320</v>
      </c>
      <c r="B1194" s="1" t="s">
        <v>8581</v>
      </c>
      <c r="C1194" s="1"/>
      <c r="D1194" s="1" t="s">
        <v>316</v>
      </c>
      <c r="E1194" s="1" t="s">
        <v>951</v>
      </c>
      <c r="F1194" s="1" t="s">
        <v>128</v>
      </c>
      <c r="G1194" s="1"/>
      <c r="H1194" s="20"/>
      <c r="I1194" s="22">
        <v>1</v>
      </c>
      <c r="J1194" s="20"/>
      <c r="K1194" s="22"/>
      <c r="L1194" s="20"/>
      <c r="M1194" s="22"/>
      <c r="N1194" s="20"/>
      <c r="O1194" s="22"/>
      <c r="P1194" s="20"/>
      <c r="Q1194" s="22">
        <v>-2</v>
      </c>
      <c r="R1194" s="20"/>
      <c r="S1194" s="22"/>
      <c r="T1194" s="20">
        <v>2</v>
      </c>
      <c r="U1194" s="22"/>
      <c r="V1194" s="27">
        <v>1000</v>
      </c>
      <c r="W1194" s="1" t="s">
        <v>8582</v>
      </c>
      <c r="X1194" s="61" t="s">
        <v>8583</v>
      </c>
      <c r="Y1194" s="1"/>
      <c r="Z1194" s="1"/>
      <c r="AA1194" s="1" t="s">
        <v>1648</v>
      </c>
      <c r="AB1194" s="1" t="s">
        <v>5461</v>
      </c>
      <c r="AC1194" s="1" t="s">
        <v>183</v>
      </c>
      <c r="AD1194" s="1" t="s">
        <v>183</v>
      </c>
      <c r="AE1194" s="1">
        <v>1</v>
      </c>
      <c r="AF1194" s="1" t="s">
        <v>320</v>
      </c>
      <c r="AG1194" s="1"/>
    </row>
    <row r="1195" spans="1:33">
      <c r="A1195" t="s">
        <v>320</v>
      </c>
      <c r="B1195" s="1" t="s">
        <v>8584</v>
      </c>
      <c r="C1195" s="1"/>
      <c r="D1195" s="1" t="s">
        <v>183</v>
      </c>
      <c r="E1195" s="1"/>
      <c r="F1195" s="1" t="s">
        <v>128</v>
      </c>
      <c r="G1195" s="1"/>
      <c r="H1195" s="20"/>
      <c r="I1195" s="22">
        <v>1</v>
      </c>
      <c r="J1195" s="20"/>
      <c r="K1195" s="22"/>
      <c r="L1195" s="20"/>
      <c r="M1195" s="22"/>
      <c r="N1195" s="20"/>
      <c r="O1195" s="22"/>
      <c r="P1195" s="20"/>
      <c r="Q1195" s="22"/>
      <c r="R1195" s="20"/>
      <c r="S1195" s="22"/>
      <c r="T1195" s="20"/>
      <c r="U1195" s="22"/>
      <c r="V1195" s="27">
        <v>1000</v>
      </c>
      <c r="W1195" s="1" t="s">
        <v>8585</v>
      </c>
      <c r="X1195" s="61" t="s">
        <v>8586</v>
      </c>
      <c r="Y1195" s="1"/>
      <c r="Z1195" s="1"/>
      <c r="AA1195" s="1" t="s">
        <v>1657</v>
      </c>
      <c r="AB1195" s="1" t="s">
        <v>5461</v>
      </c>
      <c r="AC1195" s="1" t="s">
        <v>183</v>
      </c>
      <c r="AD1195" s="1" t="s">
        <v>183</v>
      </c>
      <c r="AE1195" s="1">
        <v>1</v>
      </c>
      <c r="AF1195" s="1" t="s">
        <v>320</v>
      </c>
      <c r="AG1195" s="1"/>
    </row>
    <row r="1196" spans="1:33">
      <c r="A1196" t="s">
        <v>320</v>
      </c>
      <c r="B1196" s="1" t="s">
        <v>8587</v>
      </c>
      <c r="C1196" s="1"/>
      <c r="D1196" s="1" t="s">
        <v>305</v>
      </c>
      <c r="E1196" s="1" t="s">
        <v>316</v>
      </c>
      <c r="F1196" s="1" t="s">
        <v>128</v>
      </c>
      <c r="G1196" s="1"/>
      <c r="H1196" s="20"/>
      <c r="I1196" s="22"/>
      <c r="J1196" s="20"/>
      <c r="K1196" s="22"/>
      <c r="L1196" s="20"/>
      <c r="M1196" s="22"/>
      <c r="N1196" s="20"/>
      <c r="O1196" s="22"/>
      <c r="P1196" s="20"/>
      <c r="Q1196" s="22"/>
      <c r="R1196" s="20"/>
      <c r="S1196" s="22"/>
      <c r="T1196" s="20">
        <v>1</v>
      </c>
      <c r="U1196" s="22">
        <v>1</v>
      </c>
      <c r="V1196" s="27">
        <v>1000</v>
      </c>
      <c r="W1196" s="1" t="s">
        <v>8588</v>
      </c>
      <c r="X1196" s="29" t="s">
        <v>8589</v>
      </c>
      <c r="Y1196" s="1"/>
      <c r="Z1196" s="1"/>
      <c r="AA1196" s="1" t="s">
        <v>1657</v>
      </c>
      <c r="AB1196" s="1" t="s">
        <v>5461</v>
      </c>
      <c r="AC1196" s="1" t="s">
        <v>183</v>
      </c>
      <c r="AD1196" s="1" t="s">
        <v>183</v>
      </c>
      <c r="AE1196" s="1">
        <v>1</v>
      </c>
      <c r="AF1196" s="1" t="s">
        <v>320</v>
      </c>
      <c r="AG1196" s="1"/>
    </row>
    <row r="1197" spans="1:33">
      <c r="A1197" t="s">
        <v>320</v>
      </c>
      <c r="B1197" s="43" t="s">
        <v>8590</v>
      </c>
      <c r="C1197" s="20"/>
      <c r="D1197" s="1" t="s">
        <v>183</v>
      </c>
      <c r="E1197" s="1"/>
      <c r="F1197" s="1" t="s">
        <v>128</v>
      </c>
      <c r="G1197" s="1"/>
      <c r="H1197" s="20"/>
      <c r="I1197" s="22"/>
      <c r="J1197" s="20"/>
      <c r="K1197" s="22"/>
      <c r="L1197" s="20"/>
      <c r="M1197" s="22"/>
      <c r="N1197" s="20"/>
      <c r="O1197" s="22"/>
      <c r="P1197" s="20"/>
      <c r="Q1197" s="22">
        <v>1</v>
      </c>
      <c r="R1197" s="20"/>
      <c r="S1197" s="22"/>
      <c r="T1197" s="20">
        <v>1</v>
      </c>
      <c r="U1197" s="22"/>
      <c r="V1197" s="62">
        <v>1000</v>
      </c>
      <c r="W1197" s="1" t="s">
        <v>8591</v>
      </c>
      <c r="X1197" s="26" t="s">
        <v>8559</v>
      </c>
      <c r="Y1197" s="1"/>
      <c r="Z1197" s="1"/>
      <c r="AA1197" s="43" t="s">
        <v>1662</v>
      </c>
      <c r="AB1197" s="1" t="s">
        <v>5461</v>
      </c>
      <c r="AC1197" s="1" t="s">
        <v>183</v>
      </c>
      <c r="AD1197" s="1" t="s">
        <v>183</v>
      </c>
      <c r="AE1197" s="1">
        <v>1</v>
      </c>
      <c r="AF1197" s="20" t="s">
        <v>320</v>
      </c>
      <c r="AG1197" s="1"/>
    </row>
    <row r="1198" spans="1:33">
      <c r="A1198" t="s">
        <v>320</v>
      </c>
      <c r="B1198" s="43" t="s">
        <v>8592</v>
      </c>
      <c r="C1198" s="20"/>
      <c r="D1198" s="1" t="s">
        <v>183</v>
      </c>
      <c r="E1198" s="1"/>
      <c r="F1198" s="1" t="s">
        <v>128</v>
      </c>
      <c r="G1198" s="1"/>
      <c r="H1198" s="20"/>
      <c r="I1198" s="22"/>
      <c r="J1198" s="20"/>
      <c r="K1198" s="22"/>
      <c r="L1198" s="20"/>
      <c r="M1198" s="22"/>
      <c r="N1198" s="20"/>
      <c r="O1198" s="22"/>
      <c r="P1198" s="20"/>
      <c r="Q1198" s="22">
        <v>1</v>
      </c>
      <c r="R1198" s="20"/>
      <c r="S1198" s="22"/>
      <c r="T1198" s="20"/>
      <c r="U1198" s="22">
        <v>1</v>
      </c>
      <c r="V1198" s="62">
        <v>1000</v>
      </c>
      <c r="W1198" s="1" t="s">
        <v>8593</v>
      </c>
      <c r="X1198" s="26" t="s">
        <v>8565</v>
      </c>
      <c r="Y1198" s="1"/>
      <c r="Z1198" s="1"/>
      <c r="AA1198" s="43" t="s">
        <v>1662</v>
      </c>
      <c r="AB1198" s="1" t="s">
        <v>5461</v>
      </c>
      <c r="AC1198" s="1" t="s">
        <v>183</v>
      </c>
      <c r="AD1198" s="1" t="s">
        <v>183</v>
      </c>
      <c r="AE1198" s="1">
        <v>1</v>
      </c>
      <c r="AF1198" s="20" t="s">
        <v>320</v>
      </c>
      <c r="AG1198" s="1"/>
    </row>
    <row r="1199" spans="1:33">
      <c r="A1199" t="s">
        <v>320</v>
      </c>
      <c r="B1199" s="43" t="s">
        <v>8594</v>
      </c>
      <c r="C1199" s="20"/>
      <c r="D1199" s="1" t="s">
        <v>305</v>
      </c>
      <c r="E1199" s="1" t="s">
        <v>316</v>
      </c>
      <c r="F1199" s="1" t="s">
        <v>128</v>
      </c>
      <c r="G1199" s="1"/>
      <c r="H1199" s="20"/>
      <c r="I1199" s="22"/>
      <c r="J1199" s="20"/>
      <c r="K1199" s="22"/>
      <c r="L1199" s="20"/>
      <c r="M1199" s="22"/>
      <c r="N1199" s="20"/>
      <c r="O1199" s="22"/>
      <c r="P1199" s="20"/>
      <c r="Q1199" s="22"/>
      <c r="R1199" s="20"/>
      <c r="S1199" s="22"/>
      <c r="T1199" s="20">
        <v>1</v>
      </c>
      <c r="U1199" s="22">
        <v>1</v>
      </c>
      <c r="V1199" s="62">
        <v>1000</v>
      </c>
      <c r="W1199" s="1" t="s">
        <v>8595</v>
      </c>
      <c r="X1199" s="26" t="s">
        <v>8596</v>
      </c>
      <c r="Y1199" s="1"/>
      <c r="Z1199" s="1"/>
      <c r="AA1199" s="43" t="s">
        <v>1662</v>
      </c>
      <c r="AB1199" s="1" t="s">
        <v>5461</v>
      </c>
      <c r="AC1199" s="1" t="s">
        <v>183</v>
      </c>
      <c r="AD1199" s="1" t="s">
        <v>183</v>
      </c>
      <c r="AE1199" s="1">
        <v>1</v>
      </c>
      <c r="AF1199" s="20" t="s">
        <v>320</v>
      </c>
      <c r="AG1199" s="1"/>
    </row>
    <row r="1200" spans="1:33">
      <c r="A1200" t="s">
        <v>320</v>
      </c>
      <c r="B1200" s="43" t="s">
        <v>658</v>
      </c>
      <c r="C1200" s="20"/>
      <c r="D1200" s="1" t="s">
        <v>305</v>
      </c>
      <c r="E1200" s="1"/>
      <c r="F1200" s="1" t="s">
        <v>128</v>
      </c>
      <c r="G1200" s="1"/>
      <c r="H1200" s="20"/>
      <c r="I1200" s="22"/>
      <c r="J1200" s="20"/>
      <c r="K1200" s="22"/>
      <c r="L1200" s="20"/>
      <c r="M1200" s="22"/>
      <c r="N1200" s="20"/>
      <c r="O1200" s="22"/>
      <c r="P1200" s="20"/>
      <c r="Q1200" s="22"/>
      <c r="R1200" s="20"/>
      <c r="S1200" s="22"/>
      <c r="T1200" s="20">
        <v>1</v>
      </c>
      <c r="U1200" s="22">
        <v>1</v>
      </c>
      <c r="V1200" s="62">
        <v>1000</v>
      </c>
      <c r="W1200" s="1" t="s">
        <v>8597</v>
      </c>
      <c r="X1200" s="26" t="s">
        <v>8568</v>
      </c>
      <c r="Y1200" s="1"/>
      <c r="Z1200" s="1"/>
      <c r="AA1200" s="43" t="s">
        <v>1662</v>
      </c>
      <c r="AB1200" s="1" t="s">
        <v>5461</v>
      </c>
      <c r="AC1200" s="1" t="s">
        <v>183</v>
      </c>
      <c r="AD1200" s="1" t="s">
        <v>183</v>
      </c>
      <c r="AE1200" s="1">
        <v>1</v>
      </c>
      <c r="AF1200" s="20" t="s">
        <v>320</v>
      </c>
      <c r="AG1200" s="1"/>
    </row>
    <row r="1201" spans="1:33">
      <c r="A1201" t="s">
        <v>320</v>
      </c>
      <c r="B1201" s="43" t="s">
        <v>8598</v>
      </c>
      <c r="C1201" s="20"/>
      <c r="D1201" s="1" t="s">
        <v>951</v>
      </c>
      <c r="E1201" s="1"/>
      <c r="F1201" s="1" t="s">
        <v>128</v>
      </c>
      <c r="G1201" s="1"/>
      <c r="H1201" s="20"/>
      <c r="I1201" s="22"/>
      <c r="J1201" s="20"/>
      <c r="K1201" s="22"/>
      <c r="L1201" s="20"/>
      <c r="M1201" s="22"/>
      <c r="N1201" s="20"/>
      <c r="O1201" s="22"/>
      <c r="P1201" s="20"/>
      <c r="Q1201" s="22"/>
      <c r="R1201" s="20"/>
      <c r="S1201" s="22"/>
      <c r="T1201" s="20">
        <v>2</v>
      </c>
      <c r="U1201" s="22"/>
      <c r="V1201" s="62">
        <v>1000</v>
      </c>
      <c r="W1201" s="1" t="s">
        <v>8599</v>
      </c>
      <c r="X1201" s="26" t="s">
        <v>8562</v>
      </c>
      <c r="Y1201" s="1"/>
      <c r="Z1201" s="1"/>
      <c r="AA1201" s="43" t="s">
        <v>1662</v>
      </c>
      <c r="AB1201" s="1" t="s">
        <v>5461</v>
      </c>
      <c r="AC1201" s="1" t="s">
        <v>183</v>
      </c>
      <c r="AD1201" s="1" t="s">
        <v>183</v>
      </c>
      <c r="AE1201" s="1">
        <v>1</v>
      </c>
      <c r="AF1201" s="20" t="s">
        <v>320</v>
      </c>
      <c r="AG1201" s="1"/>
    </row>
    <row r="1202" spans="1:33">
      <c r="A1202" t="s">
        <v>320</v>
      </c>
      <c r="B1202" s="36" t="s">
        <v>8600</v>
      </c>
      <c r="C1202" s="20"/>
      <c r="D1202" s="1" t="s">
        <v>373</v>
      </c>
      <c r="E1202" s="1"/>
      <c r="F1202" s="1" t="s">
        <v>128</v>
      </c>
      <c r="G1202" s="2"/>
      <c r="H1202" s="20"/>
      <c r="I1202" s="22">
        <v>1</v>
      </c>
      <c r="J1202" s="20"/>
      <c r="K1202" s="22"/>
      <c r="L1202" s="20"/>
      <c r="M1202" s="22"/>
      <c r="N1202" s="20"/>
      <c r="O1202" s="22"/>
      <c r="P1202" s="20"/>
      <c r="Q1202" s="22">
        <v>0</v>
      </c>
      <c r="R1202" s="20"/>
      <c r="S1202" s="22"/>
      <c r="T1202" s="20">
        <v>0</v>
      </c>
      <c r="U1202" s="22">
        <v>0</v>
      </c>
      <c r="V1202" s="62">
        <v>1000</v>
      </c>
      <c r="W1202" s="1" t="s">
        <v>8601</v>
      </c>
      <c r="X1202" s="26" t="s">
        <v>8602</v>
      </c>
      <c r="Y1202" s="1"/>
      <c r="Z1202" s="1"/>
      <c r="AA1202" s="63" t="s">
        <v>1667</v>
      </c>
      <c r="AB1202" s="1" t="s">
        <v>5461</v>
      </c>
      <c r="AC1202" s="1" t="s">
        <v>183</v>
      </c>
      <c r="AD1202" s="1" t="s">
        <v>183</v>
      </c>
      <c r="AE1202" s="1">
        <v>1</v>
      </c>
      <c r="AF1202" s="20" t="s">
        <v>320</v>
      </c>
      <c r="AG1202" s="1"/>
    </row>
    <row r="1203" spans="1:33">
      <c r="A1203" t="s">
        <v>320</v>
      </c>
      <c r="B1203" s="36" t="s">
        <v>8603</v>
      </c>
      <c r="C1203" s="20"/>
      <c r="D1203" s="1" t="s">
        <v>183</v>
      </c>
      <c r="E1203" s="1"/>
      <c r="F1203" s="1" t="s">
        <v>128</v>
      </c>
      <c r="G1203" s="2"/>
      <c r="H1203" s="20"/>
      <c r="I1203" s="22">
        <v>0</v>
      </c>
      <c r="J1203" s="20"/>
      <c r="K1203" s="22"/>
      <c r="L1203" s="20"/>
      <c r="M1203" s="22"/>
      <c r="N1203" s="20"/>
      <c r="O1203" s="22"/>
      <c r="P1203" s="20"/>
      <c r="Q1203" s="22">
        <v>0</v>
      </c>
      <c r="R1203" s="20"/>
      <c r="S1203" s="22"/>
      <c r="T1203" s="20">
        <v>1</v>
      </c>
      <c r="U1203" s="22">
        <v>1</v>
      </c>
      <c r="V1203" s="62">
        <v>1000</v>
      </c>
      <c r="W1203" s="1" t="s">
        <v>8604</v>
      </c>
      <c r="X1203" s="26" t="s">
        <v>8605</v>
      </c>
      <c r="Y1203" s="1"/>
      <c r="Z1203" s="1"/>
      <c r="AA1203" s="63" t="s">
        <v>1667</v>
      </c>
      <c r="AB1203" s="1" t="s">
        <v>5461</v>
      </c>
      <c r="AC1203" s="1" t="s">
        <v>183</v>
      </c>
      <c r="AD1203" s="1" t="s">
        <v>183</v>
      </c>
      <c r="AE1203" s="1">
        <v>1</v>
      </c>
      <c r="AF1203" s="20" t="s">
        <v>320</v>
      </c>
      <c r="AG1203" s="1"/>
    </row>
    <row r="1204" spans="1:33">
      <c r="A1204" t="s">
        <v>320</v>
      </c>
      <c r="B1204" s="36" t="s">
        <v>8606</v>
      </c>
      <c r="C1204" s="20"/>
      <c r="D1204" s="1" t="s">
        <v>375</v>
      </c>
      <c r="E1204" s="1"/>
      <c r="F1204" s="1" t="s">
        <v>128</v>
      </c>
      <c r="G1204" s="2"/>
      <c r="H1204" s="20"/>
      <c r="I1204" s="22">
        <v>0</v>
      </c>
      <c r="J1204" s="20"/>
      <c r="K1204" s="22"/>
      <c r="L1204" s="20"/>
      <c r="M1204" s="22"/>
      <c r="N1204" s="20"/>
      <c r="O1204" s="22"/>
      <c r="P1204" s="20"/>
      <c r="Q1204" s="22">
        <v>0</v>
      </c>
      <c r="R1204" s="20"/>
      <c r="S1204" s="22">
        <v>5</v>
      </c>
      <c r="T1204" s="20">
        <v>1</v>
      </c>
      <c r="U1204" s="22">
        <v>1</v>
      </c>
      <c r="V1204" s="62">
        <v>1000</v>
      </c>
      <c r="W1204" s="1" t="s">
        <v>8607</v>
      </c>
      <c r="X1204" s="26" t="s">
        <v>8608</v>
      </c>
      <c r="Y1204" s="1"/>
      <c r="Z1204" s="1"/>
      <c r="AA1204" s="63" t="s">
        <v>1667</v>
      </c>
      <c r="AB1204" s="1" t="s">
        <v>5461</v>
      </c>
      <c r="AC1204" s="1" t="s">
        <v>183</v>
      </c>
      <c r="AD1204" s="1" t="s">
        <v>183</v>
      </c>
      <c r="AE1204" s="1">
        <v>1</v>
      </c>
      <c r="AF1204" s="20" t="s">
        <v>320</v>
      </c>
      <c r="AG1204" s="1"/>
    </row>
    <row r="1205" spans="1:33">
      <c r="A1205" t="s">
        <v>320</v>
      </c>
      <c r="B1205" s="36" t="s">
        <v>8609</v>
      </c>
      <c r="C1205" s="20"/>
      <c r="D1205" s="1" t="s">
        <v>371</v>
      </c>
      <c r="E1205" s="1"/>
      <c r="F1205" s="1" t="s">
        <v>128</v>
      </c>
      <c r="G1205" s="2"/>
      <c r="H1205" s="20"/>
      <c r="I1205" s="22">
        <v>0</v>
      </c>
      <c r="J1205" s="20"/>
      <c r="K1205" s="22"/>
      <c r="L1205" s="20"/>
      <c r="M1205" s="22"/>
      <c r="N1205" s="20"/>
      <c r="O1205" s="22"/>
      <c r="P1205" s="20"/>
      <c r="Q1205" s="22">
        <v>0</v>
      </c>
      <c r="R1205" s="20"/>
      <c r="S1205" s="22"/>
      <c r="T1205" s="20">
        <v>2</v>
      </c>
      <c r="U1205" s="22">
        <v>0</v>
      </c>
      <c r="V1205" s="62">
        <v>1000</v>
      </c>
      <c r="W1205" s="1" t="s">
        <v>8610</v>
      </c>
      <c r="X1205" s="26" t="s">
        <v>8611</v>
      </c>
      <c r="Y1205" s="1"/>
      <c r="Z1205" s="1"/>
      <c r="AA1205" s="63" t="s">
        <v>1667</v>
      </c>
      <c r="AB1205" s="1" t="s">
        <v>5461</v>
      </c>
      <c r="AC1205" s="1" t="s">
        <v>183</v>
      </c>
      <c r="AD1205" s="1" t="s">
        <v>183</v>
      </c>
      <c r="AE1205" s="1">
        <v>1</v>
      </c>
      <c r="AF1205" s="20" t="s">
        <v>320</v>
      </c>
      <c r="AG1205" s="1"/>
    </row>
    <row r="1206" spans="1:33">
      <c r="A1206" t="s">
        <v>320</v>
      </c>
      <c r="B1206" s="36" t="s">
        <v>8612</v>
      </c>
      <c r="C1206" s="20"/>
      <c r="D1206" s="1" t="s">
        <v>369</v>
      </c>
      <c r="E1206" s="1"/>
      <c r="F1206" s="1" t="s">
        <v>128</v>
      </c>
      <c r="G1206" s="2"/>
      <c r="H1206" s="20"/>
      <c r="I1206" s="22">
        <v>0</v>
      </c>
      <c r="J1206" s="20"/>
      <c r="K1206" s="22"/>
      <c r="L1206" s="20"/>
      <c r="M1206" s="22"/>
      <c r="N1206" s="20"/>
      <c r="O1206" s="22"/>
      <c r="P1206" s="20"/>
      <c r="Q1206" s="22">
        <v>0</v>
      </c>
      <c r="R1206" s="20"/>
      <c r="S1206" s="22"/>
      <c r="T1206" s="20">
        <v>0</v>
      </c>
      <c r="U1206" s="22">
        <v>2</v>
      </c>
      <c r="V1206" s="62">
        <v>1000</v>
      </c>
      <c r="W1206" s="1" t="s">
        <v>8613</v>
      </c>
      <c r="X1206" s="26" t="s">
        <v>8614</v>
      </c>
      <c r="Y1206" s="1"/>
      <c r="Z1206" s="1"/>
      <c r="AA1206" s="63" t="s">
        <v>1667</v>
      </c>
      <c r="AB1206" s="1" t="s">
        <v>5461</v>
      </c>
      <c r="AC1206" s="1" t="s">
        <v>183</v>
      </c>
      <c r="AD1206" s="1" t="s">
        <v>183</v>
      </c>
      <c r="AE1206" s="1">
        <v>1</v>
      </c>
      <c r="AF1206" s="20" t="s">
        <v>320</v>
      </c>
      <c r="AG1206" s="1"/>
    </row>
    <row r="1207" spans="1:33">
      <c r="A1207" s="1" t="s">
        <v>320</v>
      </c>
      <c r="B1207" s="1" t="s">
        <v>8615</v>
      </c>
      <c r="C1207" s="1"/>
      <c r="D1207" s="1" t="s">
        <v>305</v>
      </c>
      <c r="E1207" s="1" t="s">
        <v>316</v>
      </c>
      <c r="F1207" s="1" t="s">
        <v>128</v>
      </c>
      <c r="G1207" s="1"/>
      <c r="H1207" s="20"/>
      <c r="I1207" s="22">
        <v>1</v>
      </c>
      <c r="J1207" s="20"/>
      <c r="K1207" s="22"/>
      <c r="L1207" s="20"/>
      <c r="M1207" s="22"/>
      <c r="N1207" s="20"/>
      <c r="O1207" s="22"/>
      <c r="P1207" s="20"/>
      <c r="Q1207" s="22">
        <v>-3</v>
      </c>
      <c r="R1207" s="20"/>
      <c r="S1207" s="22"/>
      <c r="T1207" s="20">
        <v>2</v>
      </c>
      <c r="U1207" s="22">
        <v>2</v>
      </c>
      <c r="V1207" s="27">
        <v>1500</v>
      </c>
      <c r="W1207" s="1" t="s">
        <v>8616</v>
      </c>
      <c r="X1207" s="29" t="s">
        <v>183</v>
      </c>
      <c r="Y1207" s="1"/>
      <c r="Z1207" s="1"/>
      <c r="AA1207" s="1" t="s">
        <v>747</v>
      </c>
      <c r="AB1207" s="1" t="s">
        <v>5461</v>
      </c>
      <c r="AC1207" s="1" t="s">
        <v>183</v>
      </c>
      <c r="AD1207" s="1" t="s">
        <v>183</v>
      </c>
      <c r="AE1207" s="1">
        <v>1</v>
      </c>
      <c r="AF1207" s="1" t="s">
        <v>320</v>
      </c>
      <c r="AG1207" s="1"/>
    </row>
    <row r="1208" spans="1:33">
      <c r="A1208" s="1" t="s">
        <v>320</v>
      </c>
      <c r="B1208" s="1" t="s">
        <v>8617</v>
      </c>
      <c r="C1208" s="1"/>
      <c r="D1208" s="1" t="s">
        <v>305</v>
      </c>
      <c r="E1208" s="1"/>
      <c r="F1208" s="1" t="s">
        <v>128</v>
      </c>
      <c r="G1208" s="1"/>
      <c r="H1208" s="20"/>
      <c r="I1208" s="22">
        <v>1</v>
      </c>
      <c r="J1208" s="20"/>
      <c r="K1208" s="22"/>
      <c r="L1208" s="20"/>
      <c r="M1208" s="22">
        <v>2</v>
      </c>
      <c r="N1208" s="20"/>
      <c r="O1208" s="22"/>
      <c r="P1208" s="20"/>
      <c r="Q1208" s="22">
        <v>-3</v>
      </c>
      <c r="R1208" s="20"/>
      <c r="S1208" s="22"/>
      <c r="T1208" s="20">
        <v>3</v>
      </c>
      <c r="U1208" s="22">
        <v>1</v>
      </c>
      <c r="V1208" s="27">
        <v>1500</v>
      </c>
      <c r="W1208" s="1" t="s">
        <v>8618</v>
      </c>
      <c r="X1208" s="29" t="s">
        <v>8619</v>
      </c>
      <c r="Y1208" s="1"/>
      <c r="Z1208" s="1"/>
      <c r="AA1208" s="1" t="s">
        <v>747</v>
      </c>
      <c r="AB1208" s="1" t="s">
        <v>5461</v>
      </c>
      <c r="AC1208" s="1" t="s">
        <v>183</v>
      </c>
      <c r="AD1208" s="1" t="s">
        <v>183</v>
      </c>
      <c r="AE1208" s="1">
        <v>1</v>
      </c>
      <c r="AF1208" s="1" t="s">
        <v>320</v>
      </c>
      <c r="AG1208" s="1"/>
    </row>
    <row r="1209" spans="1:33">
      <c r="A1209" s="1" t="s">
        <v>320</v>
      </c>
      <c r="B1209" s="1" t="s">
        <v>8620</v>
      </c>
      <c r="C1209" s="1"/>
      <c r="D1209" s="1" t="s">
        <v>316</v>
      </c>
      <c r="E1209" s="1" t="s">
        <v>951</v>
      </c>
      <c r="F1209" s="1" t="s">
        <v>128</v>
      </c>
      <c r="G1209" s="1"/>
      <c r="H1209" s="20"/>
      <c r="I1209" s="22">
        <v>1</v>
      </c>
      <c r="J1209" s="20"/>
      <c r="K1209" s="22"/>
      <c r="L1209" s="20"/>
      <c r="M1209" s="22"/>
      <c r="N1209" s="20"/>
      <c r="O1209" s="22"/>
      <c r="P1209" s="20"/>
      <c r="Q1209" s="22">
        <v>-1</v>
      </c>
      <c r="R1209" s="20"/>
      <c r="S1209" s="22"/>
      <c r="T1209" s="20">
        <v>2</v>
      </c>
      <c r="U1209" s="22"/>
      <c r="V1209" s="27">
        <v>1500</v>
      </c>
      <c r="W1209" s="1" t="s">
        <v>8621</v>
      </c>
      <c r="X1209" s="29" t="s">
        <v>8622</v>
      </c>
      <c r="Y1209" s="1"/>
      <c r="Z1209" s="1"/>
      <c r="AA1209" s="1" t="s">
        <v>1631</v>
      </c>
      <c r="AB1209" s="1" t="s">
        <v>5461</v>
      </c>
      <c r="AC1209" s="1" t="s">
        <v>183</v>
      </c>
      <c r="AD1209" s="1" t="s">
        <v>183</v>
      </c>
      <c r="AE1209" s="1">
        <v>1</v>
      </c>
      <c r="AF1209" s="1" t="s">
        <v>320</v>
      </c>
      <c r="AG1209" s="1"/>
    </row>
    <row r="1210" spans="1:33">
      <c r="A1210" s="1" t="s">
        <v>320</v>
      </c>
      <c r="B1210" s="1" t="s">
        <v>8623</v>
      </c>
      <c r="C1210" s="1"/>
      <c r="D1210" s="1" t="s">
        <v>341</v>
      </c>
      <c r="E1210" s="1"/>
      <c r="F1210" s="1" t="s">
        <v>128</v>
      </c>
      <c r="G1210" s="1"/>
      <c r="H1210" s="20"/>
      <c r="I1210" s="22"/>
      <c r="J1210" s="20"/>
      <c r="K1210" s="22"/>
      <c r="L1210" s="20"/>
      <c r="M1210" s="22"/>
      <c r="N1210" s="20"/>
      <c r="O1210" s="22"/>
      <c r="P1210" s="20"/>
      <c r="Q1210" s="22">
        <v>2</v>
      </c>
      <c r="R1210" s="20"/>
      <c r="S1210" s="22"/>
      <c r="T1210" s="20"/>
      <c r="U1210" s="22">
        <v>1</v>
      </c>
      <c r="V1210" s="27">
        <v>1500</v>
      </c>
      <c r="W1210" s="1" t="s">
        <v>8624</v>
      </c>
      <c r="X1210" s="29" t="s">
        <v>8625</v>
      </c>
      <c r="Y1210" s="1"/>
      <c r="Z1210" s="1"/>
      <c r="AA1210" s="1" t="s">
        <v>1643</v>
      </c>
      <c r="AB1210" s="1" t="s">
        <v>5461</v>
      </c>
      <c r="AC1210" s="1" t="s">
        <v>183</v>
      </c>
      <c r="AD1210" s="1" t="s">
        <v>183</v>
      </c>
      <c r="AE1210" s="1">
        <v>1</v>
      </c>
      <c r="AF1210" s="1" t="s">
        <v>320</v>
      </c>
      <c r="AG1210" s="1"/>
    </row>
    <row r="1211" spans="1:33">
      <c r="A1211" s="1" t="s">
        <v>320</v>
      </c>
      <c r="B1211" s="1" t="s">
        <v>8626</v>
      </c>
      <c r="C1211" s="1"/>
      <c r="D1211" s="1" t="s">
        <v>317</v>
      </c>
      <c r="E1211" s="1"/>
      <c r="F1211" s="1" t="s">
        <v>128</v>
      </c>
      <c r="G1211" s="1"/>
      <c r="H1211" s="20"/>
      <c r="I1211" s="22"/>
      <c r="J1211" s="20"/>
      <c r="K1211" s="22"/>
      <c r="L1211" s="20"/>
      <c r="M1211" s="22"/>
      <c r="N1211" s="20"/>
      <c r="O1211" s="22"/>
      <c r="P1211" s="20"/>
      <c r="Q1211" s="22">
        <v>1</v>
      </c>
      <c r="R1211" s="20"/>
      <c r="S1211" s="22"/>
      <c r="T1211" s="20">
        <v>1</v>
      </c>
      <c r="U1211" s="22">
        <v>1</v>
      </c>
      <c r="V1211" s="27">
        <v>1500</v>
      </c>
      <c r="W1211" s="1" t="s">
        <v>8627</v>
      </c>
      <c r="X1211" s="29" t="s">
        <v>8628</v>
      </c>
      <c r="Y1211" s="1"/>
      <c r="Z1211" s="1"/>
      <c r="AA1211" s="1" t="s">
        <v>1643</v>
      </c>
      <c r="AB1211" s="1" t="s">
        <v>5461</v>
      </c>
      <c r="AC1211" s="1" t="s">
        <v>183</v>
      </c>
      <c r="AD1211" s="1" t="s">
        <v>183</v>
      </c>
      <c r="AE1211" s="1">
        <v>1</v>
      </c>
      <c r="AF1211" s="1" t="s">
        <v>320</v>
      </c>
      <c r="AG1211" s="1"/>
    </row>
    <row r="1212" spans="1:33">
      <c r="A1212" t="s">
        <v>320</v>
      </c>
      <c r="B1212" s="1" t="s">
        <v>8629</v>
      </c>
      <c r="C1212" s="1"/>
      <c r="D1212" s="1" t="s">
        <v>327</v>
      </c>
      <c r="E1212" s="1"/>
      <c r="F1212" s="1" t="s">
        <v>128</v>
      </c>
      <c r="G1212" s="1"/>
      <c r="H1212" s="20"/>
      <c r="I1212" s="22"/>
      <c r="J1212" s="20"/>
      <c r="K1212" s="22"/>
      <c r="L1212" s="20"/>
      <c r="M1212" s="22"/>
      <c r="N1212" s="20"/>
      <c r="O1212" s="22"/>
      <c r="P1212" s="20"/>
      <c r="Q1212" s="22">
        <v>-1</v>
      </c>
      <c r="R1212" s="20"/>
      <c r="S1212" s="22"/>
      <c r="T1212" s="20">
        <v>3</v>
      </c>
      <c r="U1212" s="22">
        <v>1</v>
      </c>
      <c r="V1212" s="27">
        <v>1500</v>
      </c>
      <c r="W1212" s="1" t="s">
        <v>8630</v>
      </c>
      <c r="X1212" s="29" t="s">
        <v>8631</v>
      </c>
      <c r="Y1212" s="1"/>
      <c r="Z1212" s="1"/>
      <c r="AA1212" s="1" t="s">
        <v>1643</v>
      </c>
      <c r="AB1212" s="1" t="s">
        <v>5461</v>
      </c>
      <c r="AC1212" s="1" t="s">
        <v>183</v>
      </c>
      <c r="AD1212" s="1" t="s">
        <v>183</v>
      </c>
      <c r="AE1212" s="1">
        <v>1</v>
      </c>
      <c r="AF1212" s="1" t="s">
        <v>320</v>
      </c>
      <c r="AG1212" s="1"/>
    </row>
    <row r="1213" spans="1:33">
      <c r="A1213" t="s">
        <v>320</v>
      </c>
      <c r="B1213" s="1" t="s">
        <v>8632</v>
      </c>
      <c r="C1213" s="1"/>
      <c r="D1213" s="1" t="s">
        <v>327</v>
      </c>
      <c r="E1213" s="1" t="s">
        <v>951</v>
      </c>
      <c r="F1213" s="1" t="s">
        <v>128</v>
      </c>
      <c r="G1213" s="1"/>
      <c r="H1213" s="20"/>
      <c r="I1213" s="22"/>
      <c r="J1213" s="20"/>
      <c r="K1213" s="22"/>
      <c r="L1213" s="20"/>
      <c r="M1213" s="22"/>
      <c r="N1213" s="20"/>
      <c r="O1213" s="22"/>
      <c r="P1213" s="20"/>
      <c r="Q1213" s="22">
        <v>1</v>
      </c>
      <c r="R1213" s="20"/>
      <c r="S1213" s="22"/>
      <c r="T1213" s="20">
        <v>1</v>
      </c>
      <c r="U1213" s="22">
        <v>1</v>
      </c>
      <c r="V1213" s="27">
        <v>1500</v>
      </c>
      <c r="W1213" s="1" t="s">
        <v>8633</v>
      </c>
      <c r="X1213" s="29" t="s">
        <v>8634</v>
      </c>
      <c r="Y1213" s="1"/>
      <c r="Z1213" s="1"/>
      <c r="AA1213" s="1" t="s">
        <v>1648</v>
      </c>
      <c r="AB1213" s="1" t="s">
        <v>5461</v>
      </c>
      <c r="AC1213" s="1" t="s">
        <v>183</v>
      </c>
      <c r="AD1213" s="1" t="s">
        <v>183</v>
      </c>
      <c r="AE1213" s="1">
        <v>1</v>
      </c>
      <c r="AF1213" s="1" t="s">
        <v>320</v>
      </c>
      <c r="AG1213" s="1"/>
    </row>
    <row r="1214" spans="1:33">
      <c r="A1214" t="s">
        <v>320</v>
      </c>
      <c r="B1214" s="1" t="s">
        <v>8635</v>
      </c>
      <c r="C1214" s="1"/>
      <c r="D1214" s="1" t="s">
        <v>327</v>
      </c>
      <c r="E1214" s="1" t="s">
        <v>951</v>
      </c>
      <c r="F1214" s="1" t="s">
        <v>128</v>
      </c>
      <c r="G1214" s="1"/>
      <c r="H1214" s="20"/>
      <c r="I1214" s="22"/>
      <c r="J1214" s="20"/>
      <c r="K1214" s="22"/>
      <c r="L1214" s="20"/>
      <c r="M1214" s="22"/>
      <c r="N1214" s="20"/>
      <c r="O1214" s="22"/>
      <c r="P1214" s="20"/>
      <c r="Q1214" s="22"/>
      <c r="R1214" s="20"/>
      <c r="S1214" s="22"/>
      <c r="T1214" s="20">
        <v>3</v>
      </c>
      <c r="U1214" s="22"/>
      <c r="V1214" s="27">
        <v>1500</v>
      </c>
      <c r="W1214" s="1" t="s">
        <v>8636</v>
      </c>
      <c r="X1214" s="29" t="s">
        <v>8637</v>
      </c>
      <c r="Y1214" s="1"/>
      <c r="Z1214" s="1"/>
      <c r="AA1214" s="1" t="s">
        <v>1648</v>
      </c>
      <c r="AB1214" s="1" t="s">
        <v>5461</v>
      </c>
      <c r="AC1214" s="1" t="s">
        <v>183</v>
      </c>
      <c r="AD1214" s="1" t="s">
        <v>183</v>
      </c>
      <c r="AE1214" s="1">
        <v>1</v>
      </c>
      <c r="AF1214" s="1" t="s">
        <v>320</v>
      </c>
      <c r="AG1214" s="1"/>
    </row>
    <row r="1215" spans="1:33">
      <c r="A1215" t="s">
        <v>320</v>
      </c>
      <c r="B1215" s="2" t="s">
        <v>8638</v>
      </c>
      <c r="C1215" s="2"/>
      <c r="D1215" s="2" t="s">
        <v>183</v>
      </c>
      <c r="E1215" s="1"/>
      <c r="F1215" s="2" t="s">
        <v>128</v>
      </c>
      <c r="G1215" s="1"/>
      <c r="H1215" s="18"/>
      <c r="I1215" s="22"/>
      <c r="J1215" s="20"/>
      <c r="K1215" s="22"/>
      <c r="L1215" s="20"/>
      <c r="M1215" s="23"/>
      <c r="N1215" s="20"/>
      <c r="O1215" s="22"/>
      <c r="P1215" s="20"/>
      <c r="Q1215" s="22"/>
      <c r="R1215" s="20"/>
      <c r="S1215" s="22"/>
      <c r="T1215" s="20">
        <v>1</v>
      </c>
      <c r="U1215" s="22">
        <v>1</v>
      </c>
      <c r="V1215" s="25">
        <v>1500</v>
      </c>
      <c r="W1215" s="1" t="s">
        <v>8639</v>
      </c>
      <c r="X1215" s="26" t="s">
        <v>8640</v>
      </c>
      <c r="Y1215" s="1"/>
      <c r="Z1215" s="1"/>
      <c r="AA1215" s="2" t="s">
        <v>1657</v>
      </c>
      <c r="AB1215" s="1" t="s">
        <v>5461</v>
      </c>
      <c r="AC1215" s="1" t="s">
        <v>183</v>
      </c>
      <c r="AD1215" s="1" t="s">
        <v>183</v>
      </c>
      <c r="AE1215" s="1">
        <v>1</v>
      </c>
      <c r="AF1215" s="1" t="s">
        <v>320</v>
      </c>
      <c r="AG1215" s="1"/>
    </row>
    <row r="1216" spans="1:33">
      <c r="A1216" t="s">
        <v>320</v>
      </c>
      <c r="B1216" s="2" t="s">
        <v>8641</v>
      </c>
      <c r="C1216" s="2"/>
      <c r="D1216" s="1" t="s">
        <v>305</v>
      </c>
      <c r="E1216" s="1"/>
      <c r="F1216" s="1" t="s">
        <v>128</v>
      </c>
      <c r="G1216" s="1"/>
      <c r="H1216" s="20"/>
      <c r="I1216" s="22"/>
      <c r="J1216" s="20"/>
      <c r="K1216" s="22"/>
      <c r="L1216" s="20"/>
      <c r="M1216" s="22"/>
      <c r="N1216" s="20"/>
      <c r="O1216" s="22"/>
      <c r="P1216" s="20"/>
      <c r="Q1216" s="22"/>
      <c r="R1216" s="20"/>
      <c r="S1216" s="22"/>
      <c r="T1216" s="20">
        <v>1</v>
      </c>
      <c r="U1216" s="22">
        <v>2</v>
      </c>
      <c r="V1216" s="47">
        <v>1500</v>
      </c>
      <c r="W1216" s="1" t="s">
        <v>8642</v>
      </c>
      <c r="X1216" s="26" t="s">
        <v>8643</v>
      </c>
      <c r="Y1216" s="1"/>
      <c r="Z1216" s="1"/>
      <c r="AA1216" s="2" t="s">
        <v>1657</v>
      </c>
      <c r="AB1216" s="1" t="s">
        <v>5461</v>
      </c>
      <c r="AC1216" s="1" t="s">
        <v>183</v>
      </c>
      <c r="AD1216" s="1" t="s">
        <v>183</v>
      </c>
      <c r="AE1216" s="1">
        <v>1</v>
      </c>
      <c r="AF1216" s="2" t="s">
        <v>320</v>
      </c>
      <c r="AG1216" s="1"/>
    </row>
    <row r="1217" spans="1:33">
      <c r="A1217" t="s">
        <v>320</v>
      </c>
      <c r="B1217" s="2" t="s">
        <v>8644</v>
      </c>
      <c r="C1217" s="2"/>
      <c r="D1217" s="1" t="s">
        <v>316</v>
      </c>
      <c r="E1217" s="1" t="s">
        <v>951</v>
      </c>
      <c r="F1217" s="1" t="s">
        <v>128</v>
      </c>
      <c r="G1217" s="1"/>
      <c r="H1217" s="20"/>
      <c r="I1217" s="22"/>
      <c r="J1217" s="20"/>
      <c r="K1217" s="22"/>
      <c r="L1217" s="20"/>
      <c r="M1217" s="22"/>
      <c r="N1217" s="20"/>
      <c r="O1217" s="22"/>
      <c r="P1217" s="20"/>
      <c r="Q1217" s="22"/>
      <c r="R1217" s="20"/>
      <c r="S1217" s="22"/>
      <c r="T1217" s="20">
        <v>1</v>
      </c>
      <c r="U1217" s="22">
        <v>2</v>
      </c>
      <c r="V1217" s="47">
        <v>1500</v>
      </c>
      <c r="W1217" s="1" t="s">
        <v>8645</v>
      </c>
      <c r="X1217" s="26" t="s">
        <v>8646</v>
      </c>
      <c r="Y1217" s="1"/>
      <c r="Z1217" s="1"/>
      <c r="AA1217" s="21" t="s">
        <v>1657</v>
      </c>
      <c r="AB1217" s="1" t="s">
        <v>5461</v>
      </c>
      <c r="AC1217" s="1" t="s">
        <v>183</v>
      </c>
      <c r="AD1217" s="1" t="s">
        <v>183</v>
      </c>
      <c r="AE1217" s="1">
        <v>1</v>
      </c>
      <c r="AF1217" s="2" t="s">
        <v>320</v>
      </c>
      <c r="AG1217" s="1"/>
    </row>
    <row r="1218" spans="1:33">
      <c r="A1218" t="s">
        <v>320</v>
      </c>
      <c r="B1218" s="2" t="s">
        <v>8647</v>
      </c>
      <c r="C1218" s="2"/>
      <c r="D1218" s="1" t="s">
        <v>183</v>
      </c>
      <c r="E1218" s="1"/>
      <c r="F1218" s="1" t="s">
        <v>128</v>
      </c>
      <c r="G1218" s="1"/>
      <c r="H1218" s="20"/>
      <c r="I1218" s="22"/>
      <c r="J1218" s="20"/>
      <c r="K1218" s="22"/>
      <c r="L1218" s="20"/>
      <c r="M1218" s="22"/>
      <c r="N1218" s="20"/>
      <c r="O1218" s="22"/>
      <c r="P1218" s="20"/>
      <c r="Q1218" s="22"/>
      <c r="R1218" s="20"/>
      <c r="S1218" s="22"/>
      <c r="T1218" s="20">
        <v>2</v>
      </c>
      <c r="U1218" s="22">
        <v>1</v>
      </c>
      <c r="V1218" s="47">
        <v>1500</v>
      </c>
      <c r="W1218" s="1" t="s">
        <v>8648</v>
      </c>
      <c r="X1218" s="26" t="s">
        <v>8649</v>
      </c>
      <c r="Y1218" s="1"/>
      <c r="Z1218" s="1"/>
      <c r="AA1218" s="21" t="s">
        <v>1657</v>
      </c>
      <c r="AB1218" s="1" t="s">
        <v>5461</v>
      </c>
      <c r="AC1218" s="1" t="s">
        <v>183</v>
      </c>
      <c r="AD1218" s="1" t="s">
        <v>183</v>
      </c>
      <c r="AE1218" s="1">
        <v>1</v>
      </c>
      <c r="AF1218" s="2" t="s">
        <v>320</v>
      </c>
      <c r="AG1218" s="1"/>
    </row>
    <row r="1219" spans="1:33">
      <c r="A1219" t="s">
        <v>320</v>
      </c>
      <c r="B1219" s="2" t="s">
        <v>8650</v>
      </c>
      <c r="C1219" s="2"/>
      <c r="D1219" s="1" t="s">
        <v>305</v>
      </c>
      <c r="E1219" s="1"/>
      <c r="F1219" s="1" t="s">
        <v>128</v>
      </c>
      <c r="G1219" s="1"/>
      <c r="H1219" s="20"/>
      <c r="I1219" s="22"/>
      <c r="J1219" s="20"/>
      <c r="K1219" s="22"/>
      <c r="L1219" s="20"/>
      <c r="M1219" s="22"/>
      <c r="N1219" s="20"/>
      <c r="O1219" s="22"/>
      <c r="P1219" s="20"/>
      <c r="Q1219" s="22">
        <v>-1</v>
      </c>
      <c r="R1219" s="20"/>
      <c r="S1219" s="22"/>
      <c r="T1219" s="20">
        <v>2</v>
      </c>
      <c r="U1219" s="22">
        <v>2</v>
      </c>
      <c r="V1219" s="47">
        <v>1500</v>
      </c>
      <c r="W1219" s="1" t="s">
        <v>8651</v>
      </c>
      <c r="X1219" s="26" t="s">
        <v>8652</v>
      </c>
      <c r="Y1219" s="1"/>
      <c r="Z1219" s="1"/>
      <c r="AA1219" s="21" t="s">
        <v>1657</v>
      </c>
      <c r="AB1219" s="1" t="s">
        <v>5461</v>
      </c>
      <c r="AC1219" s="1" t="s">
        <v>183</v>
      </c>
      <c r="AD1219" s="1" t="s">
        <v>183</v>
      </c>
      <c r="AE1219" s="1">
        <v>1</v>
      </c>
      <c r="AF1219" s="2" t="s">
        <v>320</v>
      </c>
      <c r="AG1219" s="1"/>
    </row>
    <row r="1220" spans="1:33">
      <c r="A1220" t="s">
        <v>320</v>
      </c>
      <c r="B1220" s="43" t="s">
        <v>8653</v>
      </c>
      <c r="C1220" s="20"/>
      <c r="D1220" s="1" t="s">
        <v>305</v>
      </c>
      <c r="E1220" s="1"/>
      <c r="F1220" s="1" t="s">
        <v>128</v>
      </c>
      <c r="G1220" s="1"/>
      <c r="H1220" s="20"/>
      <c r="I1220" s="22"/>
      <c r="J1220" s="20"/>
      <c r="K1220" s="22"/>
      <c r="L1220" s="20"/>
      <c r="M1220" s="22"/>
      <c r="N1220" s="20"/>
      <c r="O1220" s="22"/>
      <c r="P1220" s="20"/>
      <c r="Q1220" s="22"/>
      <c r="R1220" s="20"/>
      <c r="S1220" s="22"/>
      <c r="T1220" s="20">
        <v>1</v>
      </c>
      <c r="U1220" s="22">
        <v>2</v>
      </c>
      <c r="V1220" s="62">
        <v>1500</v>
      </c>
      <c r="W1220" s="1" t="s">
        <v>8654</v>
      </c>
      <c r="X1220" s="26" t="s">
        <v>8596</v>
      </c>
      <c r="Y1220" s="1"/>
      <c r="Z1220" s="1"/>
      <c r="AA1220" s="43" t="s">
        <v>1662</v>
      </c>
      <c r="AB1220" s="1" t="s">
        <v>5461</v>
      </c>
      <c r="AC1220" s="1" t="s">
        <v>183</v>
      </c>
      <c r="AD1220" s="1" t="s">
        <v>183</v>
      </c>
      <c r="AE1220" s="1">
        <v>1</v>
      </c>
      <c r="AF1220" s="20" t="s">
        <v>320</v>
      </c>
      <c r="AG1220" s="1"/>
    </row>
    <row r="1221" spans="1:33">
      <c r="A1221" t="s">
        <v>320</v>
      </c>
      <c r="B1221" s="43" t="s">
        <v>8655</v>
      </c>
      <c r="C1221" s="20"/>
      <c r="D1221" s="1" t="s">
        <v>316</v>
      </c>
      <c r="E1221" s="1"/>
      <c r="F1221" s="1" t="s">
        <v>128</v>
      </c>
      <c r="G1221" s="1"/>
      <c r="H1221" s="20"/>
      <c r="I1221" s="22"/>
      <c r="J1221" s="20"/>
      <c r="K1221" s="22"/>
      <c r="L1221" s="20"/>
      <c r="M1221" s="22"/>
      <c r="N1221" s="20"/>
      <c r="O1221" s="22"/>
      <c r="P1221" s="20"/>
      <c r="Q1221" s="22"/>
      <c r="R1221" s="20"/>
      <c r="S1221" s="22"/>
      <c r="T1221" s="20">
        <v>2</v>
      </c>
      <c r="U1221" s="22">
        <v>1</v>
      </c>
      <c r="V1221" s="62">
        <v>1500</v>
      </c>
      <c r="W1221" s="1" t="s">
        <v>8656</v>
      </c>
      <c r="X1221" s="26" t="s">
        <v>8596</v>
      </c>
      <c r="Y1221" s="1"/>
      <c r="Z1221" s="1"/>
      <c r="AA1221" s="43" t="s">
        <v>1662</v>
      </c>
      <c r="AB1221" s="1" t="s">
        <v>5461</v>
      </c>
      <c r="AC1221" s="1" t="s">
        <v>183</v>
      </c>
      <c r="AD1221" s="1" t="s">
        <v>183</v>
      </c>
      <c r="AE1221" s="1">
        <v>1</v>
      </c>
      <c r="AF1221" s="20" t="s">
        <v>320</v>
      </c>
      <c r="AG1221" s="1"/>
    </row>
    <row r="1222" spans="1:33">
      <c r="A1222" t="s">
        <v>320</v>
      </c>
      <c r="B1222" s="36" t="s">
        <v>8657</v>
      </c>
      <c r="C1222" s="20"/>
      <c r="D1222" s="1" t="s">
        <v>316</v>
      </c>
      <c r="E1222" s="1" t="s">
        <v>951</v>
      </c>
      <c r="F1222" s="1" t="s">
        <v>128</v>
      </c>
      <c r="G1222" s="2"/>
      <c r="H1222" s="20"/>
      <c r="I1222" s="22">
        <v>0</v>
      </c>
      <c r="J1222" s="20"/>
      <c r="K1222" s="22"/>
      <c r="L1222" s="20"/>
      <c r="M1222" s="22"/>
      <c r="N1222" s="20"/>
      <c r="O1222" s="22"/>
      <c r="P1222" s="20"/>
      <c r="Q1222" s="22">
        <v>-1</v>
      </c>
      <c r="R1222" s="20"/>
      <c r="S1222" s="22"/>
      <c r="T1222" s="20">
        <v>1</v>
      </c>
      <c r="U1222" s="22">
        <v>3</v>
      </c>
      <c r="V1222" s="62">
        <v>1500</v>
      </c>
      <c r="W1222" s="1" t="s">
        <v>8658</v>
      </c>
      <c r="X1222" s="26" t="s">
        <v>8611</v>
      </c>
      <c r="Y1222" s="1"/>
      <c r="Z1222" s="1"/>
      <c r="AA1222" s="63" t="s">
        <v>1667</v>
      </c>
      <c r="AB1222" s="1" t="s">
        <v>5461</v>
      </c>
      <c r="AC1222" s="1" t="s">
        <v>183</v>
      </c>
      <c r="AD1222" s="1" t="s">
        <v>183</v>
      </c>
      <c r="AE1222" s="1">
        <v>1</v>
      </c>
      <c r="AF1222" s="20" t="s">
        <v>320</v>
      </c>
      <c r="AG1222" s="1"/>
    </row>
    <row r="1223" spans="1:33">
      <c r="A1223" t="s">
        <v>320</v>
      </c>
      <c r="B1223" s="36" t="s">
        <v>8659</v>
      </c>
      <c r="C1223" s="20"/>
      <c r="D1223" s="1" t="s">
        <v>305</v>
      </c>
      <c r="E1223" s="1" t="s">
        <v>316</v>
      </c>
      <c r="F1223" s="1" t="s">
        <v>128</v>
      </c>
      <c r="G1223" s="2"/>
      <c r="H1223" s="20"/>
      <c r="I1223" s="22">
        <v>0</v>
      </c>
      <c r="J1223" s="20"/>
      <c r="K1223" s="22"/>
      <c r="L1223" s="20"/>
      <c r="M1223" s="22"/>
      <c r="N1223" s="20"/>
      <c r="O1223" s="22"/>
      <c r="P1223" s="20"/>
      <c r="Q1223" s="22">
        <v>-1</v>
      </c>
      <c r="R1223" s="20"/>
      <c r="S1223" s="22"/>
      <c r="T1223" s="20">
        <v>2</v>
      </c>
      <c r="U1223" s="22">
        <v>2</v>
      </c>
      <c r="V1223" s="62">
        <v>1500</v>
      </c>
      <c r="W1223" s="1" t="s">
        <v>8660</v>
      </c>
      <c r="X1223" s="26" t="s">
        <v>8661</v>
      </c>
      <c r="Y1223" s="1"/>
      <c r="Z1223" s="1"/>
      <c r="AA1223" s="63" t="s">
        <v>1667</v>
      </c>
      <c r="AB1223" s="1" t="s">
        <v>5461</v>
      </c>
      <c r="AC1223" s="1" t="s">
        <v>183</v>
      </c>
      <c r="AD1223" s="1" t="s">
        <v>183</v>
      </c>
      <c r="AE1223" s="1">
        <v>1</v>
      </c>
      <c r="AF1223" s="20" t="s">
        <v>320</v>
      </c>
      <c r="AG1223" s="1"/>
    </row>
    <row r="1224" spans="1:33">
      <c r="A1224" t="s">
        <v>320</v>
      </c>
      <c r="B1224" s="36" t="s">
        <v>8662</v>
      </c>
      <c r="C1224" s="20"/>
      <c r="D1224" s="1" t="s">
        <v>347</v>
      </c>
      <c r="E1224" s="1"/>
      <c r="F1224" s="1" t="s">
        <v>128</v>
      </c>
      <c r="G1224" s="2"/>
      <c r="H1224" s="20"/>
      <c r="I1224" s="22">
        <v>0</v>
      </c>
      <c r="J1224" s="20"/>
      <c r="K1224" s="22"/>
      <c r="L1224" s="20"/>
      <c r="M1224" s="22"/>
      <c r="N1224" s="20"/>
      <c r="O1224" s="22"/>
      <c r="P1224" s="20"/>
      <c r="Q1224" s="22">
        <v>-2</v>
      </c>
      <c r="R1224" s="20"/>
      <c r="S1224" s="22"/>
      <c r="T1224" s="20">
        <v>3</v>
      </c>
      <c r="U1224" s="22">
        <v>2</v>
      </c>
      <c r="V1224" s="62">
        <v>1500</v>
      </c>
      <c r="W1224" s="1" t="s">
        <v>8663</v>
      </c>
      <c r="X1224" s="26" t="s">
        <v>8577</v>
      </c>
      <c r="Y1224" s="1"/>
      <c r="Z1224" s="1"/>
      <c r="AA1224" s="63" t="s">
        <v>1667</v>
      </c>
      <c r="AB1224" s="1" t="s">
        <v>5461</v>
      </c>
      <c r="AC1224" s="1" t="s">
        <v>183</v>
      </c>
      <c r="AD1224" s="1" t="s">
        <v>183</v>
      </c>
      <c r="AE1224" s="1">
        <v>1</v>
      </c>
      <c r="AF1224" s="20" t="s">
        <v>320</v>
      </c>
      <c r="AG1224" s="1"/>
    </row>
    <row r="1225" spans="1:33">
      <c r="A1225" s="1" t="s">
        <v>320</v>
      </c>
      <c r="B1225" s="1" t="s">
        <v>8664</v>
      </c>
      <c r="C1225" s="1"/>
      <c r="D1225" s="1" t="s">
        <v>305</v>
      </c>
      <c r="E1225" s="1" t="s">
        <v>316</v>
      </c>
      <c r="F1225" s="1" t="s">
        <v>128</v>
      </c>
      <c r="G1225" s="1"/>
      <c r="H1225" s="20"/>
      <c r="I1225" s="22">
        <v>1</v>
      </c>
      <c r="J1225" s="20"/>
      <c r="K1225" s="22"/>
      <c r="L1225" s="20"/>
      <c r="M1225" s="22"/>
      <c r="N1225" s="20"/>
      <c r="O1225" s="22"/>
      <c r="P1225" s="20"/>
      <c r="Q1225" s="22">
        <v>-2</v>
      </c>
      <c r="R1225" s="20"/>
      <c r="S1225" s="22"/>
      <c r="T1225" s="20">
        <v>1</v>
      </c>
      <c r="U1225" s="22">
        <v>3</v>
      </c>
      <c r="V1225" s="27">
        <v>3500</v>
      </c>
      <c r="W1225" s="1" t="s">
        <v>8665</v>
      </c>
      <c r="X1225" s="29" t="s">
        <v>183</v>
      </c>
      <c r="Y1225" s="1"/>
      <c r="Z1225" s="1"/>
      <c r="AA1225" s="1" t="s">
        <v>747</v>
      </c>
      <c r="AB1225" s="1" t="s">
        <v>5461</v>
      </c>
      <c r="AC1225" s="1" t="s">
        <v>183</v>
      </c>
      <c r="AD1225" s="1" t="s">
        <v>183</v>
      </c>
      <c r="AE1225" s="1">
        <v>1</v>
      </c>
      <c r="AF1225" s="1" t="s">
        <v>320</v>
      </c>
      <c r="AG1225" s="1"/>
    </row>
    <row r="1226" spans="1:33">
      <c r="A1226" s="1" t="s">
        <v>320</v>
      </c>
      <c r="B1226" s="1" t="s">
        <v>8666</v>
      </c>
      <c r="C1226" s="1"/>
      <c r="D1226" s="1" t="s">
        <v>183</v>
      </c>
      <c r="E1226" s="1"/>
      <c r="F1226" s="1" t="s">
        <v>128</v>
      </c>
      <c r="G1226" s="1"/>
      <c r="H1226" s="20"/>
      <c r="I1226" s="22">
        <v>1</v>
      </c>
      <c r="J1226" s="20"/>
      <c r="K1226" s="22"/>
      <c r="L1226" s="20"/>
      <c r="M1226" s="22"/>
      <c r="N1226" s="20"/>
      <c r="O1226" s="22"/>
      <c r="P1226" s="20"/>
      <c r="Q1226" s="22">
        <v>-2</v>
      </c>
      <c r="R1226" s="20"/>
      <c r="S1226" s="22"/>
      <c r="T1226" s="20">
        <v>2</v>
      </c>
      <c r="U1226" s="22">
        <v>2</v>
      </c>
      <c r="V1226" s="27">
        <v>3500</v>
      </c>
      <c r="W1226" s="1" t="s">
        <v>8667</v>
      </c>
      <c r="X1226" s="29" t="s">
        <v>183</v>
      </c>
      <c r="Y1226" s="1"/>
      <c r="Z1226" s="1"/>
      <c r="AA1226" s="1" t="s">
        <v>747</v>
      </c>
      <c r="AB1226" s="1" t="s">
        <v>5461</v>
      </c>
      <c r="AC1226" s="1" t="s">
        <v>183</v>
      </c>
      <c r="AD1226" s="1" t="s">
        <v>183</v>
      </c>
      <c r="AE1226" s="1">
        <v>1</v>
      </c>
      <c r="AF1226" s="1" t="s">
        <v>320</v>
      </c>
      <c r="AG1226" s="1"/>
    </row>
    <row r="1227" spans="1:33">
      <c r="A1227" s="1" t="s">
        <v>320</v>
      </c>
      <c r="B1227" s="1" t="s">
        <v>8668</v>
      </c>
      <c r="C1227" s="1"/>
      <c r="D1227" s="1" t="s">
        <v>305</v>
      </c>
      <c r="E1227" s="1"/>
      <c r="F1227" s="1" t="s">
        <v>128</v>
      </c>
      <c r="G1227" s="1"/>
      <c r="H1227" s="20"/>
      <c r="I1227" s="22">
        <v>1</v>
      </c>
      <c r="J1227" s="20"/>
      <c r="K1227" s="22"/>
      <c r="L1227" s="20"/>
      <c r="M1227" s="22"/>
      <c r="N1227" s="20"/>
      <c r="O1227" s="22"/>
      <c r="P1227" s="20"/>
      <c r="Q1227" s="22">
        <v>-1</v>
      </c>
      <c r="R1227" s="20"/>
      <c r="S1227" s="22"/>
      <c r="T1227" s="20">
        <v>1</v>
      </c>
      <c r="U1227" s="22">
        <v>4</v>
      </c>
      <c r="V1227" s="27">
        <v>3500</v>
      </c>
      <c r="W1227" s="1" t="s">
        <v>8669</v>
      </c>
      <c r="X1227" s="29" t="s">
        <v>8670</v>
      </c>
      <c r="Y1227" s="1"/>
      <c r="Z1227" s="1"/>
      <c r="AA1227" s="1" t="s">
        <v>1631</v>
      </c>
      <c r="AB1227" s="1" t="s">
        <v>5461</v>
      </c>
      <c r="AC1227" s="1" t="s">
        <v>183</v>
      </c>
      <c r="AD1227" s="1" t="s">
        <v>183</v>
      </c>
      <c r="AE1227" s="1">
        <v>1</v>
      </c>
      <c r="AF1227" s="1" t="s">
        <v>320</v>
      </c>
      <c r="AG1227" s="1"/>
    </row>
    <row r="1228" spans="1:33">
      <c r="A1228" s="1" t="s">
        <v>320</v>
      </c>
      <c r="B1228" s="1" t="s">
        <v>8671</v>
      </c>
      <c r="C1228" s="1"/>
      <c r="D1228" s="1" t="s">
        <v>305</v>
      </c>
      <c r="E1228" s="1" t="s">
        <v>316</v>
      </c>
      <c r="F1228" s="1" t="s">
        <v>128</v>
      </c>
      <c r="G1228" s="1"/>
      <c r="H1228" s="20"/>
      <c r="I1228" s="22">
        <v>1</v>
      </c>
      <c r="J1228" s="20"/>
      <c r="K1228" s="22"/>
      <c r="L1228" s="20"/>
      <c r="M1228" s="22"/>
      <c r="N1228" s="20"/>
      <c r="O1228" s="22"/>
      <c r="P1228" s="20"/>
      <c r="Q1228" s="22">
        <v>-1</v>
      </c>
      <c r="R1228" s="20"/>
      <c r="S1228" s="22"/>
      <c r="T1228" s="20">
        <v>3</v>
      </c>
      <c r="U1228" s="22">
        <v>1</v>
      </c>
      <c r="V1228" s="27">
        <v>3500</v>
      </c>
      <c r="W1228" s="1" t="s">
        <v>8672</v>
      </c>
      <c r="X1228" s="29" t="s">
        <v>8673</v>
      </c>
      <c r="Y1228" s="1"/>
      <c r="Z1228" s="1"/>
      <c r="AA1228" s="1" t="s">
        <v>1631</v>
      </c>
      <c r="AB1228" s="1" t="s">
        <v>5461</v>
      </c>
      <c r="AC1228" s="1" t="s">
        <v>183</v>
      </c>
      <c r="AD1228" s="1" t="s">
        <v>183</v>
      </c>
      <c r="AE1228" s="1">
        <v>1</v>
      </c>
      <c r="AF1228" s="1" t="s">
        <v>320</v>
      </c>
      <c r="AG1228" s="1"/>
    </row>
    <row r="1229" spans="1:33">
      <c r="A1229" s="1" t="s">
        <v>320</v>
      </c>
      <c r="B1229" s="1" t="s">
        <v>8674</v>
      </c>
      <c r="C1229" s="1"/>
      <c r="D1229" s="1" t="s">
        <v>305</v>
      </c>
      <c r="E1229" s="1"/>
      <c r="F1229" s="1" t="s">
        <v>128</v>
      </c>
      <c r="G1229" s="1"/>
      <c r="H1229" s="20"/>
      <c r="I1229" s="22">
        <v>1</v>
      </c>
      <c r="J1229" s="20"/>
      <c r="K1229" s="22"/>
      <c r="L1229" s="20"/>
      <c r="M1229" s="22"/>
      <c r="N1229" s="20"/>
      <c r="O1229" s="22"/>
      <c r="P1229" s="20"/>
      <c r="Q1229" s="22">
        <v>-4</v>
      </c>
      <c r="R1229" s="20"/>
      <c r="S1229" s="22"/>
      <c r="T1229" s="20">
        <v>4</v>
      </c>
      <c r="U1229" s="22">
        <v>2</v>
      </c>
      <c r="V1229" s="27">
        <v>3500</v>
      </c>
      <c r="W1229" s="1" t="s">
        <v>8675</v>
      </c>
      <c r="X1229" s="29" t="s">
        <v>183</v>
      </c>
      <c r="Y1229" s="1"/>
      <c r="Z1229" s="1"/>
      <c r="AA1229" s="1" t="s">
        <v>1631</v>
      </c>
      <c r="AB1229" s="1" t="s">
        <v>5461</v>
      </c>
      <c r="AC1229" s="1" t="s">
        <v>183</v>
      </c>
      <c r="AD1229" s="1" t="s">
        <v>183</v>
      </c>
      <c r="AE1229" s="1">
        <v>1</v>
      </c>
      <c r="AF1229" s="1" t="s">
        <v>320</v>
      </c>
      <c r="AG1229" s="1"/>
    </row>
    <row r="1230" spans="1:33">
      <c r="A1230" t="s">
        <v>320</v>
      </c>
      <c r="B1230" s="1" t="s">
        <v>8676</v>
      </c>
      <c r="C1230" s="1"/>
      <c r="D1230" s="1" t="s">
        <v>325</v>
      </c>
      <c r="E1230" s="1"/>
      <c r="F1230" s="1" t="s">
        <v>128</v>
      </c>
      <c r="G1230" s="1"/>
      <c r="H1230" s="20"/>
      <c r="I1230" s="22">
        <v>1</v>
      </c>
      <c r="J1230" s="20"/>
      <c r="K1230" s="22"/>
      <c r="L1230" s="20"/>
      <c r="M1230" s="22"/>
      <c r="N1230" s="20"/>
      <c r="O1230" s="22"/>
      <c r="P1230" s="20"/>
      <c r="Q1230" s="22">
        <v>-1</v>
      </c>
      <c r="R1230" s="20"/>
      <c r="S1230" s="22"/>
      <c r="T1230" s="20">
        <v>1</v>
      </c>
      <c r="U1230" s="22">
        <v>2</v>
      </c>
      <c r="V1230" s="27">
        <v>3500</v>
      </c>
      <c r="W1230" s="1" t="s">
        <v>8677</v>
      </c>
      <c r="X1230" s="29" t="s">
        <v>8678</v>
      </c>
      <c r="Y1230" s="1"/>
      <c r="Z1230" s="1"/>
      <c r="AA1230" s="1" t="s">
        <v>1643</v>
      </c>
      <c r="AB1230" s="1" t="s">
        <v>5461</v>
      </c>
      <c r="AC1230" s="1" t="s">
        <v>183</v>
      </c>
      <c r="AD1230" s="1" t="s">
        <v>183</v>
      </c>
      <c r="AE1230" s="1">
        <v>1</v>
      </c>
      <c r="AF1230" s="1" t="s">
        <v>320</v>
      </c>
      <c r="AG1230" s="1"/>
    </row>
    <row r="1231" spans="1:33">
      <c r="A1231" t="s">
        <v>320</v>
      </c>
      <c r="B1231" s="1" t="s">
        <v>8679</v>
      </c>
      <c r="C1231" s="1"/>
      <c r="D1231" s="1" t="s">
        <v>36</v>
      </c>
      <c r="E1231" s="1"/>
      <c r="F1231" s="1" t="s">
        <v>128</v>
      </c>
      <c r="G1231" s="1"/>
      <c r="H1231" s="20"/>
      <c r="I1231" s="22"/>
      <c r="J1231" s="20"/>
      <c r="K1231" s="22"/>
      <c r="L1231" s="20"/>
      <c r="M1231" s="22"/>
      <c r="N1231" s="20"/>
      <c r="O1231" s="22"/>
      <c r="P1231" s="20"/>
      <c r="Q1231" s="22"/>
      <c r="R1231" s="20"/>
      <c r="S1231" s="22"/>
      <c r="T1231" s="20">
        <v>1</v>
      </c>
      <c r="U1231" s="22">
        <v>3</v>
      </c>
      <c r="V1231" s="27">
        <v>3500</v>
      </c>
      <c r="W1231" s="1" t="s">
        <v>8680</v>
      </c>
      <c r="X1231" s="61" t="s">
        <v>8681</v>
      </c>
      <c r="Y1231" s="1"/>
      <c r="Z1231" s="1"/>
      <c r="AA1231" s="1" t="s">
        <v>1643</v>
      </c>
      <c r="AB1231" s="1" t="s">
        <v>5461</v>
      </c>
      <c r="AC1231" s="1" t="s">
        <v>183</v>
      </c>
      <c r="AD1231" s="1" t="s">
        <v>183</v>
      </c>
      <c r="AE1231" s="1">
        <v>1</v>
      </c>
      <c r="AF1231" s="1" t="s">
        <v>320</v>
      </c>
      <c r="AG1231" s="1"/>
    </row>
    <row r="1232" spans="1:33">
      <c r="A1232" t="s">
        <v>320</v>
      </c>
      <c r="B1232" s="1" t="s">
        <v>8682</v>
      </c>
      <c r="C1232" s="1"/>
      <c r="D1232" s="1" t="s">
        <v>324</v>
      </c>
      <c r="E1232" s="1"/>
      <c r="F1232" s="1" t="s">
        <v>128</v>
      </c>
      <c r="G1232" s="1"/>
      <c r="H1232" s="20"/>
      <c r="I1232" s="22"/>
      <c r="J1232" s="20"/>
      <c r="K1232" s="22"/>
      <c r="L1232" s="20"/>
      <c r="M1232" s="22"/>
      <c r="N1232" s="20"/>
      <c r="O1232" s="22"/>
      <c r="P1232" s="20"/>
      <c r="Q1232" s="22"/>
      <c r="R1232" s="20"/>
      <c r="S1232" s="22"/>
      <c r="T1232" s="20">
        <v>2</v>
      </c>
      <c r="U1232" s="22">
        <v>2</v>
      </c>
      <c r="V1232" s="27">
        <v>3500</v>
      </c>
      <c r="W1232" s="1" t="s">
        <v>8683</v>
      </c>
      <c r="X1232" s="61" t="s">
        <v>8684</v>
      </c>
      <c r="Y1232" s="1"/>
      <c r="Z1232" s="1"/>
      <c r="AA1232" s="1" t="s">
        <v>1643</v>
      </c>
      <c r="AB1232" s="1" t="s">
        <v>5461</v>
      </c>
      <c r="AC1232" s="1" t="s">
        <v>183</v>
      </c>
      <c r="AD1232" s="1" t="s">
        <v>183</v>
      </c>
      <c r="AE1232" s="1">
        <v>1</v>
      </c>
      <c r="AF1232" s="1" t="s">
        <v>320</v>
      </c>
      <c r="AG1232" s="1"/>
    </row>
    <row r="1233" spans="1:33">
      <c r="A1233" t="s">
        <v>320</v>
      </c>
      <c r="B1233" s="1" t="s">
        <v>8685</v>
      </c>
      <c r="C1233" s="1"/>
      <c r="D1233" s="1" t="s">
        <v>328</v>
      </c>
      <c r="E1233" s="1"/>
      <c r="F1233" s="1" t="s">
        <v>128</v>
      </c>
      <c r="G1233" s="1"/>
      <c r="H1233" s="20"/>
      <c r="I1233" s="22"/>
      <c r="J1233" s="20"/>
      <c r="K1233" s="22"/>
      <c r="L1233" s="20"/>
      <c r="M1233" s="22"/>
      <c r="N1233" s="20"/>
      <c r="O1233" s="22"/>
      <c r="P1233" s="20"/>
      <c r="Q1233" s="22"/>
      <c r="R1233" s="20"/>
      <c r="S1233" s="22"/>
      <c r="T1233" s="20">
        <v>3</v>
      </c>
      <c r="U1233" s="22">
        <v>1</v>
      </c>
      <c r="V1233" s="27">
        <v>3500</v>
      </c>
      <c r="W1233" s="1" t="s">
        <v>8686</v>
      </c>
      <c r="X1233" s="61" t="s">
        <v>8687</v>
      </c>
      <c r="Y1233" s="1"/>
      <c r="Z1233" s="1"/>
      <c r="AA1233" s="1" t="s">
        <v>1643</v>
      </c>
      <c r="AB1233" s="1" t="s">
        <v>5461</v>
      </c>
      <c r="AC1233" s="1" t="s">
        <v>183</v>
      </c>
      <c r="AD1233" s="1" t="s">
        <v>183</v>
      </c>
      <c r="AE1233" s="1">
        <v>1</v>
      </c>
      <c r="AF1233" s="1" t="s">
        <v>320</v>
      </c>
      <c r="AG1233" s="1"/>
    </row>
    <row r="1234" spans="1:33">
      <c r="A1234" t="s">
        <v>320</v>
      </c>
      <c r="B1234" s="2" t="s">
        <v>8688</v>
      </c>
      <c r="C1234" s="2"/>
      <c r="D1234" s="1" t="s">
        <v>183</v>
      </c>
      <c r="E1234" s="1"/>
      <c r="F1234" s="1" t="s">
        <v>128</v>
      </c>
      <c r="G1234" s="1"/>
      <c r="H1234" s="20"/>
      <c r="I1234" s="22"/>
      <c r="J1234" s="20"/>
      <c r="K1234" s="22"/>
      <c r="L1234" s="20"/>
      <c r="M1234" s="22"/>
      <c r="N1234" s="20"/>
      <c r="O1234" s="22"/>
      <c r="P1234" s="20"/>
      <c r="Q1234" s="22">
        <v>1</v>
      </c>
      <c r="R1234" s="20"/>
      <c r="S1234" s="22"/>
      <c r="T1234" s="20">
        <v>1</v>
      </c>
      <c r="U1234" s="22">
        <v>1</v>
      </c>
      <c r="V1234" s="47">
        <v>3500</v>
      </c>
      <c r="W1234" s="1" t="s">
        <v>8689</v>
      </c>
      <c r="X1234" s="26" t="s">
        <v>8559</v>
      </c>
      <c r="Y1234" s="1"/>
      <c r="Z1234" s="1"/>
      <c r="AA1234" s="21" t="s">
        <v>1657</v>
      </c>
      <c r="AB1234" s="1" t="s">
        <v>5461</v>
      </c>
      <c r="AC1234" s="1" t="s">
        <v>183</v>
      </c>
      <c r="AD1234" s="1" t="s">
        <v>183</v>
      </c>
      <c r="AE1234" s="1">
        <v>1</v>
      </c>
      <c r="AF1234" s="2" t="s">
        <v>320</v>
      </c>
      <c r="AG1234" s="1"/>
    </row>
    <row r="1235" spans="1:33">
      <c r="A1235" t="s">
        <v>320</v>
      </c>
      <c r="B1235" s="2" t="s">
        <v>8690</v>
      </c>
      <c r="C1235" s="2"/>
      <c r="D1235" s="1" t="s">
        <v>305</v>
      </c>
      <c r="E1235" s="1"/>
      <c r="F1235" s="1" t="s">
        <v>128</v>
      </c>
      <c r="G1235" s="1"/>
      <c r="H1235" s="20"/>
      <c r="I1235" s="22">
        <v>1</v>
      </c>
      <c r="J1235" s="20"/>
      <c r="K1235" s="22"/>
      <c r="L1235" s="20"/>
      <c r="M1235" s="22"/>
      <c r="N1235" s="20"/>
      <c r="O1235" s="22"/>
      <c r="P1235" s="20"/>
      <c r="Q1235" s="22">
        <v>-3</v>
      </c>
      <c r="R1235" s="20"/>
      <c r="S1235" s="22"/>
      <c r="T1235" s="20">
        <v>2</v>
      </c>
      <c r="U1235" s="22">
        <v>3</v>
      </c>
      <c r="V1235" s="47">
        <v>3500</v>
      </c>
      <c r="W1235" s="1" t="s">
        <v>8691</v>
      </c>
      <c r="X1235" s="26" t="s">
        <v>8692</v>
      </c>
      <c r="Y1235" s="1"/>
      <c r="Z1235" s="1"/>
      <c r="AA1235" s="21" t="s">
        <v>1657</v>
      </c>
      <c r="AB1235" s="1" t="s">
        <v>5461</v>
      </c>
      <c r="AC1235" s="1" t="s">
        <v>183</v>
      </c>
      <c r="AD1235" s="1" t="s">
        <v>183</v>
      </c>
      <c r="AE1235" s="1">
        <v>1</v>
      </c>
      <c r="AF1235" s="2" t="s">
        <v>320</v>
      </c>
      <c r="AG1235" s="1"/>
    </row>
    <row r="1236" spans="1:33">
      <c r="A1236" t="s">
        <v>320</v>
      </c>
      <c r="B1236" s="2" t="s">
        <v>8693</v>
      </c>
      <c r="C1236" s="2"/>
      <c r="D1236" s="1" t="s">
        <v>305</v>
      </c>
      <c r="E1236" s="1"/>
      <c r="F1236" s="1" t="s">
        <v>128</v>
      </c>
      <c r="G1236" s="1"/>
      <c r="H1236" s="20"/>
      <c r="I1236" s="22">
        <v>1</v>
      </c>
      <c r="J1236" s="20"/>
      <c r="K1236" s="22"/>
      <c r="L1236" s="20"/>
      <c r="M1236" s="22"/>
      <c r="N1236" s="20"/>
      <c r="O1236" s="22"/>
      <c r="P1236" s="20"/>
      <c r="Q1236" s="22"/>
      <c r="R1236" s="20"/>
      <c r="S1236" s="22"/>
      <c r="T1236" s="20">
        <v>1</v>
      </c>
      <c r="U1236" s="22">
        <v>1</v>
      </c>
      <c r="V1236" s="47">
        <v>3500</v>
      </c>
      <c r="W1236" s="1" t="s">
        <v>8694</v>
      </c>
      <c r="X1236" s="26" t="s">
        <v>8695</v>
      </c>
      <c r="Y1236" s="1"/>
      <c r="Z1236" s="1"/>
      <c r="AA1236" s="21" t="s">
        <v>1657</v>
      </c>
      <c r="AB1236" s="1" t="s">
        <v>5461</v>
      </c>
      <c r="AC1236" s="1" t="s">
        <v>183</v>
      </c>
      <c r="AD1236" s="1" t="s">
        <v>183</v>
      </c>
      <c r="AE1236" s="1">
        <v>1</v>
      </c>
      <c r="AF1236" s="2" t="s">
        <v>320</v>
      </c>
      <c r="AG1236" s="1"/>
    </row>
    <row r="1237" spans="1:33">
      <c r="A1237" t="s">
        <v>320</v>
      </c>
      <c r="B1237" s="2" t="s">
        <v>8696</v>
      </c>
      <c r="C1237" s="2"/>
      <c r="D1237" s="1" t="s">
        <v>305</v>
      </c>
      <c r="E1237" s="1"/>
      <c r="F1237" s="1" t="s">
        <v>128</v>
      </c>
      <c r="G1237" s="1"/>
      <c r="H1237" s="20"/>
      <c r="I1237" s="22"/>
      <c r="J1237" s="20"/>
      <c r="K1237" s="22"/>
      <c r="L1237" s="20"/>
      <c r="M1237" s="22"/>
      <c r="N1237" s="20"/>
      <c r="O1237" s="22"/>
      <c r="P1237" s="20"/>
      <c r="Q1237" s="22"/>
      <c r="R1237" s="20"/>
      <c r="S1237" s="22"/>
      <c r="T1237" s="20">
        <v>2</v>
      </c>
      <c r="U1237" s="22">
        <v>2</v>
      </c>
      <c r="V1237" s="47">
        <v>3500</v>
      </c>
      <c r="W1237" s="1" t="s">
        <v>8697</v>
      </c>
      <c r="X1237" s="26" t="s">
        <v>8698</v>
      </c>
      <c r="Y1237" s="1"/>
      <c r="Z1237" s="1"/>
      <c r="AA1237" s="21" t="s">
        <v>1657</v>
      </c>
      <c r="AB1237" s="1" t="s">
        <v>5461</v>
      </c>
      <c r="AC1237" s="1" t="s">
        <v>183</v>
      </c>
      <c r="AD1237" s="1" t="s">
        <v>183</v>
      </c>
      <c r="AE1237" s="1">
        <v>1</v>
      </c>
      <c r="AF1237" s="2" t="s">
        <v>320</v>
      </c>
      <c r="AG1237" s="1"/>
    </row>
    <row r="1238" spans="1:33">
      <c r="A1238" t="s">
        <v>320</v>
      </c>
      <c r="B1238" s="2" t="s">
        <v>8699</v>
      </c>
      <c r="C1238" s="2"/>
      <c r="D1238" s="1" t="s">
        <v>951</v>
      </c>
      <c r="E1238" s="1"/>
      <c r="F1238" s="1" t="s">
        <v>128</v>
      </c>
      <c r="G1238" s="1"/>
      <c r="H1238" s="20"/>
      <c r="I1238" s="22">
        <v>1</v>
      </c>
      <c r="J1238" s="20"/>
      <c r="K1238" s="22"/>
      <c r="L1238" s="20"/>
      <c r="M1238" s="22"/>
      <c r="N1238" s="20"/>
      <c r="O1238" s="22"/>
      <c r="P1238" s="20"/>
      <c r="Q1238" s="22"/>
      <c r="R1238" s="20"/>
      <c r="S1238" s="22"/>
      <c r="T1238" s="20">
        <v>1</v>
      </c>
      <c r="U1238" s="22">
        <v>1</v>
      </c>
      <c r="V1238" s="47">
        <v>3500</v>
      </c>
      <c r="W1238" s="1" t="s">
        <v>8700</v>
      </c>
      <c r="X1238" s="26" t="s">
        <v>8701</v>
      </c>
      <c r="Y1238" s="1"/>
      <c r="Z1238" s="1"/>
      <c r="AA1238" s="21" t="s">
        <v>1657</v>
      </c>
      <c r="AB1238" s="1" t="s">
        <v>5461</v>
      </c>
      <c r="AC1238" s="1" t="s">
        <v>183</v>
      </c>
      <c r="AD1238" s="1" t="s">
        <v>183</v>
      </c>
      <c r="AE1238" s="1">
        <v>1</v>
      </c>
      <c r="AF1238" s="2" t="s">
        <v>320</v>
      </c>
      <c r="AG1238" s="1"/>
    </row>
    <row r="1239" spans="1:33">
      <c r="A1239" t="s">
        <v>320</v>
      </c>
      <c r="B1239" s="2" t="s">
        <v>8702</v>
      </c>
      <c r="C1239" s="2"/>
      <c r="D1239" s="1" t="s">
        <v>305</v>
      </c>
      <c r="E1239" s="1"/>
      <c r="F1239" s="1" t="s">
        <v>128</v>
      </c>
      <c r="G1239" s="1"/>
      <c r="H1239" s="20"/>
      <c r="I1239" s="22">
        <v>1</v>
      </c>
      <c r="J1239" s="20"/>
      <c r="K1239" s="22"/>
      <c r="L1239" s="20"/>
      <c r="M1239" s="22"/>
      <c r="N1239" s="20"/>
      <c r="O1239" s="22"/>
      <c r="P1239" s="20"/>
      <c r="Q1239" s="22"/>
      <c r="R1239" s="20"/>
      <c r="S1239" s="22"/>
      <c r="T1239" s="20">
        <v>1</v>
      </c>
      <c r="U1239" s="22">
        <v>1</v>
      </c>
      <c r="V1239" s="47">
        <v>3500</v>
      </c>
      <c r="W1239" s="1" t="s">
        <v>8703</v>
      </c>
      <c r="X1239" s="26" t="s">
        <v>8704</v>
      </c>
      <c r="Y1239" s="1"/>
      <c r="Z1239" s="1"/>
      <c r="AA1239" s="21" t="s">
        <v>1657</v>
      </c>
      <c r="AB1239" s="1" t="s">
        <v>5461</v>
      </c>
      <c r="AC1239" s="1" t="s">
        <v>183</v>
      </c>
      <c r="AD1239" s="1" t="s">
        <v>183</v>
      </c>
      <c r="AE1239" s="1">
        <v>1</v>
      </c>
      <c r="AF1239" s="2" t="s">
        <v>320</v>
      </c>
      <c r="AG1239" s="1"/>
    </row>
    <row r="1240" spans="1:33">
      <c r="A1240" t="s">
        <v>320</v>
      </c>
      <c r="B1240" s="2" t="s">
        <v>8705</v>
      </c>
      <c r="C1240" s="2"/>
      <c r="D1240" s="1" t="s">
        <v>327</v>
      </c>
      <c r="E1240" s="1" t="s">
        <v>951</v>
      </c>
      <c r="F1240" s="1" t="s">
        <v>128</v>
      </c>
      <c r="G1240" s="1"/>
      <c r="H1240" s="20"/>
      <c r="I1240" s="22"/>
      <c r="J1240" s="20"/>
      <c r="K1240" s="22"/>
      <c r="L1240" s="20"/>
      <c r="M1240" s="22"/>
      <c r="N1240" s="20"/>
      <c r="O1240" s="22"/>
      <c r="P1240" s="20"/>
      <c r="Q1240" s="22"/>
      <c r="R1240" s="20"/>
      <c r="S1240" s="22"/>
      <c r="T1240" s="20">
        <v>1</v>
      </c>
      <c r="U1240" s="22">
        <v>3</v>
      </c>
      <c r="V1240" s="47">
        <v>3500</v>
      </c>
      <c r="W1240" s="1" t="s">
        <v>8706</v>
      </c>
      <c r="X1240" s="26" t="s">
        <v>8707</v>
      </c>
      <c r="Y1240" s="1"/>
      <c r="Z1240" s="1"/>
      <c r="AA1240" s="21" t="s">
        <v>1657</v>
      </c>
      <c r="AB1240" s="1" t="s">
        <v>5461</v>
      </c>
      <c r="AC1240" s="1" t="s">
        <v>183</v>
      </c>
      <c r="AD1240" s="1" t="s">
        <v>183</v>
      </c>
      <c r="AE1240" s="1">
        <v>1</v>
      </c>
      <c r="AF1240" s="2" t="s">
        <v>320</v>
      </c>
      <c r="AG1240" s="1"/>
    </row>
    <row r="1241" spans="1:33">
      <c r="A1241" t="s">
        <v>320</v>
      </c>
      <c r="B1241" s="2" t="s">
        <v>8708</v>
      </c>
      <c r="C1241" s="2"/>
      <c r="D1241" s="1" t="s">
        <v>305</v>
      </c>
      <c r="E1241" s="1"/>
      <c r="F1241" s="1" t="s">
        <v>128</v>
      </c>
      <c r="G1241" s="1"/>
      <c r="H1241" s="20"/>
      <c r="I1241" s="22"/>
      <c r="J1241" s="20"/>
      <c r="K1241" s="22"/>
      <c r="L1241" s="20"/>
      <c r="M1241" s="22"/>
      <c r="N1241" s="20"/>
      <c r="O1241" s="22"/>
      <c r="P1241" s="20"/>
      <c r="Q1241" s="22"/>
      <c r="R1241" s="20"/>
      <c r="S1241" s="22"/>
      <c r="T1241" s="20">
        <v>1</v>
      </c>
      <c r="U1241" s="22">
        <v>3</v>
      </c>
      <c r="V1241" s="47">
        <v>3500</v>
      </c>
      <c r="W1241" s="1" t="s">
        <v>8709</v>
      </c>
      <c r="X1241" s="26" t="s">
        <v>8695</v>
      </c>
      <c r="Y1241" s="1"/>
      <c r="Z1241" s="1"/>
      <c r="AA1241" s="21" t="s">
        <v>1657</v>
      </c>
      <c r="AB1241" s="1" t="s">
        <v>5461</v>
      </c>
      <c r="AC1241" s="1" t="s">
        <v>183</v>
      </c>
      <c r="AD1241" s="1" t="s">
        <v>183</v>
      </c>
      <c r="AE1241" s="1">
        <v>1</v>
      </c>
      <c r="AF1241" s="2" t="s">
        <v>320</v>
      </c>
      <c r="AG1241" s="1"/>
    </row>
    <row r="1242" spans="1:33">
      <c r="A1242" t="s">
        <v>320</v>
      </c>
      <c r="B1242" s="2" t="s">
        <v>8710</v>
      </c>
      <c r="C1242" s="2"/>
      <c r="D1242" s="1" t="s">
        <v>316</v>
      </c>
      <c r="E1242" s="1" t="s">
        <v>951</v>
      </c>
      <c r="F1242" s="1" t="s">
        <v>128</v>
      </c>
      <c r="G1242" s="1"/>
      <c r="H1242" s="20"/>
      <c r="I1242" s="22"/>
      <c r="J1242" s="20"/>
      <c r="K1242" s="22"/>
      <c r="L1242" s="20"/>
      <c r="M1242" s="22"/>
      <c r="N1242" s="20"/>
      <c r="O1242" s="22"/>
      <c r="P1242" s="20"/>
      <c r="Q1242" s="22"/>
      <c r="R1242" s="20"/>
      <c r="S1242" s="22"/>
      <c r="T1242" s="20">
        <v>2</v>
      </c>
      <c r="U1242" s="22">
        <v>2</v>
      </c>
      <c r="V1242" s="47">
        <v>3500</v>
      </c>
      <c r="W1242" s="1" t="s">
        <v>8711</v>
      </c>
      <c r="X1242" s="26" t="s">
        <v>8712</v>
      </c>
      <c r="Y1242" s="1"/>
      <c r="Z1242" s="1"/>
      <c r="AA1242" s="21" t="s">
        <v>1657</v>
      </c>
      <c r="AB1242" s="1" t="s">
        <v>5461</v>
      </c>
      <c r="AC1242" s="1" t="s">
        <v>183</v>
      </c>
      <c r="AD1242" s="1" t="s">
        <v>183</v>
      </c>
      <c r="AE1242" s="1">
        <v>1</v>
      </c>
      <c r="AF1242" s="2" t="s">
        <v>320</v>
      </c>
      <c r="AG1242" s="1"/>
    </row>
    <row r="1243" spans="1:33">
      <c r="A1243" t="s">
        <v>320</v>
      </c>
      <c r="B1243" s="2" t="s">
        <v>8713</v>
      </c>
      <c r="C1243" s="2"/>
      <c r="D1243" s="1" t="s">
        <v>316</v>
      </c>
      <c r="E1243" s="1" t="s">
        <v>951</v>
      </c>
      <c r="F1243" s="1" t="s">
        <v>128</v>
      </c>
      <c r="G1243" s="1"/>
      <c r="H1243" s="20"/>
      <c r="I1243" s="22"/>
      <c r="J1243" s="20"/>
      <c r="K1243" s="22"/>
      <c r="L1243" s="20"/>
      <c r="M1243" s="22"/>
      <c r="N1243" s="20"/>
      <c r="O1243" s="22"/>
      <c r="P1243" s="20"/>
      <c r="Q1243" s="22"/>
      <c r="R1243" s="20"/>
      <c r="S1243" s="22"/>
      <c r="T1243" s="20">
        <v>2</v>
      </c>
      <c r="U1243" s="22">
        <v>2</v>
      </c>
      <c r="V1243" s="47">
        <v>3500</v>
      </c>
      <c r="W1243" s="1" t="s">
        <v>8714</v>
      </c>
      <c r="X1243" s="26" t="s">
        <v>8715</v>
      </c>
      <c r="Y1243" s="1"/>
      <c r="Z1243" s="1"/>
      <c r="AA1243" s="21" t="s">
        <v>1657</v>
      </c>
      <c r="AB1243" s="1" t="s">
        <v>5461</v>
      </c>
      <c r="AC1243" s="1" t="s">
        <v>183</v>
      </c>
      <c r="AD1243" s="1" t="s">
        <v>183</v>
      </c>
      <c r="AE1243" s="1">
        <v>1</v>
      </c>
      <c r="AF1243" s="2" t="s">
        <v>320</v>
      </c>
      <c r="AG1243" s="1"/>
    </row>
    <row r="1244" spans="1:33">
      <c r="A1244" t="s">
        <v>320</v>
      </c>
      <c r="B1244" s="2" t="s">
        <v>8716</v>
      </c>
      <c r="C1244" s="2"/>
      <c r="D1244" s="1" t="s">
        <v>305</v>
      </c>
      <c r="E1244" s="1"/>
      <c r="F1244" s="1" t="s">
        <v>128</v>
      </c>
      <c r="G1244" s="1"/>
      <c r="H1244" s="20"/>
      <c r="I1244" s="22"/>
      <c r="J1244" s="20"/>
      <c r="K1244" s="22"/>
      <c r="L1244" s="20"/>
      <c r="M1244" s="22"/>
      <c r="N1244" s="20"/>
      <c r="O1244" s="22"/>
      <c r="P1244" s="20"/>
      <c r="Q1244" s="22"/>
      <c r="R1244" s="20"/>
      <c r="S1244" s="22"/>
      <c r="T1244" s="20">
        <v>3</v>
      </c>
      <c r="U1244" s="22">
        <v>1</v>
      </c>
      <c r="V1244" s="47">
        <v>3500</v>
      </c>
      <c r="W1244" s="1" t="s">
        <v>8717</v>
      </c>
      <c r="X1244" s="26" t="s">
        <v>8718</v>
      </c>
      <c r="Y1244" s="1"/>
      <c r="Z1244" s="1"/>
      <c r="AA1244" s="21" t="s">
        <v>1657</v>
      </c>
      <c r="AB1244" s="1" t="s">
        <v>5461</v>
      </c>
      <c r="AC1244" s="1" t="s">
        <v>183</v>
      </c>
      <c r="AD1244" s="1" t="s">
        <v>183</v>
      </c>
      <c r="AE1244" s="1">
        <v>1</v>
      </c>
      <c r="AF1244" s="2" t="s">
        <v>320</v>
      </c>
      <c r="AG1244" s="1"/>
    </row>
    <row r="1245" spans="1:33">
      <c r="A1245" t="s">
        <v>320</v>
      </c>
      <c r="B1245" s="36" t="s">
        <v>8719</v>
      </c>
      <c r="C1245" s="20"/>
      <c r="D1245" s="1" t="s">
        <v>1605</v>
      </c>
      <c r="E1245" s="1"/>
      <c r="F1245" s="1" t="s">
        <v>128</v>
      </c>
      <c r="G1245" s="2"/>
      <c r="H1245" s="20"/>
      <c r="I1245" s="22">
        <v>1</v>
      </c>
      <c r="J1245" s="20"/>
      <c r="K1245" s="22"/>
      <c r="L1245" s="20"/>
      <c r="M1245" s="22"/>
      <c r="N1245" s="20"/>
      <c r="O1245" s="22"/>
      <c r="P1245" s="20"/>
      <c r="Q1245" s="22">
        <v>-2</v>
      </c>
      <c r="R1245" s="20"/>
      <c r="S1245" s="22"/>
      <c r="T1245" s="20">
        <v>2</v>
      </c>
      <c r="U1245" s="22">
        <v>2</v>
      </c>
      <c r="V1245" s="62">
        <v>3500</v>
      </c>
      <c r="W1245" s="1" t="s">
        <v>8720</v>
      </c>
      <c r="X1245" s="26" t="s">
        <v>8721</v>
      </c>
      <c r="Y1245" s="1"/>
      <c r="Z1245" s="1"/>
      <c r="AA1245" s="63" t="s">
        <v>1662</v>
      </c>
      <c r="AB1245" s="1" t="s">
        <v>5461</v>
      </c>
      <c r="AC1245" s="1" t="s">
        <v>183</v>
      </c>
      <c r="AD1245" s="1" t="s">
        <v>183</v>
      </c>
      <c r="AE1245" s="1">
        <v>1</v>
      </c>
      <c r="AF1245" s="20" t="s">
        <v>320</v>
      </c>
      <c r="AG1245" s="1"/>
    </row>
    <row r="1246" spans="1:33">
      <c r="A1246" t="s">
        <v>320</v>
      </c>
      <c r="B1246" s="36" t="s">
        <v>8722</v>
      </c>
      <c r="C1246" s="20"/>
      <c r="D1246" s="1" t="s">
        <v>305</v>
      </c>
      <c r="E1246" s="1"/>
      <c r="F1246" s="1" t="s">
        <v>128</v>
      </c>
      <c r="G1246" s="2"/>
      <c r="H1246" s="20"/>
      <c r="I1246" s="22"/>
      <c r="J1246" s="20"/>
      <c r="K1246" s="22"/>
      <c r="L1246" s="20"/>
      <c r="M1246" s="22"/>
      <c r="N1246" s="20"/>
      <c r="O1246" s="22"/>
      <c r="P1246" s="20"/>
      <c r="Q1246" s="22"/>
      <c r="R1246" s="20"/>
      <c r="S1246" s="22"/>
      <c r="T1246" s="20">
        <v>2</v>
      </c>
      <c r="U1246" s="22">
        <v>2</v>
      </c>
      <c r="V1246" s="62">
        <v>3500</v>
      </c>
      <c r="W1246" s="1" t="s">
        <v>8723</v>
      </c>
      <c r="X1246" s="26" t="s">
        <v>8687</v>
      </c>
      <c r="Y1246" s="1"/>
      <c r="Z1246" s="1"/>
      <c r="AA1246" s="63" t="s">
        <v>1662</v>
      </c>
      <c r="AB1246" s="1" t="s">
        <v>5461</v>
      </c>
      <c r="AC1246" s="1" t="s">
        <v>183</v>
      </c>
      <c r="AD1246" s="1" t="s">
        <v>183</v>
      </c>
      <c r="AE1246" s="1">
        <v>1</v>
      </c>
      <c r="AF1246" s="20" t="s">
        <v>320</v>
      </c>
      <c r="AG1246" s="1"/>
    </row>
    <row r="1247" spans="1:33">
      <c r="A1247" t="s">
        <v>320</v>
      </c>
      <c r="B1247" s="36" t="s">
        <v>8724</v>
      </c>
      <c r="C1247" s="20"/>
      <c r="D1247" s="1" t="s">
        <v>305</v>
      </c>
      <c r="E1247" s="1"/>
      <c r="F1247" s="1" t="s">
        <v>128</v>
      </c>
      <c r="G1247" s="2"/>
      <c r="H1247" s="20"/>
      <c r="I1247" s="22">
        <v>1</v>
      </c>
      <c r="J1247" s="20"/>
      <c r="K1247" s="22"/>
      <c r="L1247" s="20"/>
      <c r="M1247" s="22"/>
      <c r="N1247" s="20"/>
      <c r="O1247" s="22"/>
      <c r="P1247" s="20"/>
      <c r="Q1247" s="22">
        <v>0</v>
      </c>
      <c r="R1247" s="20"/>
      <c r="S1247" s="22"/>
      <c r="T1247" s="20">
        <v>2</v>
      </c>
      <c r="U1247" s="22">
        <v>2</v>
      </c>
      <c r="V1247" s="62">
        <v>3500</v>
      </c>
      <c r="W1247" s="1" t="s">
        <v>8725</v>
      </c>
      <c r="X1247" s="26" t="s">
        <v>8300</v>
      </c>
      <c r="Y1247" s="1"/>
      <c r="Z1247" s="1"/>
      <c r="AA1247" s="63" t="s">
        <v>1667</v>
      </c>
      <c r="AB1247" s="1" t="s">
        <v>5461</v>
      </c>
      <c r="AC1247" s="1" t="s">
        <v>183</v>
      </c>
      <c r="AD1247" s="1" t="s">
        <v>183</v>
      </c>
      <c r="AE1247" s="1">
        <v>1</v>
      </c>
      <c r="AF1247" s="20" t="s">
        <v>320</v>
      </c>
      <c r="AG1247" s="1"/>
    </row>
    <row r="1248" spans="1:33">
      <c r="A1248" t="s">
        <v>320</v>
      </c>
      <c r="B1248" s="36" t="s">
        <v>8726</v>
      </c>
      <c r="C1248" s="20"/>
      <c r="D1248" s="1" t="s">
        <v>305</v>
      </c>
      <c r="E1248" s="1" t="s">
        <v>316</v>
      </c>
      <c r="F1248" s="1" t="s">
        <v>128</v>
      </c>
      <c r="G1248" s="2"/>
      <c r="H1248" s="20"/>
      <c r="I1248" s="22">
        <v>0</v>
      </c>
      <c r="J1248" s="20"/>
      <c r="K1248" s="22"/>
      <c r="L1248" s="20"/>
      <c r="M1248" s="22"/>
      <c r="N1248" s="20"/>
      <c r="O1248" s="22"/>
      <c r="P1248" s="20"/>
      <c r="Q1248" s="22">
        <v>0</v>
      </c>
      <c r="R1248" s="20"/>
      <c r="S1248" s="22"/>
      <c r="T1248" s="20">
        <v>2</v>
      </c>
      <c r="U1248" s="22">
        <v>4</v>
      </c>
      <c r="V1248" s="62">
        <v>3500</v>
      </c>
      <c r="W1248" s="1" t="s">
        <v>8727</v>
      </c>
      <c r="X1248" s="26" t="s">
        <v>8728</v>
      </c>
      <c r="Y1248" s="1"/>
      <c r="Z1248" s="1"/>
      <c r="AA1248" s="63" t="s">
        <v>1667</v>
      </c>
      <c r="AB1248" s="1" t="s">
        <v>5461</v>
      </c>
      <c r="AC1248" s="1" t="s">
        <v>183</v>
      </c>
      <c r="AD1248" s="1" t="s">
        <v>183</v>
      </c>
      <c r="AE1248" s="1">
        <v>1</v>
      </c>
      <c r="AF1248" s="20" t="s">
        <v>320</v>
      </c>
      <c r="AG1248" s="1"/>
    </row>
    <row r="1249" spans="1:33">
      <c r="A1249" t="s">
        <v>320</v>
      </c>
      <c r="B1249" s="36" t="s">
        <v>8729</v>
      </c>
      <c r="C1249" s="20"/>
      <c r="D1249" s="1" t="s">
        <v>305</v>
      </c>
      <c r="E1249" s="1"/>
      <c r="F1249" s="1" t="s">
        <v>128</v>
      </c>
      <c r="G1249" s="2"/>
      <c r="H1249" s="20"/>
      <c r="I1249" s="22">
        <v>0</v>
      </c>
      <c r="J1249" s="20"/>
      <c r="K1249" s="22"/>
      <c r="L1249" s="20"/>
      <c r="M1249" s="22"/>
      <c r="N1249" s="20"/>
      <c r="O1249" s="22"/>
      <c r="P1249" s="20"/>
      <c r="Q1249" s="22">
        <v>0</v>
      </c>
      <c r="R1249" s="20"/>
      <c r="S1249" s="22"/>
      <c r="T1249" s="20">
        <v>3</v>
      </c>
      <c r="U1249" s="22">
        <v>3</v>
      </c>
      <c r="V1249" s="62">
        <v>3500</v>
      </c>
      <c r="W1249" s="1" t="s">
        <v>8730</v>
      </c>
      <c r="X1249" s="26" t="s">
        <v>8731</v>
      </c>
      <c r="Y1249" s="1"/>
      <c r="Z1249" s="1"/>
      <c r="AA1249" s="63" t="s">
        <v>1667</v>
      </c>
      <c r="AB1249" s="1" t="s">
        <v>5461</v>
      </c>
      <c r="AC1249" s="1" t="s">
        <v>183</v>
      </c>
      <c r="AD1249" s="1" t="s">
        <v>183</v>
      </c>
      <c r="AE1249" s="1">
        <v>1</v>
      </c>
      <c r="AF1249" s="20" t="s">
        <v>320</v>
      </c>
      <c r="AG1249" s="1"/>
    </row>
    <row r="1250" spans="1:33">
      <c r="A1250" t="s">
        <v>320</v>
      </c>
      <c r="B1250" s="36" t="s">
        <v>8732</v>
      </c>
      <c r="C1250" s="20"/>
      <c r="D1250" s="1" t="s">
        <v>305</v>
      </c>
      <c r="E1250" s="1" t="s">
        <v>316</v>
      </c>
      <c r="F1250" s="1" t="s">
        <v>128</v>
      </c>
      <c r="G1250" s="2"/>
      <c r="H1250" s="20"/>
      <c r="I1250" s="22">
        <v>0</v>
      </c>
      <c r="J1250" s="20"/>
      <c r="K1250" s="22"/>
      <c r="L1250" s="20"/>
      <c r="M1250" s="22"/>
      <c r="N1250" s="20"/>
      <c r="O1250" s="22"/>
      <c r="P1250" s="20"/>
      <c r="Q1250" s="22">
        <v>0</v>
      </c>
      <c r="R1250" s="20"/>
      <c r="S1250" s="22"/>
      <c r="T1250" s="20">
        <v>4</v>
      </c>
      <c r="U1250" s="22">
        <v>2</v>
      </c>
      <c r="V1250" s="62">
        <v>3500</v>
      </c>
      <c r="W1250" s="1" t="s">
        <v>8733</v>
      </c>
      <c r="X1250" s="26" t="s">
        <v>8734</v>
      </c>
      <c r="Y1250" s="1"/>
      <c r="Z1250" s="1"/>
      <c r="AA1250" s="63" t="s">
        <v>1667</v>
      </c>
      <c r="AB1250" s="1" t="s">
        <v>5461</v>
      </c>
      <c r="AC1250" s="1" t="s">
        <v>183</v>
      </c>
      <c r="AD1250" s="1" t="s">
        <v>183</v>
      </c>
      <c r="AE1250" s="1">
        <v>1</v>
      </c>
      <c r="AF1250" s="20" t="s">
        <v>320</v>
      </c>
      <c r="AG1250" s="1"/>
    </row>
    <row r="1251" spans="1:33">
      <c r="A1251" t="s">
        <v>320</v>
      </c>
      <c r="B1251" s="36" t="s">
        <v>8735</v>
      </c>
      <c r="C1251" s="20"/>
      <c r="D1251" s="1" t="s">
        <v>324</v>
      </c>
      <c r="E1251" s="1"/>
      <c r="F1251" s="1" t="s">
        <v>128</v>
      </c>
      <c r="G1251" s="2"/>
      <c r="H1251" s="20"/>
      <c r="I1251" s="22">
        <v>1</v>
      </c>
      <c r="J1251" s="20"/>
      <c r="K1251" s="22"/>
      <c r="L1251" s="20"/>
      <c r="M1251" s="22"/>
      <c r="N1251" s="20"/>
      <c r="O1251" s="22"/>
      <c r="P1251" s="20"/>
      <c r="Q1251" s="22">
        <v>0</v>
      </c>
      <c r="R1251" s="20"/>
      <c r="S1251" s="22"/>
      <c r="T1251" s="20">
        <v>1</v>
      </c>
      <c r="U1251" s="22">
        <v>3</v>
      </c>
      <c r="V1251" s="62">
        <v>3500</v>
      </c>
      <c r="W1251" s="1" t="s">
        <v>8736</v>
      </c>
      <c r="X1251" s="26" t="s">
        <v>8737</v>
      </c>
      <c r="Y1251" s="1"/>
      <c r="Z1251" s="1"/>
      <c r="AA1251" s="63" t="s">
        <v>1667</v>
      </c>
      <c r="AB1251" s="1" t="s">
        <v>5461</v>
      </c>
      <c r="AC1251" s="1" t="s">
        <v>183</v>
      </c>
      <c r="AD1251" s="1" t="s">
        <v>183</v>
      </c>
      <c r="AE1251" s="1">
        <v>1</v>
      </c>
      <c r="AF1251" s="20" t="s">
        <v>320</v>
      </c>
      <c r="AG1251" s="1"/>
    </row>
    <row r="1252" spans="1:33">
      <c r="A1252" t="s">
        <v>320</v>
      </c>
      <c r="B1252" s="36" t="s">
        <v>8738</v>
      </c>
      <c r="C1252" s="20"/>
      <c r="D1252" s="1" t="s">
        <v>344</v>
      </c>
      <c r="E1252" s="1" t="s">
        <v>341</v>
      </c>
      <c r="F1252" s="1" t="s">
        <v>128</v>
      </c>
      <c r="G1252" s="2"/>
      <c r="H1252" s="20"/>
      <c r="I1252" s="22">
        <v>1</v>
      </c>
      <c r="J1252" s="20"/>
      <c r="K1252" s="22"/>
      <c r="L1252" s="20"/>
      <c r="M1252" s="22"/>
      <c r="N1252" s="20"/>
      <c r="O1252" s="22"/>
      <c r="P1252" s="20"/>
      <c r="Q1252" s="22">
        <v>0</v>
      </c>
      <c r="R1252" s="20"/>
      <c r="S1252" s="22"/>
      <c r="T1252" s="20">
        <v>2</v>
      </c>
      <c r="U1252" s="22">
        <v>2</v>
      </c>
      <c r="V1252" s="62">
        <v>3500</v>
      </c>
      <c r="W1252" s="1" t="s">
        <v>8739</v>
      </c>
      <c r="X1252" s="26" t="s">
        <v>8740</v>
      </c>
      <c r="Y1252" s="1"/>
      <c r="Z1252" s="1"/>
      <c r="AA1252" s="63" t="s">
        <v>1667</v>
      </c>
      <c r="AB1252" s="1" t="s">
        <v>5461</v>
      </c>
      <c r="AC1252" s="1" t="s">
        <v>183</v>
      </c>
      <c r="AD1252" s="1" t="s">
        <v>183</v>
      </c>
      <c r="AE1252" s="1">
        <v>1</v>
      </c>
      <c r="AF1252" s="20" t="s">
        <v>320</v>
      </c>
      <c r="AG1252" s="1"/>
    </row>
    <row r="1253" spans="1:33">
      <c r="A1253" s="1" t="s">
        <v>320</v>
      </c>
      <c r="B1253" s="1" t="s">
        <v>8741</v>
      </c>
      <c r="C1253" s="1"/>
      <c r="D1253" s="1" t="s">
        <v>305</v>
      </c>
      <c r="E1253" s="1"/>
      <c r="F1253" s="1" t="s">
        <v>128</v>
      </c>
      <c r="G1253" s="1"/>
      <c r="H1253" s="20"/>
      <c r="I1253" s="22">
        <v>1</v>
      </c>
      <c r="J1253" s="20"/>
      <c r="K1253" s="22"/>
      <c r="L1253" s="20"/>
      <c r="M1253" s="22"/>
      <c r="N1253" s="20"/>
      <c r="O1253" s="22"/>
      <c r="P1253" s="20"/>
      <c r="Q1253" s="22">
        <v>-2</v>
      </c>
      <c r="R1253" s="20"/>
      <c r="S1253" s="22"/>
      <c r="T1253" s="20">
        <v>5</v>
      </c>
      <c r="U1253" s="22">
        <v>2</v>
      </c>
      <c r="V1253" s="27">
        <v>5000</v>
      </c>
      <c r="W1253" s="1" t="s">
        <v>8742</v>
      </c>
      <c r="X1253" s="29" t="s">
        <v>8743</v>
      </c>
      <c r="Y1253" s="1"/>
      <c r="Z1253" s="1"/>
      <c r="AA1253" s="1" t="s">
        <v>747</v>
      </c>
      <c r="AB1253" s="1" t="s">
        <v>5461</v>
      </c>
      <c r="AC1253" s="1" t="s">
        <v>183</v>
      </c>
      <c r="AD1253" s="1" t="s">
        <v>183</v>
      </c>
      <c r="AE1253" s="1">
        <v>1</v>
      </c>
      <c r="AF1253" s="1" t="s">
        <v>320</v>
      </c>
      <c r="AG1253" s="1"/>
    </row>
    <row r="1254" spans="1:33">
      <c r="A1254" s="1" t="s">
        <v>320</v>
      </c>
      <c r="B1254" s="1" t="s">
        <v>8744</v>
      </c>
      <c r="C1254" s="1"/>
      <c r="D1254" s="1" t="s">
        <v>183</v>
      </c>
      <c r="E1254" s="1"/>
      <c r="F1254" s="1" t="s">
        <v>128</v>
      </c>
      <c r="G1254" s="1"/>
      <c r="H1254" s="20"/>
      <c r="I1254" s="22"/>
      <c r="J1254" s="20"/>
      <c r="K1254" s="22"/>
      <c r="L1254" s="20"/>
      <c r="M1254" s="22"/>
      <c r="N1254" s="20"/>
      <c r="O1254" s="22"/>
      <c r="P1254" s="20"/>
      <c r="Q1254" s="22">
        <v>1</v>
      </c>
      <c r="R1254" s="20"/>
      <c r="S1254" s="22"/>
      <c r="T1254" s="20">
        <v>3</v>
      </c>
      <c r="U1254" s="22">
        <v>3</v>
      </c>
      <c r="V1254" s="27">
        <v>5000</v>
      </c>
      <c r="W1254" s="1" t="s">
        <v>8745</v>
      </c>
      <c r="X1254" s="29" t="s">
        <v>8746</v>
      </c>
      <c r="Y1254" s="1"/>
      <c r="Z1254" s="1"/>
      <c r="AA1254" s="1" t="s">
        <v>1631</v>
      </c>
      <c r="AB1254" s="1" t="s">
        <v>5461</v>
      </c>
      <c r="AC1254" s="1" t="s">
        <v>183</v>
      </c>
      <c r="AD1254" s="1" t="s">
        <v>183</v>
      </c>
      <c r="AE1254" s="1">
        <v>1</v>
      </c>
      <c r="AF1254" s="1" t="s">
        <v>320</v>
      </c>
      <c r="AG1254" s="1"/>
    </row>
    <row r="1255" spans="1:33">
      <c r="A1255" s="1" t="s">
        <v>320</v>
      </c>
      <c r="B1255" s="1" t="s">
        <v>8747</v>
      </c>
      <c r="C1255" s="1"/>
      <c r="D1255" s="1" t="s">
        <v>305</v>
      </c>
      <c r="E1255" s="1"/>
      <c r="F1255" s="1" t="s">
        <v>128</v>
      </c>
      <c r="G1255" s="1"/>
      <c r="H1255" s="20"/>
      <c r="I1255" s="22">
        <v>1</v>
      </c>
      <c r="J1255" s="20"/>
      <c r="K1255" s="22"/>
      <c r="L1255" s="20"/>
      <c r="M1255" s="22"/>
      <c r="N1255" s="20"/>
      <c r="O1255" s="22"/>
      <c r="P1255" s="20"/>
      <c r="Q1255" s="22">
        <v>-3</v>
      </c>
      <c r="R1255" s="20"/>
      <c r="S1255" s="22"/>
      <c r="T1255" s="20">
        <v>5</v>
      </c>
      <c r="U1255" s="22">
        <v>3</v>
      </c>
      <c r="V1255" s="27">
        <v>5000</v>
      </c>
      <c r="W1255" s="1" t="s">
        <v>8748</v>
      </c>
      <c r="X1255" s="29" t="s">
        <v>8749</v>
      </c>
      <c r="Y1255" s="1"/>
      <c r="Z1255" s="1"/>
      <c r="AA1255" s="1" t="s">
        <v>1631</v>
      </c>
      <c r="AB1255" s="1" t="s">
        <v>5461</v>
      </c>
      <c r="AC1255" s="1" t="s">
        <v>183</v>
      </c>
      <c r="AD1255" s="1" t="s">
        <v>183</v>
      </c>
      <c r="AE1255" s="1">
        <v>1</v>
      </c>
      <c r="AF1255" s="1" t="s">
        <v>320</v>
      </c>
      <c r="AG1255" s="1"/>
    </row>
    <row r="1256" spans="1:33">
      <c r="A1256" s="1" t="s">
        <v>320</v>
      </c>
      <c r="B1256" s="1" t="s">
        <v>8750</v>
      </c>
      <c r="C1256" s="1"/>
      <c r="D1256" s="1" t="s">
        <v>305</v>
      </c>
      <c r="E1256" s="1"/>
      <c r="F1256" s="1" t="s">
        <v>128</v>
      </c>
      <c r="G1256" s="1"/>
      <c r="H1256" s="20"/>
      <c r="I1256" s="22">
        <v>1</v>
      </c>
      <c r="J1256" s="20"/>
      <c r="K1256" s="22"/>
      <c r="L1256" s="20"/>
      <c r="M1256" s="22"/>
      <c r="N1256" s="20"/>
      <c r="O1256" s="22"/>
      <c r="P1256" s="20"/>
      <c r="Q1256" s="22">
        <v>-4</v>
      </c>
      <c r="R1256" s="20"/>
      <c r="S1256" s="22"/>
      <c r="T1256" s="20">
        <v>6</v>
      </c>
      <c r="U1256" s="22">
        <v>4</v>
      </c>
      <c r="V1256" s="27">
        <v>5000</v>
      </c>
      <c r="W1256" s="1" t="s">
        <v>8751</v>
      </c>
      <c r="X1256" s="29" t="s">
        <v>8752</v>
      </c>
      <c r="Y1256" s="1"/>
      <c r="Z1256" s="1"/>
      <c r="AA1256" s="1" t="s">
        <v>1631</v>
      </c>
      <c r="AB1256" s="1" t="s">
        <v>5461</v>
      </c>
      <c r="AC1256" s="1" t="s">
        <v>183</v>
      </c>
      <c r="AD1256" s="1" t="s">
        <v>183</v>
      </c>
      <c r="AE1256" s="1">
        <v>1</v>
      </c>
      <c r="AF1256" s="1" t="s">
        <v>320</v>
      </c>
      <c r="AG1256" s="1"/>
    </row>
    <row r="1257" spans="1:33">
      <c r="A1257" t="s">
        <v>320</v>
      </c>
      <c r="B1257" s="1" t="s">
        <v>8753</v>
      </c>
      <c r="C1257" s="1"/>
      <c r="D1257" s="1" t="s">
        <v>328</v>
      </c>
      <c r="E1257" s="1"/>
      <c r="F1257" s="1" t="s">
        <v>128</v>
      </c>
      <c r="G1257" s="1"/>
      <c r="H1257" s="20"/>
      <c r="I1257" s="22"/>
      <c r="J1257" s="20"/>
      <c r="K1257" s="22"/>
      <c r="L1257" s="20"/>
      <c r="M1257" s="22"/>
      <c r="N1257" s="20"/>
      <c r="O1257" s="22"/>
      <c r="P1257" s="20"/>
      <c r="Q1257" s="22"/>
      <c r="R1257" s="20"/>
      <c r="S1257" s="22"/>
      <c r="T1257" s="20">
        <v>3</v>
      </c>
      <c r="U1257" s="22">
        <v>3</v>
      </c>
      <c r="V1257" s="27">
        <v>5000</v>
      </c>
      <c r="W1257" s="1" t="s">
        <v>8754</v>
      </c>
      <c r="X1257" s="29" t="s">
        <v>8755</v>
      </c>
      <c r="Y1257" s="1"/>
      <c r="Z1257" s="1"/>
      <c r="AA1257" s="1" t="s">
        <v>1643</v>
      </c>
      <c r="AB1257" s="1" t="s">
        <v>5461</v>
      </c>
      <c r="AC1257" s="1" t="s">
        <v>183</v>
      </c>
      <c r="AD1257" s="1" t="s">
        <v>183</v>
      </c>
      <c r="AE1257" s="1">
        <v>1</v>
      </c>
      <c r="AF1257" s="1" t="s">
        <v>320</v>
      </c>
      <c r="AG1257" s="1"/>
    </row>
    <row r="1258" spans="1:33">
      <c r="A1258" t="s">
        <v>320</v>
      </c>
      <c r="B1258" s="1" t="s">
        <v>8756</v>
      </c>
      <c r="C1258" s="1"/>
      <c r="D1258" s="1" t="s">
        <v>317</v>
      </c>
      <c r="E1258" s="1"/>
      <c r="F1258" s="1" t="s">
        <v>128</v>
      </c>
      <c r="G1258" s="1"/>
      <c r="H1258" s="20"/>
      <c r="I1258" s="22"/>
      <c r="J1258" s="20"/>
      <c r="K1258" s="22"/>
      <c r="L1258" s="20"/>
      <c r="M1258" s="22"/>
      <c r="N1258" s="20"/>
      <c r="O1258" s="22"/>
      <c r="P1258" s="20"/>
      <c r="Q1258" s="22">
        <v>1</v>
      </c>
      <c r="R1258" s="20"/>
      <c r="S1258" s="22"/>
      <c r="T1258" s="20">
        <v>3</v>
      </c>
      <c r="U1258" s="22">
        <v>3</v>
      </c>
      <c r="V1258" s="27">
        <v>5000</v>
      </c>
      <c r="W1258" s="1" t="s">
        <v>8757</v>
      </c>
      <c r="X1258" s="61" t="s">
        <v>8758</v>
      </c>
      <c r="Y1258" s="1"/>
      <c r="Z1258" s="1"/>
      <c r="AA1258" s="1" t="s">
        <v>1643</v>
      </c>
      <c r="AB1258" s="1" t="s">
        <v>5461</v>
      </c>
      <c r="AC1258" s="1" t="s">
        <v>183</v>
      </c>
      <c r="AD1258" s="1" t="s">
        <v>183</v>
      </c>
      <c r="AE1258" s="1">
        <v>1</v>
      </c>
      <c r="AF1258" s="1" t="s">
        <v>320</v>
      </c>
      <c r="AG1258" s="1"/>
    </row>
    <row r="1259" spans="1:33">
      <c r="A1259" t="s">
        <v>320</v>
      </c>
      <c r="B1259" s="1" t="s">
        <v>8759</v>
      </c>
      <c r="C1259" s="1"/>
      <c r="D1259" s="1" t="s">
        <v>327</v>
      </c>
      <c r="E1259" s="1" t="s">
        <v>951</v>
      </c>
      <c r="F1259" s="1" t="s">
        <v>128</v>
      </c>
      <c r="G1259" s="1"/>
      <c r="H1259" s="20"/>
      <c r="I1259" s="22"/>
      <c r="J1259" s="20"/>
      <c r="K1259" s="22"/>
      <c r="L1259" s="20"/>
      <c r="M1259" s="22"/>
      <c r="N1259" s="20"/>
      <c r="O1259" s="22"/>
      <c r="P1259" s="20"/>
      <c r="Q1259" s="22"/>
      <c r="R1259" s="20"/>
      <c r="S1259" s="22"/>
      <c r="T1259" s="20">
        <v>3</v>
      </c>
      <c r="U1259" s="22">
        <v>4</v>
      </c>
      <c r="V1259" s="27">
        <v>5000</v>
      </c>
      <c r="W1259" s="1" t="s">
        <v>8760</v>
      </c>
      <c r="X1259" s="61" t="s">
        <v>8372</v>
      </c>
      <c r="Y1259" s="1"/>
      <c r="Z1259" s="1"/>
      <c r="AA1259" s="1" t="s">
        <v>1643</v>
      </c>
      <c r="AB1259" s="1" t="s">
        <v>5461</v>
      </c>
      <c r="AC1259" s="1" t="s">
        <v>183</v>
      </c>
      <c r="AD1259" s="1" t="s">
        <v>183</v>
      </c>
      <c r="AE1259" s="1">
        <v>1</v>
      </c>
      <c r="AF1259" s="1" t="s">
        <v>320</v>
      </c>
      <c r="AG1259" s="1"/>
    </row>
    <row r="1260" spans="1:33">
      <c r="A1260" t="s">
        <v>320</v>
      </c>
      <c r="B1260" s="1" t="s">
        <v>8761</v>
      </c>
      <c r="C1260" s="1"/>
      <c r="D1260" s="1" t="s">
        <v>347</v>
      </c>
      <c r="E1260" s="1"/>
      <c r="F1260" s="1" t="s">
        <v>128</v>
      </c>
      <c r="G1260" s="1"/>
      <c r="H1260" s="20"/>
      <c r="I1260" s="22"/>
      <c r="J1260" s="20"/>
      <c r="K1260" s="22"/>
      <c r="L1260" s="20"/>
      <c r="M1260" s="22"/>
      <c r="N1260" s="20"/>
      <c r="O1260" s="22"/>
      <c r="P1260" s="20"/>
      <c r="Q1260" s="22">
        <v>-2</v>
      </c>
      <c r="R1260" s="20"/>
      <c r="S1260" s="22"/>
      <c r="T1260" s="20">
        <v>4</v>
      </c>
      <c r="U1260" s="22">
        <v>4</v>
      </c>
      <c r="V1260" s="27">
        <v>5000</v>
      </c>
      <c r="W1260" s="1" t="s">
        <v>8762</v>
      </c>
      <c r="X1260" s="61" t="s">
        <v>8763</v>
      </c>
      <c r="Y1260" s="1"/>
      <c r="Z1260" s="1"/>
      <c r="AA1260" s="1" t="s">
        <v>1643</v>
      </c>
      <c r="AB1260" s="1" t="s">
        <v>5461</v>
      </c>
      <c r="AC1260" s="1" t="s">
        <v>183</v>
      </c>
      <c r="AD1260" s="1" t="s">
        <v>183</v>
      </c>
      <c r="AE1260" s="1">
        <v>1</v>
      </c>
      <c r="AF1260" s="1" t="s">
        <v>320</v>
      </c>
      <c r="AG1260" s="1"/>
    </row>
    <row r="1261" spans="1:33">
      <c r="A1261" t="s">
        <v>320</v>
      </c>
      <c r="B1261" s="2" t="s">
        <v>8764</v>
      </c>
      <c r="C1261" s="2"/>
      <c r="D1261" s="1" t="s">
        <v>327</v>
      </c>
      <c r="E1261" s="1"/>
      <c r="F1261" s="1" t="s">
        <v>128</v>
      </c>
      <c r="G1261" s="1"/>
      <c r="H1261" s="20"/>
      <c r="I1261" s="22">
        <v>1</v>
      </c>
      <c r="J1261" s="20"/>
      <c r="K1261" s="22"/>
      <c r="L1261" s="20"/>
      <c r="M1261" s="22"/>
      <c r="N1261" s="20"/>
      <c r="O1261" s="22"/>
      <c r="P1261" s="20"/>
      <c r="Q1261" s="22">
        <v>1</v>
      </c>
      <c r="R1261" s="20"/>
      <c r="S1261" s="22"/>
      <c r="T1261" s="20">
        <v>2</v>
      </c>
      <c r="U1261" s="22">
        <v>2</v>
      </c>
      <c r="V1261" s="47">
        <v>5000</v>
      </c>
      <c r="W1261" s="1" t="s">
        <v>8765</v>
      </c>
      <c r="X1261" s="26" t="s">
        <v>8766</v>
      </c>
      <c r="Y1261" s="1"/>
      <c r="Z1261" s="1"/>
      <c r="AA1261" s="21" t="s">
        <v>1657</v>
      </c>
      <c r="AB1261" s="1" t="s">
        <v>5461</v>
      </c>
      <c r="AC1261" s="1" t="s">
        <v>183</v>
      </c>
      <c r="AD1261" s="1" t="s">
        <v>183</v>
      </c>
      <c r="AE1261" s="1">
        <v>1</v>
      </c>
      <c r="AF1261" s="2" t="s">
        <v>320</v>
      </c>
      <c r="AG1261" s="1"/>
    </row>
    <row r="1262" spans="1:33">
      <c r="A1262" t="s">
        <v>320</v>
      </c>
      <c r="B1262" s="2" t="s">
        <v>8767</v>
      </c>
      <c r="C1262" s="2"/>
      <c r="D1262" s="1" t="s">
        <v>305</v>
      </c>
      <c r="E1262" s="1"/>
      <c r="F1262" s="1" t="s">
        <v>128</v>
      </c>
      <c r="G1262" s="1"/>
      <c r="H1262" s="20"/>
      <c r="I1262" s="22">
        <v>1</v>
      </c>
      <c r="J1262" s="20"/>
      <c r="K1262" s="22"/>
      <c r="L1262" s="20"/>
      <c r="M1262" s="22"/>
      <c r="N1262" s="20"/>
      <c r="O1262" s="22"/>
      <c r="P1262" s="20"/>
      <c r="Q1262" s="22">
        <v>1</v>
      </c>
      <c r="R1262" s="20"/>
      <c r="S1262" s="22"/>
      <c r="T1262" s="20">
        <v>2</v>
      </c>
      <c r="U1262" s="22">
        <v>2</v>
      </c>
      <c r="V1262" s="47">
        <v>5000</v>
      </c>
      <c r="W1262" s="1" t="s">
        <v>8768</v>
      </c>
      <c r="X1262" s="26" t="s">
        <v>8695</v>
      </c>
      <c r="Y1262" s="1"/>
      <c r="Z1262" s="1"/>
      <c r="AA1262" s="21" t="s">
        <v>1657</v>
      </c>
      <c r="AB1262" s="1" t="s">
        <v>5461</v>
      </c>
      <c r="AC1262" s="1" t="s">
        <v>183</v>
      </c>
      <c r="AD1262" s="1" t="s">
        <v>183</v>
      </c>
      <c r="AE1262" s="1">
        <v>1</v>
      </c>
      <c r="AF1262" s="2" t="s">
        <v>320</v>
      </c>
      <c r="AG1262" s="1"/>
    </row>
    <row r="1263" spans="1:33">
      <c r="A1263" t="s">
        <v>320</v>
      </c>
      <c r="B1263" s="2" t="s">
        <v>8769</v>
      </c>
      <c r="C1263" s="2"/>
      <c r="D1263" s="1" t="s">
        <v>183</v>
      </c>
      <c r="E1263" s="1"/>
      <c r="F1263" s="1" t="s">
        <v>128</v>
      </c>
      <c r="G1263" s="1"/>
      <c r="H1263" s="20"/>
      <c r="I1263" s="22">
        <v>1</v>
      </c>
      <c r="J1263" s="20"/>
      <c r="K1263" s="22"/>
      <c r="L1263" s="20"/>
      <c r="M1263" s="22"/>
      <c r="N1263" s="20"/>
      <c r="O1263" s="22"/>
      <c r="P1263" s="20"/>
      <c r="Q1263" s="22"/>
      <c r="R1263" s="20"/>
      <c r="S1263" s="22"/>
      <c r="T1263" s="20">
        <v>3</v>
      </c>
      <c r="U1263" s="22">
        <v>2</v>
      </c>
      <c r="V1263" s="47">
        <v>5000</v>
      </c>
      <c r="W1263" s="1" t="s">
        <v>8770</v>
      </c>
      <c r="X1263" s="26" t="s">
        <v>8771</v>
      </c>
      <c r="Y1263" s="1"/>
      <c r="Z1263" s="1"/>
      <c r="AA1263" s="21" t="s">
        <v>1657</v>
      </c>
      <c r="AB1263" s="1" t="s">
        <v>5461</v>
      </c>
      <c r="AC1263" s="1" t="s">
        <v>183</v>
      </c>
      <c r="AD1263" s="1" t="s">
        <v>183</v>
      </c>
      <c r="AE1263" s="1">
        <v>1</v>
      </c>
      <c r="AF1263" s="2" t="s">
        <v>320</v>
      </c>
      <c r="AG1263" s="1"/>
    </row>
    <row r="1264" spans="1:33">
      <c r="A1264" t="s">
        <v>320</v>
      </c>
      <c r="B1264" s="2" t="s">
        <v>8772</v>
      </c>
      <c r="C1264" s="2"/>
      <c r="D1264" s="1" t="s">
        <v>327</v>
      </c>
      <c r="E1264" s="1" t="s">
        <v>951</v>
      </c>
      <c r="F1264" s="1" t="s">
        <v>128</v>
      </c>
      <c r="G1264" s="1"/>
      <c r="H1264" s="20"/>
      <c r="I1264" s="22"/>
      <c r="J1264" s="20"/>
      <c r="K1264" s="22"/>
      <c r="L1264" s="20"/>
      <c r="M1264" s="22"/>
      <c r="N1264" s="20"/>
      <c r="O1264" s="22"/>
      <c r="P1264" s="20"/>
      <c r="Q1264" s="22">
        <v>1</v>
      </c>
      <c r="R1264" s="20"/>
      <c r="S1264" s="22"/>
      <c r="T1264" s="20">
        <v>3</v>
      </c>
      <c r="U1264" s="22">
        <v>3</v>
      </c>
      <c r="V1264" s="47">
        <v>5000</v>
      </c>
      <c r="W1264" s="1" t="s">
        <v>8773</v>
      </c>
      <c r="X1264" s="26" t="s">
        <v>8774</v>
      </c>
      <c r="Y1264" s="1"/>
      <c r="Z1264" s="1"/>
      <c r="AA1264" s="21" t="s">
        <v>1657</v>
      </c>
      <c r="AB1264" s="1" t="s">
        <v>5461</v>
      </c>
      <c r="AC1264" s="1" t="s">
        <v>183</v>
      </c>
      <c r="AD1264" s="1" t="s">
        <v>183</v>
      </c>
      <c r="AE1264" s="1">
        <v>1</v>
      </c>
      <c r="AF1264" s="2" t="s">
        <v>320</v>
      </c>
      <c r="AG1264" s="1"/>
    </row>
    <row r="1265" spans="1:33">
      <c r="A1265" t="s">
        <v>320</v>
      </c>
      <c r="B1265" s="2" t="s">
        <v>8775</v>
      </c>
      <c r="C1265" s="2"/>
      <c r="D1265" s="1" t="s">
        <v>305</v>
      </c>
      <c r="E1265" s="1"/>
      <c r="F1265" s="1" t="s">
        <v>128</v>
      </c>
      <c r="G1265" s="1"/>
      <c r="H1265" s="20"/>
      <c r="I1265" s="22"/>
      <c r="J1265" s="20"/>
      <c r="K1265" s="22"/>
      <c r="L1265" s="20"/>
      <c r="M1265" s="22"/>
      <c r="N1265" s="20"/>
      <c r="O1265" s="22"/>
      <c r="P1265" s="20"/>
      <c r="Q1265" s="22"/>
      <c r="R1265" s="20"/>
      <c r="S1265" s="22"/>
      <c r="T1265" s="20">
        <v>3</v>
      </c>
      <c r="U1265" s="22">
        <v>4</v>
      </c>
      <c r="V1265" s="47">
        <v>5000</v>
      </c>
      <c r="W1265" s="1" t="s">
        <v>8776</v>
      </c>
      <c r="X1265" s="26" t="s">
        <v>8777</v>
      </c>
      <c r="Y1265" s="1"/>
      <c r="Z1265" s="1"/>
      <c r="AA1265" s="21" t="s">
        <v>1657</v>
      </c>
      <c r="AB1265" s="1" t="s">
        <v>5461</v>
      </c>
      <c r="AC1265" s="1" t="s">
        <v>183</v>
      </c>
      <c r="AD1265" s="1" t="s">
        <v>183</v>
      </c>
      <c r="AE1265" s="1">
        <v>1</v>
      </c>
      <c r="AF1265" s="2" t="s">
        <v>320</v>
      </c>
      <c r="AG1265" s="1"/>
    </row>
    <row r="1266" spans="1:33">
      <c r="A1266" t="s">
        <v>320</v>
      </c>
      <c r="B1266" s="2" t="s">
        <v>8778</v>
      </c>
      <c r="C1266" s="2"/>
      <c r="D1266" s="1" t="s">
        <v>327</v>
      </c>
      <c r="E1266" s="1"/>
      <c r="F1266" s="1" t="s">
        <v>128</v>
      </c>
      <c r="G1266" s="1"/>
      <c r="H1266" s="20"/>
      <c r="I1266" s="22"/>
      <c r="J1266" s="20"/>
      <c r="K1266" s="22"/>
      <c r="L1266" s="20"/>
      <c r="M1266" s="22"/>
      <c r="N1266" s="20"/>
      <c r="O1266" s="22"/>
      <c r="P1266" s="20"/>
      <c r="Q1266" s="22"/>
      <c r="R1266" s="20"/>
      <c r="S1266" s="22"/>
      <c r="T1266" s="20">
        <v>4</v>
      </c>
      <c r="U1266" s="22">
        <v>3</v>
      </c>
      <c r="V1266" s="47">
        <v>5000</v>
      </c>
      <c r="W1266" s="1" t="s">
        <v>8779</v>
      </c>
      <c r="X1266" s="26" t="s">
        <v>8780</v>
      </c>
      <c r="Y1266" s="1"/>
      <c r="Z1266" s="1"/>
      <c r="AA1266" s="21" t="s">
        <v>1657</v>
      </c>
      <c r="AB1266" s="1" t="s">
        <v>5461</v>
      </c>
      <c r="AC1266" s="1" t="s">
        <v>183</v>
      </c>
      <c r="AD1266" s="1" t="s">
        <v>183</v>
      </c>
      <c r="AE1266" s="1">
        <v>1</v>
      </c>
      <c r="AF1266" s="2" t="s">
        <v>320</v>
      </c>
      <c r="AG1266" s="1"/>
    </row>
    <row r="1267" spans="1:33">
      <c r="A1267" t="s">
        <v>320</v>
      </c>
      <c r="B1267" s="2" t="s">
        <v>8781</v>
      </c>
      <c r="C1267" s="2"/>
      <c r="D1267" s="1" t="s">
        <v>305</v>
      </c>
      <c r="E1267" s="1"/>
      <c r="F1267" s="1" t="s">
        <v>128</v>
      </c>
      <c r="G1267" s="1"/>
      <c r="H1267" s="20"/>
      <c r="I1267" s="22"/>
      <c r="J1267" s="20"/>
      <c r="K1267" s="22"/>
      <c r="L1267" s="20"/>
      <c r="M1267" s="22"/>
      <c r="N1267" s="20"/>
      <c r="O1267" s="22"/>
      <c r="P1267" s="20"/>
      <c r="Q1267" s="22">
        <v>-1</v>
      </c>
      <c r="R1267" s="20"/>
      <c r="S1267" s="22"/>
      <c r="T1267" s="20">
        <v>4</v>
      </c>
      <c r="U1267" s="22">
        <v>4</v>
      </c>
      <c r="V1267" s="47">
        <v>5000</v>
      </c>
      <c r="W1267" s="1" t="s">
        <v>8782</v>
      </c>
      <c r="X1267" s="26" t="s">
        <v>8783</v>
      </c>
      <c r="Y1267" s="1"/>
      <c r="Z1267" s="1"/>
      <c r="AA1267" s="2" t="s">
        <v>1657</v>
      </c>
      <c r="AB1267" s="1" t="s">
        <v>5461</v>
      </c>
      <c r="AC1267" s="1" t="s">
        <v>183</v>
      </c>
      <c r="AD1267" s="1" t="s">
        <v>183</v>
      </c>
      <c r="AE1267" s="1">
        <v>1</v>
      </c>
      <c r="AF1267" s="2" t="s">
        <v>320</v>
      </c>
      <c r="AG1267" s="1"/>
    </row>
    <row r="1268" spans="1:33">
      <c r="A1268" t="s">
        <v>320</v>
      </c>
      <c r="B1268" s="2" t="s">
        <v>8784</v>
      </c>
      <c r="C1268" s="2"/>
      <c r="D1268" s="1" t="s">
        <v>305</v>
      </c>
      <c r="E1268" s="1"/>
      <c r="F1268" s="1" t="s">
        <v>128</v>
      </c>
      <c r="G1268" s="1"/>
      <c r="H1268" s="20"/>
      <c r="I1268" s="22"/>
      <c r="J1268" s="20"/>
      <c r="K1268" s="22"/>
      <c r="L1268" s="20"/>
      <c r="M1268" s="22"/>
      <c r="N1268" s="20"/>
      <c r="O1268" s="22"/>
      <c r="P1268" s="20"/>
      <c r="Q1268" s="22">
        <v>-2</v>
      </c>
      <c r="R1268" s="20"/>
      <c r="S1268" s="22"/>
      <c r="T1268" s="20">
        <v>5</v>
      </c>
      <c r="U1268" s="22">
        <v>4</v>
      </c>
      <c r="V1268" s="47">
        <v>5000</v>
      </c>
      <c r="W1268" s="1" t="s">
        <v>8785</v>
      </c>
      <c r="X1268" s="26" t="s">
        <v>8695</v>
      </c>
      <c r="Y1268" s="1"/>
      <c r="Z1268" s="1"/>
      <c r="AA1268" s="2" t="s">
        <v>1657</v>
      </c>
      <c r="AB1268" s="1" t="s">
        <v>5461</v>
      </c>
      <c r="AC1268" s="1" t="s">
        <v>183</v>
      </c>
      <c r="AD1268" s="1" t="s">
        <v>183</v>
      </c>
      <c r="AE1268" s="1">
        <v>1</v>
      </c>
      <c r="AF1268" s="2" t="s">
        <v>320</v>
      </c>
      <c r="AG1268" s="1"/>
    </row>
    <row r="1269" spans="1:33">
      <c r="A1269" t="s">
        <v>320</v>
      </c>
      <c r="B1269" s="36" t="s">
        <v>8786</v>
      </c>
      <c r="C1269" s="20"/>
      <c r="D1269" s="1" t="s">
        <v>1605</v>
      </c>
      <c r="E1269" s="1"/>
      <c r="F1269" s="1" t="s">
        <v>128</v>
      </c>
      <c r="G1269" s="2"/>
      <c r="H1269" s="20"/>
      <c r="I1269" s="22">
        <v>1</v>
      </c>
      <c r="J1269" s="20"/>
      <c r="K1269" s="22"/>
      <c r="L1269" s="20"/>
      <c r="M1269" s="22"/>
      <c r="N1269" s="20"/>
      <c r="O1269" s="22"/>
      <c r="P1269" s="20"/>
      <c r="Q1269" s="22"/>
      <c r="R1269" s="20"/>
      <c r="S1269" s="22"/>
      <c r="T1269" s="20">
        <v>2</v>
      </c>
      <c r="U1269" s="22">
        <v>2</v>
      </c>
      <c r="V1269" s="62">
        <v>5000</v>
      </c>
      <c r="W1269" s="1" t="s">
        <v>8787</v>
      </c>
      <c r="X1269" s="26" t="s">
        <v>8625</v>
      </c>
      <c r="Y1269" s="1"/>
      <c r="Z1269" s="1"/>
      <c r="AA1269" s="63" t="s">
        <v>1662</v>
      </c>
      <c r="AB1269" s="1" t="s">
        <v>5461</v>
      </c>
      <c r="AC1269" s="1" t="s">
        <v>183</v>
      </c>
      <c r="AD1269" s="1" t="s">
        <v>183</v>
      </c>
      <c r="AE1269" s="1">
        <v>1</v>
      </c>
      <c r="AF1269" s="20" t="s">
        <v>320</v>
      </c>
      <c r="AG1269" s="1"/>
    </row>
    <row r="1270" spans="1:33">
      <c r="A1270" t="s">
        <v>320</v>
      </c>
      <c r="B1270" s="36" t="s">
        <v>8788</v>
      </c>
      <c r="C1270" s="20"/>
      <c r="D1270" s="1" t="s">
        <v>305</v>
      </c>
      <c r="E1270" s="1"/>
      <c r="F1270" s="1" t="s">
        <v>128</v>
      </c>
      <c r="G1270" s="2"/>
      <c r="H1270" s="20"/>
      <c r="I1270" s="22">
        <v>1</v>
      </c>
      <c r="J1270" s="20"/>
      <c r="K1270" s="22"/>
      <c r="L1270" s="20"/>
      <c r="M1270" s="22"/>
      <c r="N1270" s="20"/>
      <c r="O1270" s="22"/>
      <c r="P1270" s="20"/>
      <c r="Q1270" s="22">
        <v>-1</v>
      </c>
      <c r="R1270" s="20"/>
      <c r="S1270" s="22"/>
      <c r="T1270" s="20">
        <v>3</v>
      </c>
      <c r="U1270" s="22">
        <v>3</v>
      </c>
      <c r="V1270" s="62">
        <v>5000</v>
      </c>
      <c r="W1270" s="1" t="s">
        <v>8789</v>
      </c>
      <c r="X1270" s="26" t="s">
        <v>8790</v>
      </c>
      <c r="Y1270" s="1"/>
      <c r="Z1270" s="1"/>
      <c r="AA1270" s="63" t="s">
        <v>1662</v>
      </c>
      <c r="AB1270" s="1" t="s">
        <v>5461</v>
      </c>
      <c r="AC1270" s="1" t="s">
        <v>183</v>
      </c>
      <c r="AD1270" s="1" t="s">
        <v>183</v>
      </c>
      <c r="AE1270" s="1">
        <v>1</v>
      </c>
      <c r="AF1270" s="20" t="s">
        <v>320</v>
      </c>
      <c r="AG1270" s="1"/>
    </row>
    <row r="1271" spans="1:33">
      <c r="A1271" t="s">
        <v>320</v>
      </c>
      <c r="B1271" s="36" t="s">
        <v>8791</v>
      </c>
      <c r="C1271" s="20"/>
      <c r="D1271" s="1" t="s">
        <v>305</v>
      </c>
      <c r="E1271" s="1"/>
      <c r="F1271" s="1" t="s">
        <v>128</v>
      </c>
      <c r="G1271" s="2"/>
      <c r="H1271" s="20"/>
      <c r="I1271" s="22">
        <v>0</v>
      </c>
      <c r="J1271" s="20"/>
      <c r="K1271" s="22"/>
      <c r="L1271" s="20"/>
      <c r="M1271" s="22"/>
      <c r="N1271" s="20"/>
      <c r="O1271" s="22"/>
      <c r="P1271" s="20"/>
      <c r="Q1271" s="22">
        <v>0</v>
      </c>
      <c r="R1271" s="20"/>
      <c r="S1271" s="22"/>
      <c r="T1271" s="20">
        <v>4</v>
      </c>
      <c r="U1271" s="22">
        <v>3</v>
      </c>
      <c r="V1271" s="62">
        <v>5000</v>
      </c>
      <c r="W1271" s="1" t="s">
        <v>8792</v>
      </c>
      <c r="X1271" s="26" t="s">
        <v>8793</v>
      </c>
      <c r="Y1271" s="1"/>
      <c r="Z1271" s="1"/>
      <c r="AA1271" s="63" t="s">
        <v>1667</v>
      </c>
      <c r="AB1271" s="1" t="s">
        <v>5461</v>
      </c>
      <c r="AC1271" s="1" t="s">
        <v>183</v>
      </c>
      <c r="AD1271" s="1" t="s">
        <v>183</v>
      </c>
      <c r="AE1271" s="1">
        <v>1</v>
      </c>
      <c r="AF1271" s="20" t="s">
        <v>320</v>
      </c>
      <c r="AG1271" s="1"/>
    </row>
    <row r="1272" spans="1:33">
      <c r="A1272" t="s">
        <v>320</v>
      </c>
      <c r="B1272" s="36" t="s">
        <v>8794</v>
      </c>
      <c r="C1272" s="20"/>
      <c r="D1272" s="1" t="s">
        <v>317</v>
      </c>
      <c r="E1272" s="1"/>
      <c r="F1272" s="1" t="s">
        <v>128</v>
      </c>
      <c r="G1272" s="2"/>
      <c r="H1272" s="20"/>
      <c r="I1272" s="22">
        <v>0</v>
      </c>
      <c r="J1272" s="20"/>
      <c r="K1272" s="22"/>
      <c r="L1272" s="20"/>
      <c r="M1272" s="22"/>
      <c r="N1272" s="20"/>
      <c r="O1272" s="22"/>
      <c r="P1272" s="20"/>
      <c r="Q1272" s="22">
        <v>0</v>
      </c>
      <c r="R1272" s="20"/>
      <c r="S1272" s="22"/>
      <c r="T1272" s="20">
        <v>3</v>
      </c>
      <c r="U1272" s="22">
        <v>4</v>
      </c>
      <c r="V1272" s="62">
        <v>5000</v>
      </c>
      <c r="W1272" s="1" t="s">
        <v>8795</v>
      </c>
      <c r="X1272" s="26" t="s">
        <v>8796</v>
      </c>
      <c r="Y1272" s="1"/>
      <c r="Z1272" s="1"/>
      <c r="AA1272" s="63" t="s">
        <v>1667</v>
      </c>
      <c r="AB1272" s="1" t="s">
        <v>5461</v>
      </c>
      <c r="AC1272" s="1" t="s">
        <v>183</v>
      </c>
      <c r="AD1272" s="1" t="s">
        <v>183</v>
      </c>
      <c r="AE1272" s="1">
        <v>1</v>
      </c>
      <c r="AF1272" s="20" t="s">
        <v>320</v>
      </c>
      <c r="AG1272" s="1"/>
    </row>
    <row r="1273" spans="1:33">
      <c r="A1273" t="s">
        <v>320</v>
      </c>
      <c r="B1273" s="36" t="s">
        <v>8797</v>
      </c>
      <c r="C1273" s="20"/>
      <c r="D1273" s="1" t="s">
        <v>375</v>
      </c>
      <c r="E1273" s="1"/>
      <c r="F1273" s="1" t="s">
        <v>128</v>
      </c>
      <c r="G1273" s="2"/>
      <c r="H1273" s="20"/>
      <c r="I1273" s="22">
        <v>0</v>
      </c>
      <c r="J1273" s="20"/>
      <c r="K1273" s="22"/>
      <c r="L1273" s="20"/>
      <c r="M1273" s="22"/>
      <c r="N1273" s="20"/>
      <c r="O1273" s="22"/>
      <c r="P1273" s="20"/>
      <c r="Q1273" s="22">
        <v>0</v>
      </c>
      <c r="R1273" s="20"/>
      <c r="S1273" s="22">
        <v>10</v>
      </c>
      <c r="T1273" s="20">
        <v>3</v>
      </c>
      <c r="U1273" s="22">
        <v>3</v>
      </c>
      <c r="V1273" s="62">
        <v>5000</v>
      </c>
      <c r="W1273" s="1" t="s">
        <v>8798</v>
      </c>
      <c r="X1273" s="26" t="s">
        <v>7275</v>
      </c>
      <c r="Y1273" s="1"/>
      <c r="Z1273" s="1"/>
      <c r="AA1273" s="63" t="s">
        <v>1667</v>
      </c>
      <c r="AB1273" s="1" t="s">
        <v>5461</v>
      </c>
      <c r="AC1273" s="1" t="s">
        <v>183</v>
      </c>
      <c r="AD1273" s="1" t="s">
        <v>183</v>
      </c>
      <c r="AE1273" s="1">
        <v>1</v>
      </c>
      <c r="AF1273" s="20" t="s">
        <v>320</v>
      </c>
      <c r="AG1273" s="1"/>
    </row>
    <row r="1274" spans="1:33">
      <c r="A1274" t="s">
        <v>320</v>
      </c>
      <c r="B1274" s="36" t="s">
        <v>8799</v>
      </c>
      <c r="C1274" s="20"/>
      <c r="D1274" s="1" t="s">
        <v>371</v>
      </c>
      <c r="E1274" s="1"/>
      <c r="F1274" s="1" t="s">
        <v>128</v>
      </c>
      <c r="G1274" s="2"/>
      <c r="H1274" s="20"/>
      <c r="I1274" s="22">
        <v>0</v>
      </c>
      <c r="J1274" s="20"/>
      <c r="K1274" s="22"/>
      <c r="L1274" s="20"/>
      <c r="M1274" s="22"/>
      <c r="N1274" s="20"/>
      <c r="O1274" s="22"/>
      <c r="P1274" s="20"/>
      <c r="Q1274" s="22">
        <v>-1</v>
      </c>
      <c r="R1274" s="20"/>
      <c r="S1274" s="22"/>
      <c r="T1274" s="20">
        <v>4</v>
      </c>
      <c r="U1274" s="22">
        <v>4</v>
      </c>
      <c r="V1274" s="62">
        <v>5000</v>
      </c>
      <c r="W1274" s="1" t="s">
        <v>8800</v>
      </c>
      <c r="X1274" s="26" t="s">
        <v>8801</v>
      </c>
      <c r="Y1274" s="1"/>
      <c r="Z1274" s="1"/>
      <c r="AA1274" s="63" t="s">
        <v>1667</v>
      </c>
      <c r="AB1274" s="1" t="s">
        <v>5461</v>
      </c>
      <c r="AC1274" s="1" t="s">
        <v>183</v>
      </c>
      <c r="AD1274" s="1" t="s">
        <v>183</v>
      </c>
      <c r="AE1274" s="1">
        <v>1</v>
      </c>
      <c r="AF1274" s="20" t="s">
        <v>320</v>
      </c>
      <c r="AG1274" s="1"/>
    </row>
    <row r="1275" spans="1:33">
      <c r="A1275" t="s">
        <v>320</v>
      </c>
      <c r="B1275" s="1" t="s">
        <v>8802</v>
      </c>
      <c r="C1275" s="1"/>
      <c r="D1275" s="1" t="s">
        <v>19</v>
      </c>
      <c r="E1275" s="1"/>
      <c r="F1275" s="1" t="s">
        <v>128</v>
      </c>
      <c r="G1275" s="1"/>
      <c r="H1275" s="20"/>
      <c r="I1275" s="22">
        <v>1</v>
      </c>
      <c r="J1275" s="20"/>
      <c r="K1275" s="22"/>
      <c r="L1275" s="20"/>
      <c r="M1275" s="22"/>
      <c r="N1275" s="20"/>
      <c r="O1275" s="22"/>
      <c r="P1275" s="20"/>
      <c r="Q1275" s="22">
        <v>1</v>
      </c>
      <c r="R1275" s="20"/>
      <c r="S1275" s="22"/>
      <c r="T1275" s="20">
        <v>3</v>
      </c>
      <c r="U1275" s="22">
        <v>3</v>
      </c>
      <c r="V1275" s="27">
        <v>8000</v>
      </c>
      <c r="W1275" s="1" t="s">
        <v>8803</v>
      </c>
      <c r="X1275" s="29" t="s">
        <v>8804</v>
      </c>
      <c r="Y1275" s="1"/>
      <c r="Z1275" s="1"/>
      <c r="AA1275" s="1" t="s">
        <v>1643</v>
      </c>
      <c r="AB1275" s="1" t="s">
        <v>5461</v>
      </c>
      <c r="AC1275" s="1" t="s">
        <v>183</v>
      </c>
      <c r="AD1275" s="1" t="s">
        <v>183</v>
      </c>
      <c r="AE1275" s="1">
        <v>1</v>
      </c>
      <c r="AF1275" s="1" t="s">
        <v>320</v>
      </c>
      <c r="AG1275" s="1"/>
    </row>
    <row r="1276" spans="1:33">
      <c r="A1276" t="s">
        <v>320</v>
      </c>
      <c r="B1276" s="1" t="s">
        <v>8805</v>
      </c>
      <c r="C1276" s="1"/>
      <c r="D1276" s="1" t="s">
        <v>344</v>
      </c>
      <c r="E1276" s="1"/>
      <c r="F1276" s="1" t="s">
        <v>128</v>
      </c>
      <c r="G1276" s="1"/>
      <c r="H1276" s="20"/>
      <c r="I1276" s="22">
        <v>1</v>
      </c>
      <c r="J1276" s="20"/>
      <c r="K1276" s="22"/>
      <c r="L1276" s="20"/>
      <c r="M1276" s="22"/>
      <c r="N1276" s="20"/>
      <c r="O1276" s="22"/>
      <c r="P1276" s="20"/>
      <c r="Q1276" s="22"/>
      <c r="R1276" s="20"/>
      <c r="S1276" s="22"/>
      <c r="T1276" s="20">
        <v>5</v>
      </c>
      <c r="U1276" s="22">
        <v>2</v>
      </c>
      <c r="V1276" s="27">
        <v>8000</v>
      </c>
      <c r="W1276" s="1" t="s">
        <v>8806</v>
      </c>
      <c r="X1276" s="29" t="s">
        <v>8346</v>
      </c>
      <c r="Y1276" s="1"/>
      <c r="Z1276" s="1"/>
      <c r="AA1276" s="1" t="s">
        <v>1643</v>
      </c>
      <c r="AB1276" s="1" t="s">
        <v>5461</v>
      </c>
      <c r="AC1276" s="1" t="s">
        <v>183</v>
      </c>
      <c r="AD1276" s="1" t="s">
        <v>183</v>
      </c>
      <c r="AE1276" s="1">
        <v>1</v>
      </c>
      <c r="AF1276" s="1" t="s">
        <v>320</v>
      </c>
      <c r="AG1276" s="1"/>
    </row>
    <row r="1277" spans="1:33">
      <c r="A1277" t="s">
        <v>320</v>
      </c>
      <c r="B1277" s="43" t="s">
        <v>8807</v>
      </c>
      <c r="C1277" s="20"/>
      <c r="D1277" s="1" t="s">
        <v>183</v>
      </c>
      <c r="E1277" s="1"/>
      <c r="F1277" s="1" t="s">
        <v>128</v>
      </c>
      <c r="G1277" s="1"/>
      <c r="H1277" s="20"/>
      <c r="I1277" s="22">
        <v>1</v>
      </c>
      <c r="J1277" s="20"/>
      <c r="K1277" s="22"/>
      <c r="L1277" s="20"/>
      <c r="M1277" s="22"/>
      <c r="N1277" s="20"/>
      <c r="O1277" s="22"/>
      <c r="P1277" s="20"/>
      <c r="Q1277" s="22"/>
      <c r="R1277" s="20"/>
      <c r="S1277" s="22"/>
      <c r="T1277" s="20">
        <v>3</v>
      </c>
      <c r="U1277" s="22">
        <v>4</v>
      </c>
      <c r="V1277" s="62">
        <v>8000</v>
      </c>
      <c r="W1277" s="1" t="s">
        <v>8808</v>
      </c>
      <c r="X1277" s="26" t="s">
        <v>8809</v>
      </c>
      <c r="Y1277" s="1"/>
      <c r="Z1277" s="1"/>
      <c r="AA1277" s="43" t="s">
        <v>1657</v>
      </c>
      <c r="AB1277" s="1" t="s">
        <v>5461</v>
      </c>
      <c r="AC1277" s="1" t="s">
        <v>183</v>
      </c>
      <c r="AD1277" s="1" t="s">
        <v>183</v>
      </c>
      <c r="AE1277" s="1">
        <v>1</v>
      </c>
      <c r="AF1277" s="20" t="s">
        <v>320</v>
      </c>
      <c r="AG1277" s="1"/>
    </row>
    <row r="1278" spans="1:33">
      <c r="A1278" t="s">
        <v>320</v>
      </c>
      <c r="B1278" s="36" t="s">
        <v>8810</v>
      </c>
      <c r="C1278" s="20"/>
      <c r="D1278" s="1" t="s">
        <v>305</v>
      </c>
      <c r="E1278" s="1"/>
      <c r="F1278" s="1" t="s">
        <v>128</v>
      </c>
      <c r="G1278" s="2"/>
      <c r="H1278" s="20"/>
      <c r="I1278" s="22">
        <v>1</v>
      </c>
      <c r="J1278" s="20"/>
      <c r="K1278" s="22"/>
      <c r="L1278" s="20"/>
      <c r="M1278" s="22"/>
      <c r="N1278" s="20"/>
      <c r="O1278" s="22"/>
      <c r="P1278" s="20"/>
      <c r="Q1278" s="22">
        <v>1</v>
      </c>
      <c r="R1278" s="20"/>
      <c r="S1278" s="22"/>
      <c r="T1278" s="20">
        <v>3</v>
      </c>
      <c r="U1278" s="22">
        <v>3</v>
      </c>
      <c r="V1278" s="62">
        <v>8000</v>
      </c>
      <c r="W1278" s="1" t="s">
        <v>8811</v>
      </c>
      <c r="X1278" s="26" t="s">
        <v>8812</v>
      </c>
      <c r="Y1278" s="1"/>
      <c r="Z1278" s="1"/>
      <c r="AA1278" s="63" t="s">
        <v>1662</v>
      </c>
      <c r="AB1278" s="1" t="s">
        <v>5461</v>
      </c>
      <c r="AC1278" s="1" t="s">
        <v>183</v>
      </c>
      <c r="AD1278" s="1" t="s">
        <v>183</v>
      </c>
      <c r="AE1278" s="1">
        <v>1</v>
      </c>
      <c r="AF1278" s="20" t="s">
        <v>320</v>
      </c>
      <c r="AG1278" s="1"/>
    </row>
    <row r="1279" spans="1:33">
      <c r="A1279" t="s">
        <v>320</v>
      </c>
      <c r="B1279" s="36" t="s">
        <v>8813</v>
      </c>
      <c r="C1279" s="20"/>
      <c r="D1279" s="1" t="s">
        <v>1640</v>
      </c>
      <c r="E1279" s="1"/>
      <c r="F1279" s="1" t="s">
        <v>128</v>
      </c>
      <c r="G1279" s="2"/>
      <c r="H1279" s="20"/>
      <c r="I1279" s="22">
        <v>1</v>
      </c>
      <c r="J1279" s="20"/>
      <c r="K1279" s="22"/>
      <c r="L1279" s="20"/>
      <c r="M1279" s="22"/>
      <c r="N1279" s="20"/>
      <c r="O1279" s="22"/>
      <c r="P1279" s="20"/>
      <c r="Q1279" s="22"/>
      <c r="R1279" s="20"/>
      <c r="S1279" s="22"/>
      <c r="T1279" s="20">
        <v>3</v>
      </c>
      <c r="U1279" s="22">
        <v>4</v>
      </c>
      <c r="V1279" s="62">
        <v>8000</v>
      </c>
      <c r="W1279" s="1" t="s">
        <v>8814</v>
      </c>
      <c r="X1279" s="26" t="s">
        <v>8815</v>
      </c>
      <c r="Y1279" s="1"/>
      <c r="Z1279" s="1"/>
      <c r="AA1279" s="63" t="s">
        <v>1662</v>
      </c>
      <c r="AB1279" s="1" t="s">
        <v>5461</v>
      </c>
      <c r="AC1279" s="1" t="s">
        <v>183</v>
      </c>
      <c r="AD1279" s="1" t="s">
        <v>183</v>
      </c>
      <c r="AE1279" s="1">
        <v>1</v>
      </c>
      <c r="AF1279" s="20" t="s">
        <v>320</v>
      </c>
      <c r="AG1279" s="1"/>
    </row>
    <row r="1280" spans="1:33">
      <c r="A1280" t="s">
        <v>320</v>
      </c>
      <c r="B1280" s="36" t="s">
        <v>8816</v>
      </c>
      <c r="C1280" s="20"/>
      <c r="D1280" s="1" t="s">
        <v>305</v>
      </c>
      <c r="E1280" s="1"/>
      <c r="F1280" s="1" t="s">
        <v>128</v>
      </c>
      <c r="G1280" s="2"/>
      <c r="H1280" s="20"/>
      <c r="I1280" s="22">
        <v>1</v>
      </c>
      <c r="J1280" s="20"/>
      <c r="K1280" s="22"/>
      <c r="L1280" s="20"/>
      <c r="M1280" s="22"/>
      <c r="N1280" s="20"/>
      <c r="O1280" s="22"/>
      <c r="P1280" s="20"/>
      <c r="Q1280" s="22"/>
      <c r="R1280" s="20"/>
      <c r="S1280" s="22"/>
      <c r="T1280" s="20">
        <v>4</v>
      </c>
      <c r="U1280" s="22">
        <v>3</v>
      </c>
      <c r="V1280" s="62">
        <v>8000</v>
      </c>
      <c r="W1280" s="1" t="s">
        <v>8817</v>
      </c>
      <c r="X1280" s="26" t="s">
        <v>8721</v>
      </c>
      <c r="Y1280" s="1"/>
      <c r="Z1280" s="1"/>
      <c r="AA1280" s="63" t="s">
        <v>1662</v>
      </c>
      <c r="AB1280" s="1" t="s">
        <v>5461</v>
      </c>
      <c r="AC1280" s="1" t="s">
        <v>183</v>
      </c>
      <c r="AD1280" s="1" t="s">
        <v>183</v>
      </c>
      <c r="AE1280" s="1">
        <v>1</v>
      </c>
      <c r="AF1280" s="20" t="s">
        <v>320</v>
      </c>
      <c r="AG1280" s="1"/>
    </row>
    <row r="1281" spans="1:33">
      <c r="A1281" t="s">
        <v>320</v>
      </c>
      <c r="B1281" s="36" t="s">
        <v>8818</v>
      </c>
      <c r="C1281" s="20"/>
      <c r="D1281" s="1" t="s">
        <v>951</v>
      </c>
      <c r="E1281" s="1"/>
      <c r="F1281" s="1" t="s">
        <v>128</v>
      </c>
      <c r="G1281" s="2"/>
      <c r="H1281" s="20"/>
      <c r="I1281" s="22">
        <v>0</v>
      </c>
      <c r="J1281" s="20"/>
      <c r="K1281" s="22"/>
      <c r="L1281" s="20"/>
      <c r="M1281" s="22"/>
      <c r="N1281" s="20"/>
      <c r="O1281" s="22"/>
      <c r="P1281" s="20"/>
      <c r="Q1281" s="22">
        <v>1</v>
      </c>
      <c r="R1281" s="20"/>
      <c r="S1281" s="22"/>
      <c r="T1281" s="20">
        <v>4</v>
      </c>
      <c r="U1281" s="22">
        <v>4</v>
      </c>
      <c r="V1281" s="62">
        <v>8000</v>
      </c>
      <c r="W1281" s="1" t="s">
        <v>8819</v>
      </c>
      <c r="X1281" s="26" t="s">
        <v>8820</v>
      </c>
      <c r="Y1281" s="1"/>
      <c r="Z1281" s="1"/>
      <c r="AA1281" s="63" t="s">
        <v>1667</v>
      </c>
      <c r="AB1281" s="1" t="s">
        <v>5461</v>
      </c>
      <c r="AC1281" s="1" t="s">
        <v>183</v>
      </c>
      <c r="AD1281" s="1" t="s">
        <v>183</v>
      </c>
      <c r="AE1281" s="1">
        <v>1</v>
      </c>
      <c r="AF1281" s="20" t="s">
        <v>320</v>
      </c>
      <c r="AG1281" s="1"/>
    </row>
    <row r="1282" spans="1:33">
      <c r="A1282" t="s">
        <v>320</v>
      </c>
      <c r="B1282" s="36" t="s">
        <v>8821</v>
      </c>
      <c r="C1282" s="20"/>
      <c r="D1282" s="1" t="s">
        <v>324</v>
      </c>
      <c r="E1282" s="1"/>
      <c r="F1282" s="1" t="s">
        <v>128</v>
      </c>
      <c r="G1282" s="2"/>
      <c r="H1282" s="20"/>
      <c r="I1282" s="22">
        <v>1</v>
      </c>
      <c r="J1282" s="20"/>
      <c r="K1282" s="22"/>
      <c r="L1282" s="20"/>
      <c r="M1282" s="22"/>
      <c r="N1282" s="20"/>
      <c r="O1282" s="22"/>
      <c r="P1282" s="20"/>
      <c r="Q1282" s="22">
        <v>3</v>
      </c>
      <c r="R1282" s="20"/>
      <c r="S1282" s="22"/>
      <c r="T1282" s="20">
        <v>2</v>
      </c>
      <c r="U1282" s="22">
        <v>2</v>
      </c>
      <c r="V1282" s="62">
        <v>8000</v>
      </c>
      <c r="W1282" s="1" t="s">
        <v>8822</v>
      </c>
      <c r="X1282" s="26" t="s">
        <v>8823</v>
      </c>
      <c r="Y1282" s="1"/>
      <c r="Z1282" s="1"/>
      <c r="AA1282" s="63" t="s">
        <v>1667</v>
      </c>
      <c r="AB1282" s="1" t="s">
        <v>5461</v>
      </c>
      <c r="AC1282" s="1" t="s">
        <v>183</v>
      </c>
      <c r="AD1282" s="1" t="s">
        <v>183</v>
      </c>
      <c r="AE1282" s="1">
        <v>1</v>
      </c>
      <c r="AF1282" s="20" t="s">
        <v>320</v>
      </c>
      <c r="AG1282" s="1"/>
    </row>
    <row r="1283" spans="1:33">
      <c r="A1283" t="s">
        <v>320</v>
      </c>
      <c r="B1283" s="36" t="s">
        <v>8824</v>
      </c>
      <c r="C1283" s="20"/>
      <c r="D1283" s="1" t="s">
        <v>328</v>
      </c>
      <c r="E1283" s="1"/>
      <c r="F1283" s="1" t="s">
        <v>128</v>
      </c>
      <c r="G1283" s="2"/>
      <c r="H1283" s="20"/>
      <c r="I1283" s="22">
        <v>0</v>
      </c>
      <c r="J1283" s="20"/>
      <c r="K1283" s="22"/>
      <c r="L1283" s="20"/>
      <c r="M1283" s="22"/>
      <c r="N1283" s="20"/>
      <c r="O1283" s="22"/>
      <c r="P1283" s="20"/>
      <c r="Q1283" s="22">
        <v>0</v>
      </c>
      <c r="R1283" s="20"/>
      <c r="S1283" s="22"/>
      <c r="T1283" s="20">
        <v>4</v>
      </c>
      <c r="U1283" s="22">
        <v>5</v>
      </c>
      <c r="V1283" s="62">
        <v>8000</v>
      </c>
      <c r="W1283" s="1" t="s">
        <v>8825</v>
      </c>
      <c r="X1283" s="26" t="s">
        <v>8826</v>
      </c>
      <c r="Y1283" s="1"/>
      <c r="Z1283" s="1"/>
      <c r="AA1283" s="63" t="s">
        <v>1667</v>
      </c>
      <c r="AB1283" s="1" t="s">
        <v>5461</v>
      </c>
      <c r="AC1283" s="1" t="s">
        <v>183</v>
      </c>
      <c r="AD1283" s="1" t="s">
        <v>183</v>
      </c>
      <c r="AE1283" s="1">
        <v>1</v>
      </c>
      <c r="AF1283" s="20" t="s">
        <v>320</v>
      </c>
      <c r="AG1283" s="1"/>
    </row>
    <row r="1284" spans="1:33">
      <c r="A1284" t="s">
        <v>320</v>
      </c>
      <c r="B1284" s="36" t="s">
        <v>8827</v>
      </c>
      <c r="C1284" s="20"/>
      <c r="D1284" s="1" t="s">
        <v>344</v>
      </c>
      <c r="E1284" s="1"/>
      <c r="F1284" s="1" t="s">
        <v>128</v>
      </c>
      <c r="G1284" s="2"/>
      <c r="H1284" s="20"/>
      <c r="I1284" s="22">
        <v>0</v>
      </c>
      <c r="J1284" s="20"/>
      <c r="K1284" s="22"/>
      <c r="L1284" s="20"/>
      <c r="M1284" s="22"/>
      <c r="N1284" s="20"/>
      <c r="O1284" s="22"/>
      <c r="P1284" s="20"/>
      <c r="Q1284" s="22">
        <v>2</v>
      </c>
      <c r="R1284" s="20"/>
      <c r="S1284" s="22"/>
      <c r="T1284" s="20">
        <v>5</v>
      </c>
      <c r="U1284" s="22">
        <v>2</v>
      </c>
      <c r="V1284" s="62">
        <v>8000</v>
      </c>
      <c r="W1284" s="1" t="s">
        <v>8828</v>
      </c>
      <c r="X1284" s="26" t="s">
        <v>8829</v>
      </c>
      <c r="Y1284" s="1"/>
      <c r="Z1284" s="1"/>
      <c r="AA1284" s="63" t="s">
        <v>1667</v>
      </c>
      <c r="AB1284" s="1" t="s">
        <v>5461</v>
      </c>
      <c r="AC1284" s="1" t="s">
        <v>183</v>
      </c>
      <c r="AD1284" s="1" t="s">
        <v>183</v>
      </c>
      <c r="AE1284" s="1">
        <v>1</v>
      </c>
      <c r="AF1284" s="20" t="s">
        <v>320</v>
      </c>
      <c r="AG1284" s="1"/>
    </row>
    <row r="1285" spans="1:33">
      <c r="A1285" t="s">
        <v>320</v>
      </c>
      <c r="B1285" s="36" t="s">
        <v>8830</v>
      </c>
      <c r="C1285" s="20"/>
      <c r="D1285" s="1" t="s">
        <v>347</v>
      </c>
      <c r="E1285" s="1"/>
      <c r="F1285" s="1" t="s">
        <v>128</v>
      </c>
      <c r="G1285" s="2"/>
      <c r="H1285" s="20"/>
      <c r="I1285" s="22">
        <v>0</v>
      </c>
      <c r="J1285" s="20"/>
      <c r="K1285" s="22"/>
      <c r="L1285" s="20"/>
      <c r="M1285" s="22"/>
      <c r="N1285" s="20"/>
      <c r="O1285" s="22"/>
      <c r="P1285" s="20"/>
      <c r="Q1285" s="22">
        <v>0</v>
      </c>
      <c r="R1285" s="20"/>
      <c r="S1285" s="22"/>
      <c r="T1285" s="20">
        <v>5</v>
      </c>
      <c r="U1285" s="22">
        <v>4</v>
      </c>
      <c r="V1285" s="62">
        <v>8000</v>
      </c>
      <c r="W1285" s="1" t="s">
        <v>8831</v>
      </c>
      <c r="X1285" s="26" t="s">
        <v>8832</v>
      </c>
      <c r="Y1285" s="1"/>
      <c r="Z1285" s="1"/>
      <c r="AA1285" s="63" t="s">
        <v>1667</v>
      </c>
      <c r="AB1285" s="1" t="s">
        <v>5461</v>
      </c>
      <c r="AC1285" s="1" t="s">
        <v>183</v>
      </c>
      <c r="AD1285" s="1" t="s">
        <v>183</v>
      </c>
      <c r="AE1285" s="1">
        <v>1</v>
      </c>
      <c r="AF1285" s="20" t="s">
        <v>320</v>
      </c>
      <c r="AG1285" s="1"/>
    </row>
    <row r="1286" spans="1:33">
      <c r="A1286" t="s">
        <v>320</v>
      </c>
      <c r="B1286" s="36" t="s">
        <v>8833</v>
      </c>
      <c r="C1286" s="20"/>
      <c r="D1286" s="1" t="s">
        <v>36</v>
      </c>
      <c r="E1286" s="1"/>
      <c r="F1286" s="1" t="s">
        <v>128</v>
      </c>
      <c r="G1286" s="2"/>
      <c r="H1286" s="20"/>
      <c r="I1286" s="22">
        <v>1</v>
      </c>
      <c r="J1286" s="20"/>
      <c r="K1286" s="22"/>
      <c r="L1286" s="20"/>
      <c r="M1286" s="22"/>
      <c r="N1286" s="20"/>
      <c r="O1286" s="22"/>
      <c r="P1286" s="20"/>
      <c r="Q1286" s="22">
        <v>0</v>
      </c>
      <c r="R1286" s="20"/>
      <c r="S1286" s="22"/>
      <c r="T1286" s="20">
        <v>2</v>
      </c>
      <c r="U1286" s="22">
        <v>5</v>
      </c>
      <c r="V1286" s="62">
        <v>8000</v>
      </c>
      <c r="W1286" s="1" t="s">
        <v>8834</v>
      </c>
      <c r="X1286" s="26" t="s">
        <v>8835</v>
      </c>
      <c r="Y1286" s="1"/>
      <c r="Z1286" s="1"/>
      <c r="AA1286" s="63" t="s">
        <v>1667</v>
      </c>
      <c r="AB1286" s="1" t="s">
        <v>5461</v>
      </c>
      <c r="AC1286" s="1" t="s">
        <v>183</v>
      </c>
      <c r="AD1286" s="1" t="s">
        <v>183</v>
      </c>
      <c r="AE1286" s="1">
        <v>1</v>
      </c>
      <c r="AF1286" s="20" t="s">
        <v>320</v>
      </c>
      <c r="AG1286" s="1"/>
    </row>
    <row r="1287" spans="1:33">
      <c r="A1287" t="s">
        <v>320</v>
      </c>
      <c r="B1287" s="36" t="s">
        <v>8836</v>
      </c>
      <c r="C1287" s="20"/>
      <c r="D1287" s="1" t="s">
        <v>361</v>
      </c>
      <c r="E1287" s="1"/>
      <c r="F1287" s="1" t="s">
        <v>128</v>
      </c>
      <c r="G1287" s="2"/>
      <c r="H1287" s="20"/>
      <c r="I1287" s="22">
        <v>1</v>
      </c>
      <c r="J1287" s="20"/>
      <c r="K1287" s="22"/>
      <c r="L1287" s="20"/>
      <c r="M1287" s="22"/>
      <c r="N1287" s="20"/>
      <c r="O1287" s="22"/>
      <c r="P1287" s="20"/>
      <c r="Q1287" s="22">
        <v>0</v>
      </c>
      <c r="R1287" s="20"/>
      <c r="S1287" s="22"/>
      <c r="T1287" s="20">
        <v>4</v>
      </c>
      <c r="U1287" s="22">
        <v>3</v>
      </c>
      <c r="V1287" s="62">
        <v>8000</v>
      </c>
      <c r="W1287" s="1" t="s">
        <v>8837</v>
      </c>
      <c r="X1287" s="26" t="s">
        <v>8838</v>
      </c>
      <c r="Y1287" s="1"/>
      <c r="Z1287" s="1"/>
      <c r="AA1287" s="63" t="s">
        <v>1667</v>
      </c>
      <c r="AB1287" s="1" t="s">
        <v>5461</v>
      </c>
      <c r="AC1287" s="1" t="s">
        <v>183</v>
      </c>
      <c r="AD1287" s="1" t="s">
        <v>183</v>
      </c>
      <c r="AE1287" s="1">
        <v>1</v>
      </c>
      <c r="AF1287" s="20" t="s">
        <v>320</v>
      </c>
      <c r="AG1287" s="1"/>
    </row>
    <row r="1288" spans="1:33">
      <c r="A1288" t="s">
        <v>320</v>
      </c>
      <c r="B1288" s="1" t="s">
        <v>8839</v>
      </c>
      <c r="C1288" s="1"/>
      <c r="D1288" s="1" t="s">
        <v>342</v>
      </c>
      <c r="E1288" s="1"/>
      <c r="F1288" s="1" t="s">
        <v>128</v>
      </c>
      <c r="G1288" s="1"/>
      <c r="H1288" s="20"/>
      <c r="I1288" s="22">
        <v>1</v>
      </c>
      <c r="J1288" s="20"/>
      <c r="K1288" s="22"/>
      <c r="L1288" s="20"/>
      <c r="M1288" s="22"/>
      <c r="N1288" s="20"/>
      <c r="O1288" s="22"/>
      <c r="P1288" s="20"/>
      <c r="Q1288" s="22"/>
      <c r="R1288" s="20"/>
      <c r="S1288" s="22"/>
      <c r="T1288" s="20">
        <v>5</v>
      </c>
      <c r="U1288" s="22">
        <v>4</v>
      </c>
      <c r="V1288" s="27">
        <v>10000</v>
      </c>
      <c r="W1288" s="1" t="s">
        <v>8840</v>
      </c>
      <c r="X1288" s="29" t="s">
        <v>8841</v>
      </c>
      <c r="Y1288" s="1"/>
      <c r="Z1288" s="1"/>
      <c r="AA1288" s="1" t="s">
        <v>1643</v>
      </c>
      <c r="AB1288" s="1" t="s">
        <v>5461</v>
      </c>
      <c r="AC1288" s="1" t="s">
        <v>183</v>
      </c>
      <c r="AD1288" s="1" t="s">
        <v>183</v>
      </c>
      <c r="AE1288" s="1">
        <v>1</v>
      </c>
      <c r="AF1288" s="1" t="s">
        <v>320</v>
      </c>
      <c r="AG1288" s="1"/>
    </row>
    <row r="1289" spans="1:33">
      <c r="A1289" t="s">
        <v>320</v>
      </c>
      <c r="B1289" s="1" t="s">
        <v>8842</v>
      </c>
      <c r="C1289" s="1"/>
      <c r="D1289" s="1" t="s">
        <v>327</v>
      </c>
      <c r="E1289" s="1"/>
      <c r="F1289" s="1" t="s">
        <v>128</v>
      </c>
      <c r="G1289" s="1"/>
      <c r="H1289" s="20"/>
      <c r="I1289" s="22"/>
      <c r="J1289" s="20"/>
      <c r="K1289" s="22"/>
      <c r="L1289" s="20"/>
      <c r="M1289" s="22"/>
      <c r="N1289" s="20"/>
      <c r="O1289" s="22"/>
      <c r="P1289" s="20"/>
      <c r="Q1289" s="22">
        <v>2</v>
      </c>
      <c r="R1289" s="20"/>
      <c r="S1289" s="22"/>
      <c r="T1289" s="20">
        <v>5</v>
      </c>
      <c r="U1289" s="22">
        <v>4</v>
      </c>
      <c r="V1289" s="27">
        <v>10000</v>
      </c>
      <c r="W1289" s="1" t="s">
        <v>8843</v>
      </c>
      <c r="X1289" s="29" t="s">
        <v>8844</v>
      </c>
      <c r="Y1289" s="1"/>
      <c r="Z1289" s="1"/>
      <c r="AA1289" s="1" t="s">
        <v>1643</v>
      </c>
      <c r="AB1289" s="1" t="s">
        <v>5461</v>
      </c>
      <c r="AC1289" s="1" t="s">
        <v>183</v>
      </c>
      <c r="AD1289" s="1" t="s">
        <v>183</v>
      </c>
      <c r="AE1289" s="1">
        <v>1</v>
      </c>
      <c r="AF1289" s="1" t="s">
        <v>320</v>
      </c>
      <c r="AG1289" s="1"/>
    </row>
    <row r="1290" spans="1:33">
      <c r="A1290" t="s">
        <v>320</v>
      </c>
      <c r="B1290" s="1" t="s">
        <v>8845</v>
      </c>
      <c r="C1290" s="1"/>
      <c r="D1290" s="1" t="s">
        <v>327</v>
      </c>
      <c r="E1290" s="1" t="s">
        <v>951</v>
      </c>
      <c r="F1290" s="1" t="s">
        <v>128</v>
      </c>
      <c r="G1290" s="1"/>
      <c r="H1290" s="20"/>
      <c r="I1290" s="22"/>
      <c r="J1290" s="20"/>
      <c r="K1290" s="22"/>
      <c r="L1290" s="20"/>
      <c r="M1290" s="22"/>
      <c r="N1290" s="20"/>
      <c r="O1290" s="22"/>
      <c r="P1290" s="20"/>
      <c r="Q1290" s="22">
        <v>1</v>
      </c>
      <c r="R1290" s="20"/>
      <c r="S1290" s="22"/>
      <c r="T1290" s="20">
        <v>5</v>
      </c>
      <c r="U1290" s="22">
        <v>5</v>
      </c>
      <c r="V1290" s="27">
        <v>10000</v>
      </c>
      <c r="W1290" s="1" t="s">
        <v>8846</v>
      </c>
      <c r="X1290" s="29" t="s">
        <v>8728</v>
      </c>
      <c r="Y1290" s="1"/>
      <c r="Z1290" s="1"/>
      <c r="AA1290" s="1" t="s">
        <v>1643</v>
      </c>
      <c r="AB1290" s="1" t="s">
        <v>5461</v>
      </c>
      <c r="AC1290" s="1" t="s">
        <v>183</v>
      </c>
      <c r="AD1290" s="1" t="s">
        <v>183</v>
      </c>
      <c r="AE1290" s="1">
        <v>1</v>
      </c>
      <c r="AF1290" s="1" t="s">
        <v>320</v>
      </c>
      <c r="AG1290" s="1"/>
    </row>
    <row r="1291" spans="1:33">
      <c r="A1291" t="s">
        <v>320</v>
      </c>
      <c r="B1291" s="1" t="s">
        <v>8847</v>
      </c>
      <c r="C1291" s="1"/>
      <c r="D1291" s="1" t="s">
        <v>327</v>
      </c>
      <c r="E1291" s="1" t="s">
        <v>951</v>
      </c>
      <c r="F1291" s="1" t="s">
        <v>128</v>
      </c>
      <c r="G1291" s="1"/>
      <c r="H1291" s="20"/>
      <c r="I1291" s="22"/>
      <c r="J1291" s="20"/>
      <c r="K1291" s="22"/>
      <c r="L1291" s="20"/>
      <c r="M1291" s="22"/>
      <c r="N1291" s="20"/>
      <c r="O1291" s="22"/>
      <c r="P1291" s="20"/>
      <c r="Q1291" s="22"/>
      <c r="R1291" s="20"/>
      <c r="S1291" s="22"/>
      <c r="T1291" s="20">
        <v>5</v>
      </c>
      <c r="U1291" s="22">
        <v>6</v>
      </c>
      <c r="V1291" s="27">
        <v>10000</v>
      </c>
      <c r="W1291" s="1" t="s">
        <v>8848</v>
      </c>
      <c r="X1291" s="61" t="s">
        <v>8372</v>
      </c>
      <c r="Y1291" s="1"/>
      <c r="Z1291" s="1"/>
      <c r="AA1291" s="1" t="s">
        <v>1643</v>
      </c>
      <c r="AB1291" s="1" t="s">
        <v>5461</v>
      </c>
      <c r="AC1291" s="1" t="s">
        <v>183</v>
      </c>
      <c r="AD1291" s="1" t="s">
        <v>183</v>
      </c>
      <c r="AE1291" s="1">
        <v>1</v>
      </c>
      <c r="AF1291" s="1" t="s">
        <v>320</v>
      </c>
      <c r="AG1291" s="1"/>
    </row>
    <row r="1292" spans="1:33">
      <c r="A1292" t="s">
        <v>320</v>
      </c>
      <c r="B1292" s="43" t="s">
        <v>8849</v>
      </c>
      <c r="C1292" s="20"/>
      <c r="D1292" s="1" t="s">
        <v>183</v>
      </c>
      <c r="E1292" s="1"/>
      <c r="F1292" s="1" t="s">
        <v>128</v>
      </c>
      <c r="G1292" s="1"/>
      <c r="H1292" s="20"/>
      <c r="I1292" s="22"/>
      <c r="J1292" s="20"/>
      <c r="K1292" s="22"/>
      <c r="L1292" s="20"/>
      <c r="M1292" s="22"/>
      <c r="N1292" s="20"/>
      <c r="O1292" s="22"/>
      <c r="P1292" s="20"/>
      <c r="Q1292" s="22"/>
      <c r="R1292" s="20"/>
      <c r="S1292" s="22"/>
      <c r="T1292" s="20">
        <v>6</v>
      </c>
      <c r="U1292" s="22">
        <v>5</v>
      </c>
      <c r="V1292" s="62">
        <v>10000</v>
      </c>
      <c r="W1292" s="1" t="s">
        <v>8850</v>
      </c>
      <c r="X1292" s="26" t="s">
        <v>8851</v>
      </c>
      <c r="Y1292" s="1"/>
      <c r="Z1292" s="1"/>
      <c r="AA1292" s="43" t="s">
        <v>1657</v>
      </c>
      <c r="AB1292" s="1" t="s">
        <v>5461</v>
      </c>
      <c r="AC1292" s="1" t="s">
        <v>183</v>
      </c>
      <c r="AD1292" s="1" t="s">
        <v>183</v>
      </c>
      <c r="AE1292" s="1">
        <v>1</v>
      </c>
      <c r="AF1292" s="20" t="s">
        <v>320</v>
      </c>
      <c r="AG1292" s="1"/>
    </row>
    <row r="1293" spans="1:33">
      <c r="A1293" t="s">
        <v>320</v>
      </c>
      <c r="B1293" s="36" t="s">
        <v>8852</v>
      </c>
      <c r="C1293" s="20"/>
      <c r="D1293" s="1" t="s">
        <v>183</v>
      </c>
      <c r="E1293" s="1"/>
      <c r="F1293" s="1" t="s">
        <v>128</v>
      </c>
      <c r="G1293" s="2"/>
      <c r="H1293" s="20"/>
      <c r="I1293" s="22">
        <v>1</v>
      </c>
      <c r="J1293" s="20"/>
      <c r="K1293" s="22"/>
      <c r="L1293" s="20"/>
      <c r="M1293" s="22"/>
      <c r="N1293" s="20"/>
      <c r="O1293" s="22"/>
      <c r="P1293" s="20"/>
      <c r="Q1293" s="22">
        <v>3</v>
      </c>
      <c r="R1293" s="20"/>
      <c r="S1293" s="22"/>
      <c r="T1293" s="20">
        <v>3</v>
      </c>
      <c r="U1293" s="22">
        <v>3</v>
      </c>
      <c r="V1293" s="62">
        <v>10000</v>
      </c>
      <c r="W1293" s="1" t="s">
        <v>8853</v>
      </c>
      <c r="X1293" s="26" t="s">
        <v>8854</v>
      </c>
      <c r="Y1293" s="1"/>
      <c r="Z1293" s="1"/>
      <c r="AA1293" s="63" t="s">
        <v>1662</v>
      </c>
      <c r="AB1293" s="1" t="s">
        <v>5461</v>
      </c>
      <c r="AC1293" s="1" t="s">
        <v>183</v>
      </c>
      <c r="AD1293" s="1" t="s">
        <v>183</v>
      </c>
      <c r="AE1293" s="1">
        <v>1</v>
      </c>
      <c r="AF1293" s="20" t="s">
        <v>320</v>
      </c>
      <c r="AG1293" s="1"/>
    </row>
    <row r="1294" spans="1:33">
      <c r="A1294" t="s">
        <v>320</v>
      </c>
      <c r="B1294" s="36" t="s">
        <v>8855</v>
      </c>
      <c r="C1294" s="20"/>
      <c r="D1294" s="1" t="s">
        <v>19</v>
      </c>
      <c r="E1294" s="1"/>
      <c r="F1294" s="1" t="s">
        <v>128</v>
      </c>
      <c r="G1294" s="2"/>
      <c r="H1294" s="20"/>
      <c r="I1294" s="22">
        <v>1</v>
      </c>
      <c r="J1294" s="20"/>
      <c r="K1294" s="22"/>
      <c r="L1294" s="20"/>
      <c r="M1294" s="22"/>
      <c r="N1294" s="20"/>
      <c r="O1294" s="22"/>
      <c r="P1294" s="20"/>
      <c r="Q1294" s="22">
        <v>1</v>
      </c>
      <c r="R1294" s="20"/>
      <c r="S1294" s="22"/>
      <c r="T1294" s="20">
        <v>4</v>
      </c>
      <c r="U1294" s="22">
        <v>4</v>
      </c>
      <c r="V1294" s="62">
        <v>10000</v>
      </c>
      <c r="W1294" s="1" t="s">
        <v>8856</v>
      </c>
      <c r="X1294" s="26" t="s">
        <v>8857</v>
      </c>
      <c r="Y1294" s="1"/>
      <c r="Z1294" s="1"/>
      <c r="AA1294" s="63" t="s">
        <v>1667</v>
      </c>
      <c r="AB1294" s="1" t="s">
        <v>5461</v>
      </c>
      <c r="AC1294" s="1" t="s">
        <v>183</v>
      </c>
      <c r="AD1294" s="1" t="s">
        <v>183</v>
      </c>
      <c r="AE1294" s="1">
        <v>1</v>
      </c>
      <c r="AF1294" s="20" t="s">
        <v>320</v>
      </c>
      <c r="AG1294" s="1"/>
    </row>
    <row r="1295" spans="1:33">
      <c r="A1295" t="s">
        <v>320</v>
      </c>
      <c r="B1295" s="36" t="s">
        <v>8858</v>
      </c>
      <c r="C1295" s="20"/>
      <c r="D1295" s="1" t="s">
        <v>334</v>
      </c>
      <c r="E1295" s="1"/>
      <c r="F1295" s="1" t="s">
        <v>128</v>
      </c>
      <c r="G1295" s="2"/>
      <c r="H1295" s="20"/>
      <c r="I1295" s="22">
        <v>1</v>
      </c>
      <c r="J1295" s="20"/>
      <c r="K1295" s="22"/>
      <c r="L1295" s="20"/>
      <c r="M1295" s="22"/>
      <c r="N1295" s="20"/>
      <c r="O1295" s="22"/>
      <c r="P1295" s="20"/>
      <c r="Q1295" s="22">
        <v>0</v>
      </c>
      <c r="R1295" s="20"/>
      <c r="S1295" s="22"/>
      <c r="T1295" s="20">
        <v>5</v>
      </c>
      <c r="U1295" s="22">
        <v>5</v>
      </c>
      <c r="V1295" s="62">
        <v>10000</v>
      </c>
      <c r="W1295" s="1" t="s">
        <v>8859</v>
      </c>
      <c r="X1295" s="26" t="s">
        <v>8860</v>
      </c>
      <c r="Y1295" s="1"/>
      <c r="Z1295" s="1"/>
      <c r="AA1295" s="63" t="s">
        <v>1667</v>
      </c>
      <c r="AB1295" s="1" t="s">
        <v>5461</v>
      </c>
      <c r="AC1295" s="1" t="s">
        <v>183</v>
      </c>
      <c r="AD1295" s="1" t="s">
        <v>183</v>
      </c>
      <c r="AE1295" s="1">
        <v>1</v>
      </c>
      <c r="AF1295" s="20" t="s">
        <v>320</v>
      </c>
      <c r="AG1295" s="1"/>
    </row>
    <row r="1296" spans="1:33">
      <c r="A1296" t="s">
        <v>320</v>
      </c>
      <c r="B1296" s="36" t="s">
        <v>8861</v>
      </c>
      <c r="C1296" s="20"/>
      <c r="D1296" s="1" t="s">
        <v>375</v>
      </c>
      <c r="E1296" s="1"/>
      <c r="F1296" s="1" t="s">
        <v>128</v>
      </c>
      <c r="G1296" s="2"/>
      <c r="H1296" s="20"/>
      <c r="I1296" s="22">
        <v>0</v>
      </c>
      <c r="J1296" s="20"/>
      <c r="K1296" s="22"/>
      <c r="L1296" s="20"/>
      <c r="M1296" s="22"/>
      <c r="N1296" s="20"/>
      <c r="O1296" s="22"/>
      <c r="P1296" s="20"/>
      <c r="Q1296" s="22">
        <v>1</v>
      </c>
      <c r="R1296" s="20"/>
      <c r="S1296" s="22">
        <v>10</v>
      </c>
      <c r="T1296" s="20">
        <v>5</v>
      </c>
      <c r="U1296" s="22">
        <v>5</v>
      </c>
      <c r="V1296" s="62">
        <v>10000</v>
      </c>
      <c r="W1296" s="1" t="s">
        <v>8862</v>
      </c>
      <c r="X1296" s="26" t="s">
        <v>7275</v>
      </c>
      <c r="Y1296" s="1"/>
      <c r="Z1296" s="1"/>
      <c r="AA1296" s="63" t="s">
        <v>1667</v>
      </c>
      <c r="AB1296" s="1" t="s">
        <v>5461</v>
      </c>
      <c r="AC1296" s="1" t="s">
        <v>183</v>
      </c>
      <c r="AD1296" s="1" t="s">
        <v>183</v>
      </c>
      <c r="AE1296" s="1">
        <v>1</v>
      </c>
      <c r="AF1296" s="20" t="s">
        <v>320</v>
      </c>
      <c r="AG1296" s="1"/>
    </row>
    <row r="1297" spans="1:33">
      <c r="A1297" s="15" t="s">
        <v>320</v>
      </c>
      <c r="B1297" s="55" t="s">
        <v>8863</v>
      </c>
      <c r="C1297" s="32"/>
      <c r="D1297" s="30" t="s">
        <v>305</v>
      </c>
      <c r="E1297" s="30"/>
      <c r="F1297" s="30" t="s">
        <v>128</v>
      </c>
      <c r="G1297" s="31"/>
      <c r="H1297" s="32"/>
      <c r="I1297" s="37">
        <v>0</v>
      </c>
      <c r="J1297" s="20"/>
      <c r="K1297" s="37"/>
      <c r="L1297" s="32"/>
      <c r="M1297" s="37"/>
      <c r="N1297" s="32"/>
      <c r="O1297" s="37"/>
      <c r="P1297" s="32"/>
      <c r="Q1297" s="37">
        <v>-1</v>
      </c>
      <c r="R1297" s="32"/>
      <c r="S1297" s="37"/>
      <c r="T1297" s="32">
        <v>6</v>
      </c>
      <c r="U1297" s="37">
        <v>6</v>
      </c>
      <c r="V1297" s="64">
        <v>10000</v>
      </c>
      <c r="W1297" s="1" t="s">
        <v>8864</v>
      </c>
      <c r="X1297" s="51" t="s">
        <v>8865</v>
      </c>
      <c r="Y1297" s="30"/>
      <c r="Z1297" s="30"/>
      <c r="AA1297" s="65" t="s">
        <v>1667</v>
      </c>
      <c r="AB1297" s="30" t="s">
        <v>5461</v>
      </c>
      <c r="AC1297" s="30" t="s">
        <v>183</v>
      </c>
      <c r="AD1297" s="30" t="s">
        <v>183</v>
      </c>
      <c r="AE1297" s="30">
        <v>1</v>
      </c>
      <c r="AF1297" s="32" t="s">
        <v>320</v>
      </c>
      <c r="AG1297" s="1"/>
    </row>
    <row r="1298" s="11" customFormat="1" spans="1:33">
      <c r="A1298" s="34" t="s">
        <v>320</v>
      </c>
      <c r="B1298" s="34" t="s">
        <v>8866</v>
      </c>
      <c r="C1298" s="34"/>
      <c r="D1298" s="34" t="s">
        <v>370</v>
      </c>
      <c r="E1298" s="34"/>
      <c r="F1298" s="34" t="s">
        <v>128</v>
      </c>
      <c r="G1298" s="34"/>
      <c r="H1298" s="35"/>
      <c r="I1298" s="38"/>
      <c r="J1298" s="20"/>
      <c r="K1298" s="38"/>
      <c r="L1298" s="35"/>
      <c r="M1298" s="38"/>
      <c r="N1298" s="35"/>
      <c r="O1298" s="38"/>
      <c r="P1298" s="35"/>
      <c r="Q1298" s="38"/>
      <c r="R1298" s="35"/>
      <c r="S1298" s="38"/>
      <c r="T1298" s="35">
        <v>1</v>
      </c>
      <c r="U1298" s="38">
        <v>1</v>
      </c>
      <c r="V1298" s="41"/>
      <c r="W1298" s="1" t="s">
        <v>8867</v>
      </c>
      <c r="X1298" s="42" t="s">
        <v>8868</v>
      </c>
      <c r="Y1298" s="34"/>
      <c r="Z1298" s="34"/>
      <c r="AA1298" s="34" t="s">
        <v>1643</v>
      </c>
      <c r="AB1298" s="34" t="s">
        <v>5461</v>
      </c>
      <c r="AC1298" s="34" t="s">
        <v>183</v>
      </c>
      <c r="AD1298" s="34" t="s">
        <v>183</v>
      </c>
      <c r="AE1298" s="34">
        <v>1</v>
      </c>
      <c r="AF1298" s="34" t="s">
        <v>320</v>
      </c>
      <c r="AG1298" s="34"/>
    </row>
    <row r="1299" spans="1:33">
      <c r="A1299" t="s">
        <v>349</v>
      </c>
      <c r="B1299" s="36" t="s">
        <v>8869</v>
      </c>
      <c r="C1299" s="20"/>
      <c r="D1299" s="1" t="s">
        <v>357</v>
      </c>
      <c r="E1299" s="1"/>
      <c r="F1299" s="1" t="s">
        <v>128</v>
      </c>
      <c r="G1299" s="2"/>
      <c r="H1299" s="20"/>
      <c r="I1299" s="22"/>
      <c r="J1299" s="20"/>
      <c r="K1299" s="22"/>
      <c r="L1299" s="20"/>
      <c r="M1299" s="22">
        <v>5</v>
      </c>
      <c r="N1299" s="20"/>
      <c r="O1299" s="22"/>
      <c r="P1299" s="20"/>
      <c r="Q1299" s="22"/>
      <c r="R1299" s="20"/>
      <c r="S1299" s="22"/>
      <c r="T1299" s="20"/>
      <c r="U1299" s="22"/>
      <c r="V1299" s="62">
        <v>2000</v>
      </c>
      <c r="W1299" s="1" t="s">
        <v>8870</v>
      </c>
      <c r="X1299" s="26" t="s">
        <v>8871</v>
      </c>
      <c r="Y1299" s="1" t="s">
        <v>2780</v>
      </c>
      <c r="Z1299" s="1" t="s">
        <v>2035</v>
      </c>
      <c r="AA1299" s="63" t="s">
        <v>1631</v>
      </c>
      <c r="AB1299" s="1" t="s">
        <v>5461</v>
      </c>
      <c r="AC1299" s="1" t="s">
        <v>183</v>
      </c>
      <c r="AD1299" s="1" t="s">
        <v>183</v>
      </c>
      <c r="AE1299" s="1">
        <v>1</v>
      </c>
      <c r="AF1299" s="20" t="s">
        <v>322</v>
      </c>
      <c r="AG1299" s="1"/>
    </row>
    <row r="1300" spans="1:33">
      <c r="A1300" t="s">
        <v>349</v>
      </c>
      <c r="B1300" s="36" t="s">
        <v>8872</v>
      </c>
      <c r="C1300" s="20"/>
      <c r="D1300" s="1" t="s">
        <v>357</v>
      </c>
      <c r="E1300" s="1"/>
      <c r="F1300" s="1" t="s">
        <v>128</v>
      </c>
      <c r="G1300" s="2" t="s">
        <v>5478</v>
      </c>
      <c r="H1300" s="20">
        <v>1</v>
      </c>
      <c r="I1300" s="22"/>
      <c r="J1300" s="20"/>
      <c r="K1300" s="22"/>
      <c r="L1300" s="20"/>
      <c r="M1300" s="22">
        <v>7</v>
      </c>
      <c r="N1300" s="20">
        <v>8</v>
      </c>
      <c r="O1300" s="22"/>
      <c r="P1300" s="20"/>
      <c r="Q1300" s="22">
        <v>-1</v>
      </c>
      <c r="R1300" s="20"/>
      <c r="S1300" s="22"/>
      <c r="T1300" s="20"/>
      <c r="U1300" s="22"/>
      <c r="V1300" s="62">
        <v>3000</v>
      </c>
      <c r="W1300" s="1" t="s">
        <v>8873</v>
      </c>
      <c r="X1300" s="26" t="s">
        <v>8874</v>
      </c>
      <c r="Y1300" s="1" t="s">
        <v>2780</v>
      </c>
      <c r="Z1300" s="1" t="s">
        <v>2035</v>
      </c>
      <c r="AA1300" s="63" t="s">
        <v>1631</v>
      </c>
      <c r="AB1300" s="1" t="s">
        <v>5461</v>
      </c>
      <c r="AC1300" s="1" t="s">
        <v>183</v>
      </c>
      <c r="AD1300" s="1" t="s">
        <v>183</v>
      </c>
      <c r="AE1300" s="1">
        <v>1</v>
      </c>
      <c r="AF1300" s="20" t="s">
        <v>322</v>
      </c>
      <c r="AG1300" s="1"/>
    </row>
    <row r="1301" spans="1:33">
      <c r="A1301" t="s">
        <v>349</v>
      </c>
      <c r="B1301" s="36" t="s">
        <v>8875</v>
      </c>
      <c r="C1301" s="20"/>
      <c r="D1301" s="1" t="s">
        <v>357</v>
      </c>
      <c r="E1301" s="1"/>
      <c r="F1301" s="1"/>
      <c r="G1301" s="2" t="s">
        <v>5478</v>
      </c>
      <c r="H1301" s="20"/>
      <c r="I1301" s="22"/>
      <c r="J1301" s="20"/>
      <c r="K1301" s="22"/>
      <c r="L1301" s="20"/>
      <c r="M1301" s="22"/>
      <c r="N1301" s="20">
        <v>11</v>
      </c>
      <c r="O1301" s="22"/>
      <c r="P1301" s="20"/>
      <c r="Q1301" s="22"/>
      <c r="R1301" s="20"/>
      <c r="S1301" s="22"/>
      <c r="T1301" s="20"/>
      <c r="U1301" s="22"/>
      <c r="V1301" s="62">
        <v>4000</v>
      </c>
      <c r="W1301" s="1" t="s">
        <v>8876</v>
      </c>
      <c r="X1301" s="26" t="s">
        <v>8877</v>
      </c>
      <c r="Y1301" s="1" t="s">
        <v>2780</v>
      </c>
      <c r="Z1301" s="1" t="s">
        <v>2035</v>
      </c>
      <c r="AA1301" s="63" t="s">
        <v>1631</v>
      </c>
      <c r="AB1301" s="1" t="s">
        <v>5461</v>
      </c>
      <c r="AC1301" s="1" t="s">
        <v>183</v>
      </c>
      <c r="AD1301" s="1" t="s">
        <v>183</v>
      </c>
      <c r="AE1301" s="1">
        <v>1</v>
      </c>
      <c r="AF1301" s="20" t="s">
        <v>322</v>
      </c>
      <c r="AG1301" s="1"/>
    </row>
    <row r="1302" spans="1:33">
      <c r="A1302" t="s">
        <v>352</v>
      </c>
      <c r="B1302" s="36" t="s">
        <v>8878</v>
      </c>
      <c r="C1302" s="20"/>
      <c r="D1302" s="1" t="s">
        <v>357</v>
      </c>
      <c r="E1302" s="1"/>
      <c r="F1302" s="1" t="s">
        <v>128</v>
      </c>
      <c r="G1302" s="2"/>
      <c r="H1302" s="20">
        <v>1</v>
      </c>
      <c r="I1302" s="22"/>
      <c r="J1302" s="20"/>
      <c r="K1302" s="22"/>
      <c r="L1302" s="20"/>
      <c r="M1302" s="22">
        <v>4</v>
      </c>
      <c r="N1302" s="20"/>
      <c r="O1302" s="22"/>
      <c r="P1302" s="20"/>
      <c r="Q1302" s="22">
        <v>-1</v>
      </c>
      <c r="R1302" s="20"/>
      <c r="S1302" s="22"/>
      <c r="T1302" s="20"/>
      <c r="U1302" s="22"/>
      <c r="V1302" s="62">
        <v>2000</v>
      </c>
      <c r="W1302" s="1" t="s">
        <v>8879</v>
      </c>
      <c r="X1302" s="26" t="s">
        <v>8880</v>
      </c>
      <c r="Y1302" s="1" t="s">
        <v>2780</v>
      </c>
      <c r="Z1302" s="1" t="s">
        <v>2035</v>
      </c>
      <c r="AA1302" s="63" t="s">
        <v>1631</v>
      </c>
      <c r="AB1302" s="1" t="s">
        <v>5461</v>
      </c>
      <c r="AC1302" s="1" t="s">
        <v>183</v>
      </c>
      <c r="AD1302" s="1" t="s">
        <v>183</v>
      </c>
      <c r="AE1302" s="1">
        <v>1</v>
      </c>
      <c r="AF1302" s="20" t="s">
        <v>167</v>
      </c>
      <c r="AG1302" s="1"/>
    </row>
    <row r="1303" spans="1:33">
      <c r="A1303" t="s">
        <v>352</v>
      </c>
      <c r="B1303" s="36" t="s">
        <v>8881</v>
      </c>
      <c r="C1303" s="20"/>
      <c r="D1303" s="1" t="s">
        <v>357</v>
      </c>
      <c r="E1303" s="1"/>
      <c r="F1303" s="1" t="s">
        <v>128</v>
      </c>
      <c r="G1303" s="2" t="s">
        <v>5478</v>
      </c>
      <c r="H1303" s="20">
        <v>1</v>
      </c>
      <c r="I1303" s="22"/>
      <c r="J1303" s="20"/>
      <c r="K1303" s="22"/>
      <c r="L1303" s="20"/>
      <c r="M1303" s="22">
        <v>6</v>
      </c>
      <c r="N1303" s="20">
        <v>7</v>
      </c>
      <c r="O1303" s="22"/>
      <c r="P1303" s="20"/>
      <c r="Q1303" s="22">
        <v>-1</v>
      </c>
      <c r="R1303" s="20"/>
      <c r="S1303" s="22"/>
      <c r="T1303" s="20"/>
      <c r="U1303" s="22"/>
      <c r="V1303" s="62">
        <v>3000</v>
      </c>
      <c r="W1303" s="1" t="s">
        <v>8882</v>
      </c>
      <c r="X1303" s="26" t="s">
        <v>8883</v>
      </c>
      <c r="Y1303" s="1" t="s">
        <v>2780</v>
      </c>
      <c r="Z1303" s="1" t="s">
        <v>2035</v>
      </c>
      <c r="AA1303" s="63" t="s">
        <v>1631</v>
      </c>
      <c r="AB1303" s="1" t="s">
        <v>5461</v>
      </c>
      <c r="AC1303" s="1" t="s">
        <v>183</v>
      </c>
      <c r="AD1303" s="1" t="s">
        <v>183</v>
      </c>
      <c r="AE1303" s="1">
        <v>1</v>
      </c>
      <c r="AF1303" s="20" t="s">
        <v>167</v>
      </c>
      <c r="AG1303" s="1"/>
    </row>
    <row r="1304" spans="1:33">
      <c r="A1304" t="s">
        <v>352</v>
      </c>
      <c r="B1304" s="36" t="s">
        <v>8884</v>
      </c>
      <c r="C1304" s="20"/>
      <c r="D1304" s="1" t="s">
        <v>357</v>
      </c>
      <c r="E1304" s="1"/>
      <c r="F1304" s="1"/>
      <c r="G1304" s="2" t="s">
        <v>5478</v>
      </c>
      <c r="H1304" s="20">
        <v>1</v>
      </c>
      <c r="I1304" s="22"/>
      <c r="J1304" s="20"/>
      <c r="K1304" s="22"/>
      <c r="L1304" s="20"/>
      <c r="M1304" s="22"/>
      <c r="N1304" s="20">
        <v>9</v>
      </c>
      <c r="O1304" s="22"/>
      <c r="P1304" s="20"/>
      <c r="Q1304" s="22"/>
      <c r="R1304" s="20">
        <v>-2</v>
      </c>
      <c r="S1304" s="22"/>
      <c r="T1304" s="20"/>
      <c r="U1304" s="22"/>
      <c r="V1304" s="62">
        <v>4000</v>
      </c>
      <c r="W1304" s="1" t="s">
        <v>8885</v>
      </c>
      <c r="X1304" s="26" t="s">
        <v>8886</v>
      </c>
      <c r="Y1304" s="1" t="s">
        <v>5740</v>
      </c>
      <c r="Z1304" s="1" t="s">
        <v>2035</v>
      </c>
      <c r="AA1304" s="63" t="s">
        <v>1631</v>
      </c>
      <c r="AB1304" s="1" t="s">
        <v>5461</v>
      </c>
      <c r="AC1304" s="1" t="s">
        <v>183</v>
      </c>
      <c r="AD1304" s="1" t="s">
        <v>183</v>
      </c>
      <c r="AE1304" s="1">
        <v>1</v>
      </c>
      <c r="AF1304" s="20" t="s">
        <v>167</v>
      </c>
      <c r="AG1304" s="1"/>
    </row>
    <row r="1305" spans="1:33">
      <c r="A1305" t="s">
        <v>358</v>
      </c>
      <c r="B1305" s="36" t="s">
        <v>8887</v>
      </c>
      <c r="C1305" s="20"/>
      <c r="D1305" s="1" t="s">
        <v>357</v>
      </c>
      <c r="E1305" s="1"/>
      <c r="F1305" s="1" t="s">
        <v>128</v>
      </c>
      <c r="G1305" s="2"/>
      <c r="H1305" s="20"/>
      <c r="I1305" s="22"/>
      <c r="J1305" s="20"/>
      <c r="K1305" s="22"/>
      <c r="L1305" s="20"/>
      <c r="M1305" s="22">
        <v>6</v>
      </c>
      <c r="N1305" s="20"/>
      <c r="O1305" s="22"/>
      <c r="P1305" s="20"/>
      <c r="Q1305" s="22">
        <v>-1</v>
      </c>
      <c r="R1305" s="20"/>
      <c r="S1305" s="22"/>
      <c r="T1305" s="20"/>
      <c r="U1305" s="22"/>
      <c r="V1305" s="62">
        <v>2000</v>
      </c>
      <c r="W1305" s="1" t="s">
        <v>8888</v>
      </c>
      <c r="X1305" s="26" t="s">
        <v>8889</v>
      </c>
      <c r="Y1305" s="1" t="s">
        <v>2780</v>
      </c>
      <c r="Z1305" s="1" t="s">
        <v>2035</v>
      </c>
      <c r="AA1305" s="63" t="s">
        <v>1631</v>
      </c>
      <c r="AB1305" s="1" t="s">
        <v>5461</v>
      </c>
      <c r="AC1305" s="1" t="s">
        <v>183</v>
      </c>
      <c r="AD1305" s="1" t="s">
        <v>183</v>
      </c>
      <c r="AE1305" s="1">
        <v>1</v>
      </c>
      <c r="AF1305" s="20" t="s">
        <v>331</v>
      </c>
      <c r="AG1305" s="1"/>
    </row>
    <row r="1306" spans="1:33">
      <c r="A1306" t="s">
        <v>358</v>
      </c>
      <c r="B1306" s="36" t="s">
        <v>8890</v>
      </c>
      <c r="C1306" s="20"/>
      <c r="D1306" s="1" t="s">
        <v>357</v>
      </c>
      <c r="E1306" s="1"/>
      <c r="F1306" s="1" t="s">
        <v>128</v>
      </c>
      <c r="G1306" s="2" t="s">
        <v>5478</v>
      </c>
      <c r="H1306" s="20">
        <v>-1</v>
      </c>
      <c r="I1306" s="22"/>
      <c r="J1306" s="20"/>
      <c r="K1306" s="22"/>
      <c r="L1306" s="20"/>
      <c r="M1306" s="22">
        <v>8</v>
      </c>
      <c r="N1306" s="20">
        <v>9</v>
      </c>
      <c r="O1306" s="22"/>
      <c r="P1306" s="20"/>
      <c r="Q1306" s="22">
        <v>-1</v>
      </c>
      <c r="R1306" s="20"/>
      <c r="S1306" s="22"/>
      <c r="T1306" s="20"/>
      <c r="U1306" s="22"/>
      <c r="V1306" s="62">
        <v>3000</v>
      </c>
      <c r="W1306" s="1" t="s">
        <v>8891</v>
      </c>
      <c r="X1306" s="26" t="s">
        <v>8892</v>
      </c>
      <c r="Y1306" s="1" t="s">
        <v>2780</v>
      </c>
      <c r="Z1306" s="1" t="s">
        <v>2035</v>
      </c>
      <c r="AA1306" s="63" t="s">
        <v>1631</v>
      </c>
      <c r="AB1306" s="1" t="s">
        <v>5461</v>
      </c>
      <c r="AC1306" s="1" t="s">
        <v>183</v>
      </c>
      <c r="AD1306" s="1" t="s">
        <v>183</v>
      </c>
      <c r="AE1306" s="1">
        <v>1</v>
      </c>
      <c r="AF1306" s="20" t="s">
        <v>331</v>
      </c>
      <c r="AG1306" s="1"/>
    </row>
    <row r="1307" spans="1:33">
      <c r="A1307" t="s">
        <v>358</v>
      </c>
      <c r="B1307" s="36" t="s">
        <v>8893</v>
      </c>
      <c r="C1307" s="20"/>
      <c r="D1307" s="1" t="s">
        <v>357</v>
      </c>
      <c r="E1307" s="1"/>
      <c r="F1307" s="1"/>
      <c r="G1307" s="2" t="s">
        <v>5478</v>
      </c>
      <c r="H1307" s="20">
        <v>-1</v>
      </c>
      <c r="I1307" s="22"/>
      <c r="J1307" s="20"/>
      <c r="K1307" s="22"/>
      <c r="L1307" s="20"/>
      <c r="M1307" s="22"/>
      <c r="N1307" s="20">
        <v>12</v>
      </c>
      <c r="O1307" s="22"/>
      <c r="P1307" s="20"/>
      <c r="Q1307" s="22"/>
      <c r="R1307" s="20">
        <v>2</v>
      </c>
      <c r="S1307" s="22"/>
      <c r="T1307" s="20"/>
      <c r="U1307" s="22"/>
      <c r="V1307" s="62">
        <v>4000</v>
      </c>
      <c r="W1307" s="1" t="s">
        <v>8894</v>
      </c>
      <c r="X1307" s="26" t="s">
        <v>8895</v>
      </c>
      <c r="Y1307" s="1" t="s">
        <v>2780</v>
      </c>
      <c r="Z1307" s="1" t="s">
        <v>2035</v>
      </c>
      <c r="AA1307" s="63" t="s">
        <v>1631</v>
      </c>
      <c r="AB1307" s="1" t="s">
        <v>5461</v>
      </c>
      <c r="AC1307" s="1" t="s">
        <v>183</v>
      </c>
      <c r="AD1307" s="1" t="s">
        <v>183</v>
      </c>
      <c r="AE1307" s="1">
        <v>1</v>
      </c>
      <c r="AF1307" s="20" t="s">
        <v>331</v>
      </c>
      <c r="AG1307" s="1"/>
    </row>
    <row r="1308" spans="1:33">
      <c r="A1308" t="s">
        <v>362</v>
      </c>
      <c r="B1308" s="36" t="s">
        <v>8896</v>
      </c>
      <c r="C1308" s="20"/>
      <c r="D1308" s="1" t="s">
        <v>357</v>
      </c>
      <c r="E1308" s="1"/>
      <c r="F1308" s="1" t="s">
        <v>128</v>
      </c>
      <c r="G1308" s="2"/>
      <c r="H1308" s="20"/>
      <c r="I1308" s="22"/>
      <c r="J1308" s="20"/>
      <c r="K1308" s="22"/>
      <c r="L1308" s="20"/>
      <c r="M1308" s="22">
        <v>7</v>
      </c>
      <c r="N1308" s="20"/>
      <c r="O1308" s="22"/>
      <c r="P1308" s="20"/>
      <c r="Q1308" s="22">
        <v>-2</v>
      </c>
      <c r="R1308" s="20"/>
      <c r="S1308" s="22"/>
      <c r="T1308" s="20"/>
      <c r="U1308" s="22"/>
      <c r="V1308" s="62">
        <v>2000</v>
      </c>
      <c r="W1308" s="1" t="s">
        <v>8897</v>
      </c>
      <c r="X1308" s="26" t="s">
        <v>8898</v>
      </c>
      <c r="Y1308" s="1" t="s">
        <v>2780</v>
      </c>
      <c r="Z1308" s="1" t="s">
        <v>2035</v>
      </c>
      <c r="AA1308" s="63" t="s">
        <v>1631</v>
      </c>
      <c r="AB1308" s="1" t="s">
        <v>5461</v>
      </c>
      <c r="AC1308" s="1" t="s">
        <v>183</v>
      </c>
      <c r="AD1308" s="1" t="s">
        <v>183</v>
      </c>
      <c r="AE1308" s="1">
        <v>1</v>
      </c>
      <c r="AF1308" s="20" t="s">
        <v>336</v>
      </c>
      <c r="AG1308" s="1"/>
    </row>
    <row r="1309" spans="1:33">
      <c r="A1309" t="s">
        <v>362</v>
      </c>
      <c r="B1309" s="36" t="s">
        <v>8899</v>
      </c>
      <c r="C1309" s="20"/>
      <c r="D1309" s="1" t="s">
        <v>357</v>
      </c>
      <c r="E1309" s="1"/>
      <c r="F1309" s="1" t="s">
        <v>128</v>
      </c>
      <c r="G1309" s="2" t="s">
        <v>5478</v>
      </c>
      <c r="H1309" s="20"/>
      <c r="I1309" s="22"/>
      <c r="J1309" s="20"/>
      <c r="K1309" s="22"/>
      <c r="L1309" s="20"/>
      <c r="M1309" s="22">
        <v>9</v>
      </c>
      <c r="N1309" s="20">
        <v>10</v>
      </c>
      <c r="O1309" s="22"/>
      <c r="P1309" s="20"/>
      <c r="Q1309" s="22">
        <v>-2</v>
      </c>
      <c r="R1309" s="20">
        <v>-1</v>
      </c>
      <c r="S1309" s="22"/>
      <c r="T1309" s="20"/>
      <c r="U1309" s="22"/>
      <c r="V1309" s="62">
        <v>3000</v>
      </c>
      <c r="W1309" s="1" t="s">
        <v>8900</v>
      </c>
      <c r="X1309" s="26" t="s">
        <v>8901</v>
      </c>
      <c r="Y1309" s="1" t="s">
        <v>2780</v>
      </c>
      <c r="Z1309" s="1" t="s">
        <v>2035</v>
      </c>
      <c r="AA1309" s="63" t="s">
        <v>1631</v>
      </c>
      <c r="AB1309" s="1" t="s">
        <v>5461</v>
      </c>
      <c r="AC1309" s="1" t="s">
        <v>183</v>
      </c>
      <c r="AD1309" s="1" t="s">
        <v>183</v>
      </c>
      <c r="AE1309" s="1">
        <v>1</v>
      </c>
      <c r="AF1309" s="20" t="s">
        <v>336</v>
      </c>
      <c r="AG1309" s="1"/>
    </row>
    <row r="1310" spans="1:33">
      <c r="A1310" t="s">
        <v>362</v>
      </c>
      <c r="B1310" s="36" t="s">
        <v>8902</v>
      </c>
      <c r="C1310" s="20"/>
      <c r="D1310" s="1" t="s">
        <v>357</v>
      </c>
      <c r="E1310" s="1"/>
      <c r="F1310" s="1"/>
      <c r="G1310" s="2" t="s">
        <v>5478</v>
      </c>
      <c r="H1310" s="20">
        <v>1</v>
      </c>
      <c r="I1310" s="22"/>
      <c r="J1310" s="20"/>
      <c r="K1310" s="22"/>
      <c r="L1310" s="20"/>
      <c r="M1310" s="22"/>
      <c r="N1310" s="20">
        <v>12</v>
      </c>
      <c r="O1310" s="22"/>
      <c r="P1310" s="20"/>
      <c r="Q1310" s="22"/>
      <c r="R1310" s="20">
        <v>-3</v>
      </c>
      <c r="S1310" s="22"/>
      <c r="T1310" s="20"/>
      <c r="U1310" s="22"/>
      <c r="V1310" s="62">
        <v>4000</v>
      </c>
      <c r="W1310" s="1" t="s">
        <v>8903</v>
      </c>
      <c r="X1310" s="26" t="s">
        <v>8877</v>
      </c>
      <c r="Y1310" s="1" t="s">
        <v>2780</v>
      </c>
      <c r="Z1310" s="1" t="s">
        <v>2035</v>
      </c>
      <c r="AA1310" s="63" t="s">
        <v>1631</v>
      </c>
      <c r="AB1310" s="1" t="s">
        <v>5461</v>
      </c>
      <c r="AC1310" s="1" t="s">
        <v>183</v>
      </c>
      <c r="AD1310" s="1" t="s">
        <v>183</v>
      </c>
      <c r="AE1310" s="1">
        <v>1</v>
      </c>
      <c r="AF1310" s="20" t="s">
        <v>336</v>
      </c>
      <c r="AG1310" s="1"/>
    </row>
    <row r="1311" spans="1:33">
      <c r="A1311" t="s">
        <v>365</v>
      </c>
      <c r="B1311" s="36" t="s">
        <v>8904</v>
      </c>
      <c r="C1311" s="20"/>
      <c r="D1311" s="1" t="s">
        <v>357</v>
      </c>
      <c r="E1311" s="1"/>
      <c r="F1311" s="1" t="s">
        <v>128</v>
      </c>
      <c r="G1311" s="2"/>
      <c r="H1311" s="20"/>
      <c r="I1311" s="22"/>
      <c r="J1311" s="20"/>
      <c r="K1311" s="22"/>
      <c r="L1311" s="20"/>
      <c r="M1311" s="22">
        <v>5</v>
      </c>
      <c r="N1311" s="20"/>
      <c r="O1311" s="22"/>
      <c r="P1311" s="20"/>
      <c r="Q1311" s="22">
        <v>-1</v>
      </c>
      <c r="R1311" s="20"/>
      <c r="S1311" s="22"/>
      <c r="T1311" s="20"/>
      <c r="U1311" s="22"/>
      <c r="V1311" s="62">
        <v>2000</v>
      </c>
      <c r="W1311" s="1" t="s">
        <v>8905</v>
      </c>
      <c r="X1311" s="26" t="s">
        <v>8906</v>
      </c>
      <c r="Y1311" s="1" t="s">
        <v>8907</v>
      </c>
      <c r="Z1311" s="1" t="s">
        <v>2035</v>
      </c>
      <c r="AA1311" s="63" t="s">
        <v>1631</v>
      </c>
      <c r="AB1311" s="1" t="s">
        <v>5461</v>
      </c>
      <c r="AC1311" s="1" t="s">
        <v>183</v>
      </c>
      <c r="AD1311" s="1" t="s">
        <v>183</v>
      </c>
      <c r="AE1311" s="1">
        <v>1</v>
      </c>
      <c r="AF1311" s="20" t="s">
        <v>338</v>
      </c>
      <c r="AG1311" s="1"/>
    </row>
    <row r="1312" spans="1:33">
      <c r="A1312" t="s">
        <v>365</v>
      </c>
      <c r="B1312" s="36" t="s">
        <v>8908</v>
      </c>
      <c r="C1312" s="20"/>
      <c r="D1312" s="1" t="s">
        <v>357</v>
      </c>
      <c r="E1312" s="1"/>
      <c r="F1312" s="1" t="s">
        <v>128</v>
      </c>
      <c r="G1312" s="2" t="s">
        <v>5478</v>
      </c>
      <c r="H1312" s="20">
        <v>1</v>
      </c>
      <c r="I1312" s="22"/>
      <c r="J1312" s="20"/>
      <c r="K1312" s="22"/>
      <c r="L1312" s="20"/>
      <c r="M1312" s="22">
        <v>6</v>
      </c>
      <c r="N1312" s="20">
        <v>7</v>
      </c>
      <c r="O1312" s="22"/>
      <c r="P1312" s="20"/>
      <c r="Q1312" s="22">
        <v>-1</v>
      </c>
      <c r="R1312" s="20"/>
      <c r="S1312" s="22"/>
      <c r="T1312" s="20"/>
      <c r="U1312" s="22"/>
      <c r="V1312" s="62">
        <v>3000</v>
      </c>
      <c r="W1312" s="1" t="s">
        <v>8909</v>
      </c>
      <c r="X1312" s="26" t="s">
        <v>8910</v>
      </c>
      <c r="Y1312" s="1" t="s">
        <v>2104</v>
      </c>
      <c r="Z1312" s="1" t="s">
        <v>2035</v>
      </c>
      <c r="AA1312" s="36" t="s">
        <v>1631</v>
      </c>
      <c r="AB1312" s="1" t="s">
        <v>5461</v>
      </c>
      <c r="AC1312" s="1" t="s">
        <v>183</v>
      </c>
      <c r="AD1312" s="1" t="s">
        <v>183</v>
      </c>
      <c r="AE1312" s="1">
        <v>1</v>
      </c>
      <c r="AF1312" s="20" t="s">
        <v>338</v>
      </c>
      <c r="AG1312" s="1"/>
    </row>
    <row r="1313" spans="1:33">
      <c r="A1313" t="s">
        <v>365</v>
      </c>
      <c r="B1313" s="36" t="s">
        <v>8911</v>
      </c>
      <c r="C1313" s="20" t="s">
        <v>192</v>
      </c>
      <c r="D1313" s="1" t="s">
        <v>357</v>
      </c>
      <c r="E1313" s="1"/>
      <c r="F1313" s="1" t="s">
        <v>128</v>
      </c>
      <c r="G1313" s="2" t="s">
        <v>5478</v>
      </c>
      <c r="H1313" s="20">
        <v>1</v>
      </c>
      <c r="I1313" s="22"/>
      <c r="J1313" s="20"/>
      <c r="K1313" s="22"/>
      <c r="L1313" s="20"/>
      <c r="M1313" s="22">
        <v>8</v>
      </c>
      <c r="N1313" s="20">
        <v>9</v>
      </c>
      <c r="O1313" s="22"/>
      <c r="P1313" s="20"/>
      <c r="Q1313" s="22">
        <v>-3</v>
      </c>
      <c r="R1313" s="20">
        <v>-2</v>
      </c>
      <c r="S1313" s="22"/>
      <c r="T1313" s="20"/>
      <c r="U1313" s="22"/>
      <c r="V1313" s="62">
        <v>3000</v>
      </c>
      <c r="W1313" s="1" t="s">
        <v>8912</v>
      </c>
      <c r="X1313" s="26" t="s">
        <v>8913</v>
      </c>
      <c r="Y1313" s="1" t="s">
        <v>2194</v>
      </c>
      <c r="Z1313" s="1" t="s">
        <v>2035</v>
      </c>
      <c r="AA1313" s="36" t="s">
        <v>1631</v>
      </c>
      <c r="AB1313" s="1" t="s">
        <v>5461</v>
      </c>
      <c r="AC1313" s="1" t="s">
        <v>183</v>
      </c>
      <c r="AD1313" s="1" t="s">
        <v>183</v>
      </c>
      <c r="AE1313" s="1">
        <v>1</v>
      </c>
      <c r="AF1313" s="20" t="s">
        <v>338</v>
      </c>
      <c r="AG1313" s="1"/>
    </row>
    <row r="1314" spans="1:33">
      <c r="A1314" t="s">
        <v>365</v>
      </c>
      <c r="B1314" s="36" t="s">
        <v>8914</v>
      </c>
      <c r="C1314" s="20"/>
      <c r="D1314" s="1" t="s">
        <v>357</v>
      </c>
      <c r="E1314" s="1"/>
      <c r="F1314" s="1"/>
      <c r="G1314" s="1" t="s">
        <v>5478</v>
      </c>
      <c r="H1314" s="20"/>
      <c r="I1314" s="22"/>
      <c r="J1314" s="20"/>
      <c r="K1314" s="22"/>
      <c r="L1314" s="20"/>
      <c r="M1314" s="22"/>
      <c r="N1314" s="20">
        <v>11</v>
      </c>
      <c r="O1314" s="22"/>
      <c r="P1314" s="20"/>
      <c r="Q1314" s="22"/>
      <c r="R1314" s="20">
        <v>-1</v>
      </c>
      <c r="S1314" s="22"/>
      <c r="T1314" s="20"/>
      <c r="U1314" s="22"/>
      <c r="V1314" s="62">
        <v>4000</v>
      </c>
      <c r="W1314" s="1" t="s">
        <v>8915</v>
      </c>
      <c r="X1314" s="26" t="s">
        <v>8916</v>
      </c>
      <c r="Y1314" s="1" t="s">
        <v>2104</v>
      </c>
      <c r="Z1314" s="1" t="s">
        <v>2035</v>
      </c>
      <c r="AA1314" s="43" t="s">
        <v>1631</v>
      </c>
      <c r="AB1314" s="1" t="s">
        <v>5461</v>
      </c>
      <c r="AC1314" s="1" t="s">
        <v>183</v>
      </c>
      <c r="AD1314" s="1" t="s">
        <v>183</v>
      </c>
      <c r="AE1314" s="1">
        <v>1</v>
      </c>
      <c r="AF1314" s="20" t="s">
        <v>338</v>
      </c>
      <c r="AG1314" s="1"/>
    </row>
    <row r="1315" spans="1:33">
      <c r="A1315" t="s">
        <v>365</v>
      </c>
      <c r="B1315" s="36" t="s">
        <v>8917</v>
      </c>
      <c r="C1315" s="20"/>
      <c r="D1315" s="1" t="s">
        <v>357</v>
      </c>
      <c r="E1315" s="1"/>
      <c r="F1315" s="1"/>
      <c r="G1315" s="1" t="s">
        <v>5478</v>
      </c>
      <c r="H1315" s="20">
        <v>-1</v>
      </c>
      <c r="I1315" s="22"/>
      <c r="J1315" s="20"/>
      <c r="K1315" s="22"/>
      <c r="L1315" s="20"/>
      <c r="M1315" s="22"/>
      <c r="N1315" s="20">
        <v>13</v>
      </c>
      <c r="O1315" s="22"/>
      <c r="P1315" s="20"/>
      <c r="Q1315" s="22"/>
      <c r="R1315" s="20">
        <v>-1</v>
      </c>
      <c r="S1315" s="22"/>
      <c r="T1315" s="20"/>
      <c r="U1315" s="22"/>
      <c r="V1315" s="62">
        <v>4000</v>
      </c>
      <c r="W1315" s="1" t="s">
        <v>8918</v>
      </c>
      <c r="X1315" s="26" t="s">
        <v>8919</v>
      </c>
      <c r="Y1315" s="1" t="s">
        <v>7405</v>
      </c>
      <c r="Z1315" s="1" t="s">
        <v>2035</v>
      </c>
      <c r="AA1315" s="43" t="s">
        <v>1631</v>
      </c>
      <c r="AB1315" s="1" t="s">
        <v>5461</v>
      </c>
      <c r="AC1315" s="1" t="s">
        <v>183</v>
      </c>
      <c r="AD1315" s="1" t="s">
        <v>183</v>
      </c>
      <c r="AE1315" s="1">
        <v>1</v>
      </c>
      <c r="AF1315" s="20" t="s">
        <v>338</v>
      </c>
      <c r="AG1315" s="1"/>
    </row>
    <row r="1316" spans="1:33">
      <c r="A1316" t="s">
        <v>368</v>
      </c>
      <c r="B1316" s="36" t="s">
        <v>8920</v>
      </c>
      <c r="C1316" s="20"/>
      <c r="D1316" s="1" t="s">
        <v>357</v>
      </c>
      <c r="E1316" s="1"/>
      <c r="F1316" s="1" t="s">
        <v>128</v>
      </c>
      <c r="G1316" s="1"/>
      <c r="H1316" s="20"/>
      <c r="I1316" s="22"/>
      <c r="J1316" s="20"/>
      <c r="K1316" s="22"/>
      <c r="L1316" s="20"/>
      <c r="M1316" s="22"/>
      <c r="N1316" s="20"/>
      <c r="O1316" s="22">
        <v>4</v>
      </c>
      <c r="P1316" s="20"/>
      <c r="Q1316" s="22">
        <v>-3</v>
      </c>
      <c r="R1316" s="20"/>
      <c r="S1316" s="22"/>
      <c r="T1316" s="20"/>
      <c r="U1316" s="22"/>
      <c r="V1316" s="62">
        <v>2000</v>
      </c>
      <c r="W1316" s="1" t="s">
        <v>8921</v>
      </c>
      <c r="X1316" s="26" t="s">
        <v>8922</v>
      </c>
      <c r="Y1316" s="1" t="s">
        <v>2154</v>
      </c>
      <c r="Z1316" s="1" t="s">
        <v>2035</v>
      </c>
      <c r="AA1316" s="43" t="s">
        <v>1631</v>
      </c>
      <c r="AB1316" s="1" t="s">
        <v>29</v>
      </c>
      <c r="AC1316" s="1" t="s">
        <v>7941</v>
      </c>
      <c r="AD1316" s="1" t="s">
        <v>183</v>
      </c>
      <c r="AE1316" s="1">
        <v>2</v>
      </c>
      <c r="AF1316" s="20" t="s">
        <v>29</v>
      </c>
      <c r="AG1316" s="1"/>
    </row>
    <row r="1317" spans="1:33">
      <c r="A1317" t="s">
        <v>368</v>
      </c>
      <c r="B1317" s="36" t="s">
        <v>8923</v>
      </c>
      <c r="C1317" s="20"/>
      <c r="D1317" s="1" t="s">
        <v>357</v>
      </c>
      <c r="E1317" s="1"/>
      <c r="F1317" s="1" t="s">
        <v>128</v>
      </c>
      <c r="G1317" s="1" t="s">
        <v>5478</v>
      </c>
      <c r="H1317" s="20"/>
      <c r="I1317" s="22"/>
      <c r="J1317" s="20">
        <v>-1</v>
      </c>
      <c r="K1317" s="22"/>
      <c r="L1317" s="20"/>
      <c r="M1317" s="22"/>
      <c r="N1317" s="20"/>
      <c r="O1317" s="22">
        <v>6</v>
      </c>
      <c r="P1317" s="20">
        <v>7</v>
      </c>
      <c r="Q1317" s="22">
        <v>-2</v>
      </c>
      <c r="R1317" s="20">
        <v>-1</v>
      </c>
      <c r="S1317" s="22"/>
      <c r="T1317" s="20"/>
      <c r="U1317" s="22"/>
      <c r="V1317" s="62">
        <v>3000</v>
      </c>
      <c r="W1317" s="1" t="s">
        <v>8924</v>
      </c>
      <c r="X1317" s="26" t="s">
        <v>8925</v>
      </c>
      <c r="Y1317" s="1" t="s">
        <v>2194</v>
      </c>
      <c r="Z1317" s="1" t="s">
        <v>2035</v>
      </c>
      <c r="AA1317" s="43" t="s">
        <v>1631</v>
      </c>
      <c r="AB1317" s="1" t="s">
        <v>29</v>
      </c>
      <c r="AC1317" s="1" t="s">
        <v>7941</v>
      </c>
      <c r="AD1317" s="1" t="s">
        <v>183</v>
      </c>
      <c r="AE1317" s="1">
        <v>2</v>
      </c>
      <c r="AF1317" s="20" t="s">
        <v>29</v>
      </c>
      <c r="AG1317" s="1"/>
    </row>
    <row r="1318" spans="1:33">
      <c r="A1318" t="s">
        <v>368</v>
      </c>
      <c r="B1318" s="36" t="s">
        <v>8926</v>
      </c>
      <c r="C1318" s="20"/>
      <c r="D1318" s="1" t="s">
        <v>357</v>
      </c>
      <c r="E1318" s="1"/>
      <c r="F1318" s="1"/>
      <c r="G1318" s="1" t="s">
        <v>5478</v>
      </c>
      <c r="H1318" s="20"/>
      <c r="I1318" s="22"/>
      <c r="J1318" s="20"/>
      <c r="K1318" s="22"/>
      <c r="L1318" s="20"/>
      <c r="M1318" s="22"/>
      <c r="N1318" s="20"/>
      <c r="O1318" s="22"/>
      <c r="P1318" s="20">
        <v>7</v>
      </c>
      <c r="Q1318" s="22"/>
      <c r="R1318" s="20">
        <v>-2</v>
      </c>
      <c r="S1318" s="22"/>
      <c r="T1318" s="20"/>
      <c r="U1318" s="22"/>
      <c r="V1318" s="62">
        <v>4000</v>
      </c>
      <c r="W1318" s="1" t="s">
        <v>8927</v>
      </c>
      <c r="X1318" s="26" t="s">
        <v>8928</v>
      </c>
      <c r="Y1318" s="1" t="s">
        <v>4585</v>
      </c>
      <c r="Z1318" s="1" t="s">
        <v>2035</v>
      </c>
      <c r="AA1318" s="43" t="s">
        <v>1631</v>
      </c>
      <c r="AB1318" s="1" t="s">
        <v>29</v>
      </c>
      <c r="AC1318" s="1" t="s">
        <v>7941</v>
      </c>
      <c r="AD1318" s="1" t="s">
        <v>183</v>
      </c>
      <c r="AE1318" s="1">
        <v>2</v>
      </c>
      <c r="AF1318" s="20" t="s">
        <v>29</v>
      </c>
      <c r="AG1318" s="1"/>
    </row>
    <row r="1319" spans="1:33">
      <c r="A1319" t="s">
        <v>368</v>
      </c>
      <c r="B1319" s="36" t="s">
        <v>8929</v>
      </c>
      <c r="C1319" s="20"/>
      <c r="D1319" s="1" t="s">
        <v>357</v>
      </c>
      <c r="E1319" s="1"/>
      <c r="F1319" s="1"/>
      <c r="G1319" s="1" t="s">
        <v>5478</v>
      </c>
      <c r="H1319" s="20"/>
      <c r="I1319" s="22"/>
      <c r="J1319" s="20">
        <v>-1</v>
      </c>
      <c r="K1319" s="22"/>
      <c r="L1319" s="20"/>
      <c r="M1319" s="22"/>
      <c r="N1319" s="20"/>
      <c r="O1319" s="22"/>
      <c r="P1319" s="20">
        <v>9</v>
      </c>
      <c r="Q1319" s="22"/>
      <c r="R1319" s="20">
        <v>-2</v>
      </c>
      <c r="S1319" s="22"/>
      <c r="T1319" s="20"/>
      <c r="U1319" s="22"/>
      <c r="V1319" s="62">
        <v>4000</v>
      </c>
      <c r="W1319" s="1" t="s">
        <v>8930</v>
      </c>
      <c r="X1319" s="26" t="s">
        <v>8931</v>
      </c>
      <c r="Y1319" s="1" t="s">
        <v>3067</v>
      </c>
      <c r="Z1319" s="1" t="s">
        <v>2035</v>
      </c>
      <c r="AA1319" s="43" t="s">
        <v>1631</v>
      </c>
      <c r="AB1319" s="1" t="s">
        <v>29</v>
      </c>
      <c r="AC1319" s="1" t="s">
        <v>7941</v>
      </c>
      <c r="AD1319" s="1" t="s">
        <v>183</v>
      </c>
      <c r="AE1319" s="1">
        <v>2</v>
      </c>
      <c r="AF1319" s="20" t="s">
        <v>29</v>
      </c>
      <c r="AG1319" s="1"/>
    </row>
    <row r="1320" spans="1:33">
      <c r="A1320" t="s">
        <v>330</v>
      </c>
      <c r="B1320" s="36" t="s">
        <v>8932</v>
      </c>
      <c r="C1320" s="20"/>
      <c r="D1320" s="1" t="s">
        <v>357</v>
      </c>
      <c r="E1320" s="1"/>
      <c r="F1320" s="1" t="s">
        <v>128</v>
      </c>
      <c r="G1320" s="1"/>
      <c r="H1320" s="20"/>
      <c r="I1320" s="22">
        <v>1</v>
      </c>
      <c r="J1320" s="20"/>
      <c r="K1320" s="22"/>
      <c r="L1320" s="20"/>
      <c r="M1320" s="22"/>
      <c r="N1320" s="20"/>
      <c r="O1320" s="22"/>
      <c r="P1320" s="20"/>
      <c r="Q1320" s="22">
        <v>-3</v>
      </c>
      <c r="R1320" s="20"/>
      <c r="S1320" s="22"/>
      <c r="T1320" s="20">
        <v>1</v>
      </c>
      <c r="U1320" s="22">
        <v>1</v>
      </c>
      <c r="V1320" s="62">
        <v>1000</v>
      </c>
      <c r="W1320" s="1" t="s">
        <v>8933</v>
      </c>
      <c r="X1320" s="26" t="s">
        <v>8637</v>
      </c>
      <c r="Y1320" s="1"/>
      <c r="Z1320" s="1"/>
      <c r="AA1320" s="43" t="s">
        <v>1631</v>
      </c>
      <c r="AB1320" s="1"/>
      <c r="AC1320" s="1" t="s">
        <v>183</v>
      </c>
      <c r="AD1320" s="1" t="s">
        <v>183</v>
      </c>
      <c r="AE1320" s="1">
        <v>1</v>
      </c>
      <c r="AF1320" s="20" t="s">
        <v>320</v>
      </c>
      <c r="AG1320" s="1"/>
    </row>
    <row r="1321" spans="1:33">
      <c r="A1321" t="s">
        <v>330</v>
      </c>
      <c r="B1321" s="36" t="s">
        <v>8934</v>
      </c>
      <c r="C1321" s="20"/>
      <c r="D1321" s="1" t="s">
        <v>357</v>
      </c>
      <c r="E1321" s="1"/>
      <c r="F1321" s="1" t="s">
        <v>128</v>
      </c>
      <c r="G1321" s="1"/>
      <c r="H1321" s="20"/>
      <c r="I1321" s="22">
        <v>1</v>
      </c>
      <c r="J1321" s="20"/>
      <c r="K1321" s="22"/>
      <c r="L1321" s="20"/>
      <c r="M1321" s="22"/>
      <c r="N1321" s="20"/>
      <c r="O1321" s="22"/>
      <c r="P1321" s="20"/>
      <c r="Q1321" s="22">
        <v>-2</v>
      </c>
      <c r="R1321" s="20"/>
      <c r="S1321" s="22"/>
      <c r="T1321" s="20">
        <v>4</v>
      </c>
      <c r="U1321" s="22">
        <v>2</v>
      </c>
      <c r="V1321" s="62">
        <v>2000</v>
      </c>
      <c r="W1321" s="1" t="s">
        <v>8935</v>
      </c>
      <c r="X1321" s="26" t="s">
        <v>8936</v>
      </c>
      <c r="Y1321" s="1"/>
      <c r="Z1321" s="1"/>
      <c r="AA1321" s="43" t="s">
        <v>1631</v>
      </c>
      <c r="AB1321" s="1"/>
      <c r="AC1321" s="1" t="s">
        <v>183</v>
      </c>
      <c r="AD1321" s="1" t="s">
        <v>183</v>
      </c>
      <c r="AE1321" s="1">
        <v>1</v>
      </c>
      <c r="AF1321" s="20" t="s">
        <v>320</v>
      </c>
      <c r="AG1321" s="1"/>
    </row>
    <row r="1322" spans="1:33">
      <c r="A1322">
        <v>0</v>
      </c>
      <c r="B1322" s="36"/>
      <c r="C1322" s="20" t="s">
        <v>5448</v>
      </c>
      <c r="D1322" s="1" t="s">
        <v>5449</v>
      </c>
      <c r="E1322" s="1" t="s">
        <v>5450</v>
      </c>
      <c r="F1322" s="1" t="s">
        <v>5451</v>
      </c>
      <c r="G1322" s="1"/>
      <c r="H1322" s="20" t="s">
        <v>87</v>
      </c>
      <c r="I1322" s="22" t="s">
        <v>88</v>
      </c>
      <c r="J1322" s="20"/>
      <c r="K1322" s="22" t="s">
        <v>90</v>
      </c>
      <c r="L1322" s="20" t="s">
        <v>91</v>
      </c>
      <c r="M1322" s="22" t="s">
        <v>5452</v>
      </c>
      <c r="N1322" s="20" t="s">
        <v>5453</v>
      </c>
      <c r="O1322" s="22" t="s">
        <v>5454</v>
      </c>
      <c r="P1322" s="20" t="s">
        <v>5455</v>
      </c>
      <c r="Q1322" s="22" t="s">
        <v>5456</v>
      </c>
      <c r="R1322" s="20" t="s">
        <v>5457</v>
      </c>
      <c r="S1322" s="22" t="s">
        <v>208</v>
      </c>
      <c r="T1322" s="20" t="s">
        <v>103</v>
      </c>
      <c r="U1322" s="22" t="s">
        <v>104</v>
      </c>
      <c r="V1322" s="62" t="s">
        <v>138</v>
      </c>
      <c r="W1322" s="1" t="s">
        <v>139</v>
      </c>
      <c r="X1322" s="26" t="s">
        <v>140</v>
      </c>
      <c r="Y1322" s="1" t="s">
        <v>148</v>
      </c>
      <c r="Z1322" s="1" t="s">
        <v>149</v>
      </c>
      <c r="AA1322" s="43" t="s">
        <v>2028</v>
      </c>
      <c r="AB1322" s="1" t="s">
        <v>2033</v>
      </c>
      <c r="AC1322" s="1" t="s">
        <v>90</v>
      </c>
      <c r="AD1322" s="1" t="s">
        <v>150</v>
      </c>
      <c r="AE1322" s="1" t="s">
        <v>151</v>
      </c>
      <c r="AF1322" s="20" t="s">
        <v>8937</v>
      </c>
      <c r="AG1322" s="1" t="s">
        <v>147</v>
      </c>
    </row>
    <row r="1323" spans="1:33">
      <c r="A1323" t="s">
        <v>165</v>
      </c>
      <c r="B1323" s="36" t="s">
        <v>8938</v>
      </c>
      <c r="C1323" s="62" t="s">
        <v>2039</v>
      </c>
      <c r="D1323" s="1" t="s">
        <v>183</v>
      </c>
      <c r="E1323" s="1"/>
      <c r="F1323" s="1"/>
      <c r="G1323" s="1"/>
      <c r="H1323" s="20"/>
      <c r="I1323" s="22"/>
      <c r="J1323" s="20"/>
      <c r="K1323" s="22"/>
      <c r="L1323" s="20"/>
      <c r="M1323" s="22">
        <v>3</v>
      </c>
      <c r="N1323" s="20">
        <v>3</v>
      </c>
      <c r="O1323" s="22"/>
      <c r="P1323" s="20"/>
      <c r="Q1323" s="22"/>
      <c r="R1323" s="20"/>
      <c r="S1323" s="22"/>
      <c r="T1323" s="20"/>
      <c r="U1323" s="22"/>
      <c r="V1323" s="27">
        <v>1500</v>
      </c>
      <c r="W1323" s="1" t="s">
        <v>8939</v>
      </c>
      <c r="X1323" s="26" t="s">
        <v>8940</v>
      </c>
      <c r="Y1323" s="1"/>
      <c r="Z1323" s="1"/>
      <c r="AA1323" s="43" t="s">
        <v>747</v>
      </c>
      <c r="AB1323" s="1"/>
      <c r="AC1323" s="1"/>
      <c r="AD1323" s="1"/>
      <c r="AE1323" s="1"/>
      <c r="AF1323" s="20">
        <v>2</v>
      </c>
      <c r="AG1323" s="1" t="s">
        <v>322</v>
      </c>
    </row>
    <row r="1324" spans="1:33">
      <c r="A1324" t="s">
        <v>165</v>
      </c>
      <c r="B1324" s="36" t="s">
        <v>8941</v>
      </c>
      <c r="C1324" s="62" t="s">
        <v>2039</v>
      </c>
      <c r="D1324" s="1" t="s">
        <v>183</v>
      </c>
      <c r="E1324" s="1"/>
      <c r="F1324" s="1"/>
      <c r="G1324" s="1"/>
      <c r="H1324" s="20"/>
      <c r="I1324" s="22"/>
      <c r="J1324" s="20"/>
      <c r="K1324" s="22"/>
      <c r="L1324" s="20"/>
      <c r="M1324" s="22"/>
      <c r="N1324" s="20"/>
      <c r="O1324" s="22"/>
      <c r="P1324" s="20"/>
      <c r="Q1324" s="22">
        <v>2</v>
      </c>
      <c r="R1324" s="20">
        <v>2</v>
      </c>
      <c r="S1324" s="22"/>
      <c r="T1324" s="20"/>
      <c r="U1324" s="22"/>
      <c r="V1324" s="27">
        <v>1500</v>
      </c>
      <c r="W1324" s="1" t="s">
        <v>8942</v>
      </c>
      <c r="X1324" s="26" t="s">
        <v>8943</v>
      </c>
      <c r="Y1324" s="1"/>
      <c r="Z1324" s="1"/>
      <c r="AA1324" s="43" t="s">
        <v>747</v>
      </c>
      <c r="AB1324" s="1"/>
      <c r="AC1324" s="1"/>
      <c r="AD1324" s="1"/>
      <c r="AE1324" s="1"/>
      <c r="AF1324" s="20">
        <v>2</v>
      </c>
      <c r="AG1324" s="1" t="s">
        <v>322</v>
      </c>
    </row>
    <row r="1325" spans="1:33">
      <c r="A1325" t="s">
        <v>165</v>
      </c>
      <c r="B1325" s="36" t="s">
        <v>8944</v>
      </c>
      <c r="C1325" s="62" t="s">
        <v>2039</v>
      </c>
      <c r="D1325" s="1" t="s">
        <v>183</v>
      </c>
      <c r="E1325" s="1"/>
      <c r="F1325" s="1"/>
      <c r="G1325" s="1"/>
      <c r="H1325" s="20"/>
      <c r="I1325" s="22"/>
      <c r="J1325" s="20"/>
      <c r="K1325" s="22"/>
      <c r="L1325" s="20"/>
      <c r="M1325" s="22"/>
      <c r="N1325" s="20"/>
      <c r="O1325" s="22"/>
      <c r="P1325" s="20"/>
      <c r="Q1325" s="22"/>
      <c r="R1325" s="20"/>
      <c r="S1325" s="22"/>
      <c r="T1325" s="20">
        <v>2</v>
      </c>
      <c r="U1325" s="22"/>
      <c r="V1325" s="27">
        <v>1500</v>
      </c>
      <c r="W1325" s="1" t="s">
        <v>8945</v>
      </c>
      <c r="X1325" s="26" t="s">
        <v>8946</v>
      </c>
      <c r="Y1325" s="1"/>
      <c r="Z1325" s="1"/>
      <c r="AA1325" s="43" t="s">
        <v>747</v>
      </c>
      <c r="AB1325" s="1"/>
      <c r="AC1325" s="1"/>
      <c r="AD1325" s="1"/>
      <c r="AE1325" s="1"/>
      <c r="AF1325" s="20">
        <v>2</v>
      </c>
      <c r="AG1325" s="1" t="s">
        <v>322</v>
      </c>
    </row>
    <row r="1326" spans="1:33">
      <c r="A1326" t="s">
        <v>165</v>
      </c>
      <c r="B1326" s="36" t="s">
        <v>8947</v>
      </c>
      <c r="C1326" s="62" t="s">
        <v>2039</v>
      </c>
      <c r="D1326" s="1" t="s">
        <v>183</v>
      </c>
      <c r="E1326" s="1"/>
      <c r="F1326" s="1"/>
      <c r="G1326" s="1"/>
      <c r="H1326" s="20"/>
      <c r="I1326" s="22"/>
      <c r="J1326" s="20"/>
      <c r="K1326" s="22"/>
      <c r="L1326" s="20"/>
      <c r="M1326" s="22"/>
      <c r="N1326" s="20"/>
      <c r="O1326" s="22"/>
      <c r="P1326" s="20"/>
      <c r="Q1326" s="22"/>
      <c r="R1326" s="20"/>
      <c r="S1326" s="22"/>
      <c r="T1326" s="20"/>
      <c r="U1326" s="22">
        <v>2</v>
      </c>
      <c r="V1326" s="27">
        <v>1500</v>
      </c>
      <c r="W1326" s="1" t="s">
        <v>8948</v>
      </c>
      <c r="X1326" s="26" t="s">
        <v>8949</v>
      </c>
      <c r="Y1326" s="1"/>
      <c r="Z1326" s="1"/>
      <c r="AA1326" s="43" t="s">
        <v>747</v>
      </c>
      <c r="AB1326" s="1"/>
      <c r="AC1326" s="1"/>
      <c r="AD1326" s="1"/>
      <c r="AE1326" s="1"/>
      <c r="AF1326" s="20">
        <v>2</v>
      </c>
      <c r="AG1326" s="1" t="s">
        <v>322</v>
      </c>
    </row>
    <row r="1327" spans="1:33">
      <c r="A1327" t="s">
        <v>165</v>
      </c>
      <c r="B1327" s="2" t="s">
        <v>8950</v>
      </c>
      <c r="C1327" s="47" t="s">
        <v>2039</v>
      </c>
      <c r="D1327" s="1" t="s">
        <v>183</v>
      </c>
      <c r="E1327" s="1"/>
      <c r="F1327" s="1"/>
      <c r="G1327" s="1"/>
      <c r="H1327" s="20"/>
      <c r="I1327" s="22"/>
      <c r="J1327" s="20"/>
      <c r="K1327" s="22"/>
      <c r="L1327" s="20"/>
      <c r="M1327" s="22"/>
      <c r="N1327" s="20"/>
      <c r="O1327" s="22"/>
      <c r="P1327" s="20"/>
      <c r="Q1327" s="22"/>
      <c r="R1327" s="20"/>
      <c r="S1327" s="22"/>
      <c r="T1327" s="20"/>
      <c r="U1327" s="22"/>
      <c r="V1327" s="47">
        <v>1500</v>
      </c>
      <c r="W1327" s="1" t="s">
        <v>8951</v>
      </c>
      <c r="X1327" s="26" t="s">
        <v>8952</v>
      </c>
      <c r="Y1327" s="1"/>
      <c r="Z1327" s="1"/>
      <c r="AA1327" s="21" t="s">
        <v>1614</v>
      </c>
      <c r="AB1327" s="1"/>
      <c r="AC1327" s="1"/>
      <c r="AD1327" s="1"/>
      <c r="AE1327" s="1"/>
      <c r="AF1327" s="2">
        <v>2</v>
      </c>
      <c r="AG1327" s="1" t="s">
        <v>322</v>
      </c>
    </row>
    <row r="1328" spans="1:33">
      <c r="A1328" t="s">
        <v>165</v>
      </c>
      <c r="B1328" s="2" t="s">
        <v>8953</v>
      </c>
      <c r="C1328" s="47" t="s">
        <v>2039</v>
      </c>
      <c r="D1328" s="1" t="s">
        <v>183</v>
      </c>
      <c r="E1328" s="1"/>
      <c r="F1328" s="1"/>
      <c r="G1328" s="1"/>
      <c r="H1328" s="20"/>
      <c r="I1328" s="22"/>
      <c r="J1328" s="20"/>
      <c r="K1328" s="22"/>
      <c r="L1328" s="20"/>
      <c r="M1328" s="22"/>
      <c r="N1328" s="20"/>
      <c r="O1328" s="22"/>
      <c r="P1328" s="20"/>
      <c r="Q1328" s="22"/>
      <c r="R1328" s="20"/>
      <c r="S1328" s="22"/>
      <c r="T1328" s="20"/>
      <c r="U1328" s="22"/>
      <c r="V1328" s="47">
        <v>1500</v>
      </c>
      <c r="W1328" s="1" t="s">
        <v>8954</v>
      </c>
      <c r="X1328" s="26" t="s">
        <v>8955</v>
      </c>
      <c r="Y1328" s="1"/>
      <c r="Z1328" s="1"/>
      <c r="AA1328" s="21" t="s">
        <v>1614</v>
      </c>
      <c r="AB1328" s="1"/>
      <c r="AC1328" s="1"/>
      <c r="AD1328" s="1"/>
      <c r="AE1328" s="1"/>
      <c r="AF1328" s="2">
        <v>2</v>
      </c>
      <c r="AG1328" s="1" t="s">
        <v>322</v>
      </c>
    </row>
    <row r="1329" spans="1:33">
      <c r="A1329" t="s">
        <v>165</v>
      </c>
      <c r="B1329" s="2" t="s">
        <v>8956</v>
      </c>
      <c r="C1329" s="47" t="s">
        <v>2039</v>
      </c>
      <c r="D1329" s="1" t="s">
        <v>183</v>
      </c>
      <c r="E1329" s="1"/>
      <c r="F1329" s="1"/>
      <c r="G1329" s="1"/>
      <c r="H1329" s="20"/>
      <c r="I1329" s="22"/>
      <c r="J1329" s="20"/>
      <c r="K1329" s="22"/>
      <c r="L1329" s="20"/>
      <c r="M1329" s="22"/>
      <c r="N1329" s="20"/>
      <c r="O1329" s="22"/>
      <c r="P1329" s="20"/>
      <c r="Q1329" s="22"/>
      <c r="R1329" s="20"/>
      <c r="S1329" s="22"/>
      <c r="T1329" s="20"/>
      <c r="U1329" s="22"/>
      <c r="V1329" s="47">
        <v>1500</v>
      </c>
      <c r="W1329" s="1" t="s">
        <v>8957</v>
      </c>
      <c r="X1329" s="26" t="s">
        <v>8958</v>
      </c>
      <c r="Y1329" s="1"/>
      <c r="Z1329" s="1"/>
      <c r="AA1329" s="21" t="s">
        <v>1631</v>
      </c>
      <c r="AB1329" s="1"/>
      <c r="AC1329" s="1"/>
      <c r="AD1329" s="1"/>
      <c r="AE1329" s="1"/>
      <c r="AF1329" s="2">
        <v>2</v>
      </c>
      <c r="AG1329" s="1" t="s">
        <v>322</v>
      </c>
    </row>
    <row r="1330" spans="1:33">
      <c r="A1330" t="s">
        <v>165</v>
      </c>
      <c r="B1330" s="2" t="s">
        <v>8959</v>
      </c>
      <c r="C1330" s="47" t="s">
        <v>2039</v>
      </c>
      <c r="D1330" s="1" t="s">
        <v>183</v>
      </c>
      <c r="E1330" s="1"/>
      <c r="F1330" s="1"/>
      <c r="G1330" s="1"/>
      <c r="H1330" s="20"/>
      <c r="I1330" s="22"/>
      <c r="J1330" s="20"/>
      <c r="K1330" s="22"/>
      <c r="L1330" s="20"/>
      <c r="M1330" s="22"/>
      <c r="N1330" s="20"/>
      <c r="O1330" s="22"/>
      <c r="P1330" s="20"/>
      <c r="Q1330" s="22"/>
      <c r="R1330" s="20"/>
      <c r="S1330" s="22"/>
      <c r="T1330" s="20"/>
      <c r="U1330" s="22"/>
      <c r="V1330" s="47">
        <v>1500</v>
      </c>
      <c r="W1330" s="1" t="s">
        <v>8960</v>
      </c>
      <c r="X1330" s="26" t="s">
        <v>5657</v>
      </c>
      <c r="Y1330" s="1"/>
      <c r="Z1330" s="1"/>
      <c r="AA1330" s="21" t="s">
        <v>1631</v>
      </c>
      <c r="AB1330" s="1"/>
      <c r="AC1330" s="1"/>
      <c r="AD1330" s="1"/>
      <c r="AE1330" s="1"/>
      <c r="AF1330" s="2">
        <v>2</v>
      </c>
      <c r="AG1330" s="1" t="s">
        <v>322</v>
      </c>
    </row>
    <row r="1331" spans="1:33">
      <c r="A1331" t="s">
        <v>165</v>
      </c>
      <c r="B1331" s="2" t="s">
        <v>8961</v>
      </c>
      <c r="C1331" s="47" t="s">
        <v>2039</v>
      </c>
      <c r="D1331" s="1" t="s">
        <v>183</v>
      </c>
      <c r="E1331" s="1"/>
      <c r="F1331" s="1"/>
      <c r="G1331" s="1"/>
      <c r="H1331" s="20"/>
      <c r="I1331" s="22"/>
      <c r="J1331" s="20"/>
      <c r="K1331" s="22"/>
      <c r="L1331" s="20"/>
      <c r="M1331" s="22"/>
      <c r="N1331" s="20"/>
      <c r="O1331" s="22"/>
      <c r="P1331" s="20"/>
      <c r="Q1331" s="22"/>
      <c r="R1331" s="20"/>
      <c r="S1331" s="22"/>
      <c r="T1331" s="20"/>
      <c r="U1331" s="22"/>
      <c r="V1331" s="47">
        <v>1500</v>
      </c>
      <c r="W1331" s="1" t="s">
        <v>8962</v>
      </c>
      <c r="X1331" s="26" t="s">
        <v>8963</v>
      </c>
      <c r="Y1331" s="1"/>
      <c r="Z1331" s="1"/>
      <c r="AA1331" s="2" t="s">
        <v>1631</v>
      </c>
      <c r="AB1331" s="1"/>
      <c r="AC1331" s="1"/>
      <c r="AD1331" s="1"/>
      <c r="AE1331" s="1"/>
      <c r="AF1331" s="2">
        <v>2</v>
      </c>
      <c r="AG1331" s="1" t="s">
        <v>322</v>
      </c>
    </row>
    <row r="1332" spans="1:33">
      <c r="A1332" t="s">
        <v>165</v>
      </c>
      <c r="B1332" s="2" t="s">
        <v>8964</v>
      </c>
      <c r="C1332" s="2"/>
      <c r="D1332" s="1" t="s">
        <v>183</v>
      </c>
      <c r="E1332" s="1"/>
      <c r="F1332" s="1"/>
      <c r="G1332" s="1"/>
      <c r="H1332" s="20">
        <v>1</v>
      </c>
      <c r="I1332" s="22"/>
      <c r="J1332" s="20"/>
      <c r="K1332" s="22"/>
      <c r="L1332" s="20"/>
      <c r="M1332" s="22"/>
      <c r="N1332" s="20"/>
      <c r="O1332" s="22"/>
      <c r="P1332" s="20"/>
      <c r="Q1332" s="22"/>
      <c r="R1332" s="20"/>
      <c r="S1332" s="22"/>
      <c r="T1332" s="20"/>
      <c r="U1332" s="22"/>
      <c r="V1332" s="47">
        <v>2000</v>
      </c>
      <c r="W1332" s="1" t="s">
        <v>8965</v>
      </c>
      <c r="X1332" s="26" t="s">
        <v>8966</v>
      </c>
      <c r="Y1332" s="1"/>
      <c r="Z1332" s="1"/>
      <c r="AA1332" s="21" t="s">
        <v>747</v>
      </c>
      <c r="AB1332" s="1"/>
      <c r="AC1332" s="1"/>
      <c r="AD1332" s="1"/>
      <c r="AE1332" s="1"/>
      <c r="AF1332" s="2">
        <v>3</v>
      </c>
      <c r="AG1332" s="1" t="s">
        <v>322</v>
      </c>
    </row>
    <row r="1333" spans="1:33">
      <c r="A1333" t="s">
        <v>165</v>
      </c>
      <c r="B1333" s="2" t="s">
        <v>8967</v>
      </c>
      <c r="C1333" s="2"/>
      <c r="D1333" s="1" t="s">
        <v>183</v>
      </c>
      <c r="E1333" s="1"/>
      <c r="F1333" s="1"/>
      <c r="G1333" s="1"/>
      <c r="H1333" s="20"/>
      <c r="I1333" s="22"/>
      <c r="J1333" s="20"/>
      <c r="K1333" s="22"/>
      <c r="L1333" s="20"/>
      <c r="M1333" s="22"/>
      <c r="N1333" s="20"/>
      <c r="O1333" s="22"/>
      <c r="P1333" s="20"/>
      <c r="Q1333" s="22"/>
      <c r="R1333" s="20"/>
      <c r="S1333" s="22"/>
      <c r="T1333" s="20"/>
      <c r="U1333" s="22"/>
      <c r="V1333" s="47">
        <v>2000</v>
      </c>
      <c r="W1333" s="1" t="s">
        <v>8968</v>
      </c>
      <c r="X1333" s="26" t="s">
        <v>8969</v>
      </c>
      <c r="Y1333" s="1"/>
      <c r="Z1333" s="1"/>
      <c r="AA1333" s="21" t="s">
        <v>747</v>
      </c>
      <c r="AB1333" s="1"/>
      <c r="AC1333" s="1"/>
      <c r="AD1333" s="1"/>
      <c r="AE1333" s="1"/>
      <c r="AF1333" s="2">
        <v>3</v>
      </c>
      <c r="AG1333" s="1" t="s">
        <v>322</v>
      </c>
    </row>
    <row r="1334" spans="1:33">
      <c r="A1334" t="s">
        <v>165</v>
      </c>
      <c r="B1334" s="2" t="s">
        <v>8970</v>
      </c>
      <c r="C1334" s="2"/>
      <c r="D1334" s="1" t="s">
        <v>183</v>
      </c>
      <c r="E1334" s="1"/>
      <c r="F1334" s="1"/>
      <c r="G1334" s="1"/>
      <c r="H1334" s="20"/>
      <c r="I1334" s="22"/>
      <c r="J1334" s="20"/>
      <c r="K1334" s="22"/>
      <c r="L1334" s="20"/>
      <c r="M1334" s="22"/>
      <c r="N1334" s="20"/>
      <c r="O1334" s="22"/>
      <c r="P1334" s="20"/>
      <c r="Q1334" s="22"/>
      <c r="R1334" s="20"/>
      <c r="S1334" s="22"/>
      <c r="T1334" s="20"/>
      <c r="U1334" s="22"/>
      <c r="V1334" s="47">
        <v>2000</v>
      </c>
      <c r="W1334" s="1" t="s">
        <v>8971</v>
      </c>
      <c r="X1334" s="26" t="s">
        <v>8972</v>
      </c>
      <c r="Y1334" s="1"/>
      <c r="Z1334" s="1"/>
      <c r="AA1334" s="2" t="s">
        <v>1631</v>
      </c>
      <c r="AB1334" s="1"/>
      <c r="AC1334" s="1"/>
      <c r="AD1334" s="1"/>
      <c r="AE1334" s="1"/>
      <c r="AF1334" s="2">
        <v>3</v>
      </c>
      <c r="AG1334" s="1" t="s">
        <v>322</v>
      </c>
    </row>
    <row r="1335" spans="1:33">
      <c r="A1335" t="s">
        <v>165</v>
      </c>
      <c r="B1335" s="2" t="s">
        <v>8973</v>
      </c>
      <c r="C1335" s="2"/>
      <c r="D1335" s="1" t="s">
        <v>183</v>
      </c>
      <c r="E1335" s="1"/>
      <c r="F1335" s="1"/>
      <c r="G1335" s="1"/>
      <c r="H1335" s="20"/>
      <c r="I1335" s="22"/>
      <c r="J1335" s="20"/>
      <c r="K1335" s="22"/>
      <c r="L1335" s="20"/>
      <c r="M1335" s="22"/>
      <c r="N1335" s="20"/>
      <c r="O1335" s="22"/>
      <c r="P1335" s="20"/>
      <c r="Q1335" s="22"/>
      <c r="R1335" s="20"/>
      <c r="S1335" s="22"/>
      <c r="T1335" s="20"/>
      <c r="U1335" s="22"/>
      <c r="V1335" s="47">
        <v>2000</v>
      </c>
      <c r="W1335" s="1" t="s">
        <v>8974</v>
      </c>
      <c r="X1335" s="26" t="s">
        <v>8975</v>
      </c>
      <c r="Y1335" s="1"/>
      <c r="Z1335" s="1"/>
      <c r="AA1335" s="2" t="s">
        <v>1631</v>
      </c>
      <c r="AB1335" s="1"/>
      <c r="AC1335" s="1"/>
      <c r="AD1335" s="1"/>
      <c r="AE1335" s="1"/>
      <c r="AF1335" s="2">
        <v>3</v>
      </c>
      <c r="AG1335" s="1" t="s">
        <v>322</v>
      </c>
    </row>
    <row r="1336" spans="1:33">
      <c r="A1336" t="s">
        <v>165</v>
      </c>
      <c r="B1336" s="2" t="s">
        <v>8976</v>
      </c>
      <c r="C1336" s="2"/>
      <c r="D1336" s="1" t="s">
        <v>183</v>
      </c>
      <c r="E1336" s="1"/>
      <c r="F1336" s="1"/>
      <c r="G1336" s="1"/>
      <c r="H1336" s="20"/>
      <c r="I1336" s="22"/>
      <c r="J1336" s="20"/>
      <c r="K1336" s="22"/>
      <c r="L1336" s="20"/>
      <c r="M1336" s="22"/>
      <c r="N1336" s="20"/>
      <c r="O1336" s="22"/>
      <c r="P1336" s="20"/>
      <c r="Q1336" s="22"/>
      <c r="R1336" s="20"/>
      <c r="S1336" s="22"/>
      <c r="T1336" s="20"/>
      <c r="U1336" s="22"/>
      <c r="V1336" s="47">
        <v>3000</v>
      </c>
      <c r="W1336" s="1" t="s">
        <v>8977</v>
      </c>
      <c r="X1336" s="26" t="s">
        <v>8978</v>
      </c>
      <c r="Y1336" s="1"/>
      <c r="Z1336" s="1"/>
      <c r="AA1336" s="21" t="s">
        <v>747</v>
      </c>
      <c r="AB1336" s="1"/>
      <c r="AC1336" s="1"/>
      <c r="AD1336" s="1"/>
      <c r="AE1336" s="1"/>
      <c r="AF1336" s="2">
        <v>5</v>
      </c>
      <c r="AG1336" s="1" t="s">
        <v>322</v>
      </c>
    </row>
    <row r="1337" spans="1:33">
      <c r="A1337" t="s">
        <v>165</v>
      </c>
      <c r="B1337" s="2" t="s">
        <v>8979</v>
      </c>
      <c r="C1337" s="2"/>
      <c r="D1337" s="1" t="s">
        <v>183</v>
      </c>
      <c r="E1337" s="1"/>
      <c r="F1337" s="1"/>
      <c r="G1337" s="1"/>
      <c r="H1337" s="20"/>
      <c r="I1337" s="22"/>
      <c r="J1337" s="20"/>
      <c r="K1337" s="22"/>
      <c r="L1337" s="20"/>
      <c r="M1337" s="22"/>
      <c r="N1337" s="20"/>
      <c r="O1337" s="22"/>
      <c r="P1337" s="20"/>
      <c r="Q1337" s="22"/>
      <c r="R1337" s="20"/>
      <c r="S1337" s="22"/>
      <c r="T1337" s="20"/>
      <c r="U1337" s="22"/>
      <c r="V1337" s="47">
        <v>3000</v>
      </c>
      <c r="W1337" s="1" t="s">
        <v>8980</v>
      </c>
      <c r="X1337" s="26" t="s">
        <v>8981</v>
      </c>
      <c r="Y1337" s="1"/>
      <c r="Z1337" s="1"/>
      <c r="AA1337" s="21" t="s">
        <v>747</v>
      </c>
      <c r="AB1337" s="1"/>
      <c r="AC1337" s="1"/>
      <c r="AD1337" s="1"/>
      <c r="AE1337" s="1"/>
      <c r="AF1337" s="2">
        <v>5</v>
      </c>
      <c r="AG1337" s="1" t="s">
        <v>322</v>
      </c>
    </row>
    <row r="1338" spans="1:33">
      <c r="A1338" t="s">
        <v>165</v>
      </c>
      <c r="B1338" s="2" t="s">
        <v>8982</v>
      </c>
      <c r="C1338" s="2"/>
      <c r="D1338" s="1" t="s">
        <v>183</v>
      </c>
      <c r="E1338" s="1"/>
      <c r="F1338" s="1"/>
      <c r="G1338" s="1"/>
      <c r="H1338" s="20"/>
      <c r="I1338" s="22"/>
      <c r="J1338" s="20"/>
      <c r="K1338" s="22"/>
      <c r="L1338" s="20"/>
      <c r="M1338" s="22"/>
      <c r="N1338" s="20"/>
      <c r="O1338" s="22"/>
      <c r="P1338" s="20"/>
      <c r="Q1338" s="22"/>
      <c r="R1338" s="20"/>
      <c r="S1338" s="22"/>
      <c r="T1338" s="20"/>
      <c r="U1338" s="22"/>
      <c r="V1338" s="47">
        <v>3000</v>
      </c>
      <c r="W1338" s="1" t="s">
        <v>8983</v>
      </c>
      <c r="X1338" s="26" t="s">
        <v>8984</v>
      </c>
      <c r="Y1338" s="1"/>
      <c r="Z1338" s="1"/>
      <c r="AA1338" s="21" t="s">
        <v>747</v>
      </c>
      <c r="AB1338" s="1"/>
      <c r="AC1338" s="1"/>
      <c r="AD1338" s="1"/>
      <c r="AE1338" s="1"/>
      <c r="AF1338" s="2">
        <v>5</v>
      </c>
      <c r="AG1338" s="1" t="s">
        <v>322</v>
      </c>
    </row>
    <row r="1339" spans="1:33">
      <c r="A1339" t="s">
        <v>165</v>
      </c>
      <c r="B1339" s="2" t="s">
        <v>8985</v>
      </c>
      <c r="C1339" s="2"/>
      <c r="D1339" s="1" t="s">
        <v>183</v>
      </c>
      <c r="E1339" s="1"/>
      <c r="F1339" s="1"/>
      <c r="G1339" s="1"/>
      <c r="H1339" s="20"/>
      <c r="I1339" s="22"/>
      <c r="J1339" s="20"/>
      <c r="K1339" s="22"/>
      <c r="L1339" s="20"/>
      <c r="M1339" s="22"/>
      <c r="N1339" s="20"/>
      <c r="O1339" s="22"/>
      <c r="P1339" s="20"/>
      <c r="Q1339" s="22"/>
      <c r="R1339" s="20"/>
      <c r="S1339" s="22"/>
      <c r="T1339" s="20"/>
      <c r="U1339" s="22"/>
      <c r="V1339" s="47">
        <v>3000</v>
      </c>
      <c r="W1339" s="1" t="s">
        <v>8986</v>
      </c>
      <c r="X1339" s="26" t="s">
        <v>8987</v>
      </c>
      <c r="Y1339" s="1"/>
      <c r="Z1339" s="1"/>
      <c r="AA1339" s="21" t="s">
        <v>747</v>
      </c>
      <c r="AB1339" s="1"/>
      <c r="AC1339" s="1"/>
      <c r="AD1339" s="1"/>
      <c r="AE1339" s="1"/>
      <c r="AF1339" s="2">
        <v>5</v>
      </c>
      <c r="AG1339" s="1" t="s">
        <v>322</v>
      </c>
    </row>
    <row r="1340" spans="1:33">
      <c r="A1340" t="s">
        <v>165</v>
      </c>
      <c r="B1340" s="2" t="s">
        <v>8988</v>
      </c>
      <c r="C1340" s="2"/>
      <c r="D1340" s="1" t="s">
        <v>183</v>
      </c>
      <c r="E1340" s="1"/>
      <c r="F1340" s="1"/>
      <c r="G1340" s="1"/>
      <c r="H1340" s="20"/>
      <c r="I1340" s="22"/>
      <c r="J1340" s="20"/>
      <c r="K1340" s="22"/>
      <c r="L1340" s="20"/>
      <c r="M1340" s="22"/>
      <c r="N1340" s="20"/>
      <c r="O1340" s="22"/>
      <c r="P1340" s="20"/>
      <c r="Q1340" s="22"/>
      <c r="R1340" s="20"/>
      <c r="S1340" s="22"/>
      <c r="T1340" s="20"/>
      <c r="U1340" s="22"/>
      <c r="V1340" s="47">
        <v>3000</v>
      </c>
      <c r="W1340" s="1" t="s">
        <v>8989</v>
      </c>
      <c r="X1340" s="26" t="s">
        <v>8990</v>
      </c>
      <c r="Y1340" s="1"/>
      <c r="Z1340" s="1"/>
      <c r="AA1340" s="2" t="s">
        <v>1631</v>
      </c>
      <c r="AB1340" s="1"/>
      <c r="AC1340" s="1"/>
      <c r="AD1340" s="1"/>
      <c r="AE1340" s="1"/>
      <c r="AF1340" s="2">
        <v>5</v>
      </c>
      <c r="AG1340" s="1" t="s">
        <v>322</v>
      </c>
    </row>
    <row r="1341" spans="1:33">
      <c r="A1341" t="s">
        <v>165</v>
      </c>
      <c r="B1341" s="2" t="s">
        <v>8991</v>
      </c>
      <c r="C1341" s="2"/>
      <c r="D1341" s="1" t="s">
        <v>183</v>
      </c>
      <c r="E1341" s="1"/>
      <c r="F1341" s="1"/>
      <c r="G1341" s="1"/>
      <c r="H1341" s="20"/>
      <c r="I1341" s="22"/>
      <c r="J1341" s="20"/>
      <c r="K1341" s="22"/>
      <c r="L1341" s="20"/>
      <c r="M1341" s="22"/>
      <c r="N1341" s="20"/>
      <c r="O1341" s="22"/>
      <c r="P1341" s="20"/>
      <c r="Q1341" s="22"/>
      <c r="R1341" s="20"/>
      <c r="S1341" s="22"/>
      <c r="T1341" s="20"/>
      <c r="U1341" s="22"/>
      <c r="V1341" s="47">
        <v>3000</v>
      </c>
      <c r="W1341" s="1" t="s">
        <v>8992</v>
      </c>
      <c r="X1341" s="26" t="s">
        <v>8993</v>
      </c>
      <c r="Y1341" s="1"/>
      <c r="Z1341" s="1"/>
      <c r="AA1341" s="2" t="s">
        <v>1631</v>
      </c>
      <c r="AB1341" s="1"/>
      <c r="AC1341" s="1"/>
      <c r="AD1341" s="1"/>
      <c r="AE1341" s="1"/>
      <c r="AF1341" s="2">
        <v>5</v>
      </c>
      <c r="AG1341" s="1" t="s">
        <v>322</v>
      </c>
    </row>
    <row r="1342" spans="1:33">
      <c r="A1342" t="s">
        <v>165</v>
      </c>
      <c r="B1342" s="2" t="s">
        <v>8994</v>
      </c>
      <c r="C1342" s="2"/>
      <c r="D1342" s="1" t="s">
        <v>183</v>
      </c>
      <c r="E1342" s="1"/>
      <c r="F1342" s="1"/>
      <c r="G1342" s="1"/>
      <c r="H1342" s="20"/>
      <c r="I1342" s="22"/>
      <c r="J1342" s="20"/>
      <c r="K1342" s="22"/>
      <c r="L1342" s="20"/>
      <c r="M1342" s="22"/>
      <c r="N1342" s="20"/>
      <c r="O1342" s="22"/>
      <c r="P1342" s="20"/>
      <c r="Q1342" s="22"/>
      <c r="R1342" s="20"/>
      <c r="S1342" s="22"/>
      <c r="T1342" s="20"/>
      <c r="U1342" s="22"/>
      <c r="V1342" s="47">
        <v>4000</v>
      </c>
      <c r="W1342" s="1" t="s">
        <v>8995</v>
      </c>
      <c r="X1342" s="26" t="s">
        <v>8996</v>
      </c>
      <c r="Y1342" s="1"/>
      <c r="Z1342" s="1"/>
      <c r="AA1342" s="21" t="s">
        <v>747</v>
      </c>
      <c r="AB1342" s="1"/>
      <c r="AC1342" s="1"/>
      <c r="AD1342" s="1"/>
      <c r="AE1342" s="1"/>
      <c r="AF1342" s="2">
        <v>7</v>
      </c>
      <c r="AG1342" s="1" t="s">
        <v>322</v>
      </c>
    </row>
    <row r="1343" spans="1:33">
      <c r="A1343" t="s">
        <v>165</v>
      </c>
      <c r="B1343" s="2" t="s">
        <v>8997</v>
      </c>
      <c r="C1343" s="2"/>
      <c r="D1343" s="1" t="s">
        <v>183</v>
      </c>
      <c r="E1343" s="1"/>
      <c r="F1343" s="1"/>
      <c r="G1343" s="1"/>
      <c r="H1343" s="20"/>
      <c r="I1343" s="22"/>
      <c r="J1343" s="20"/>
      <c r="K1343" s="22"/>
      <c r="L1343" s="20"/>
      <c r="M1343" s="22">
        <v>3</v>
      </c>
      <c r="N1343" s="20">
        <v>3</v>
      </c>
      <c r="O1343" s="22"/>
      <c r="P1343" s="20"/>
      <c r="Q1343" s="22"/>
      <c r="R1343" s="20"/>
      <c r="S1343" s="22"/>
      <c r="T1343" s="20"/>
      <c r="U1343" s="22"/>
      <c r="V1343" s="47">
        <v>4000</v>
      </c>
      <c r="W1343" s="1" t="s">
        <v>8998</v>
      </c>
      <c r="X1343" s="26" t="s">
        <v>8940</v>
      </c>
      <c r="Y1343" s="1"/>
      <c r="Z1343" s="1"/>
      <c r="AA1343" s="21" t="s">
        <v>747</v>
      </c>
      <c r="AB1343" s="1"/>
      <c r="AC1343" s="1"/>
      <c r="AD1343" s="1"/>
      <c r="AE1343" s="1"/>
      <c r="AF1343" s="2">
        <v>7</v>
      </c>
      <c r="AG1343" s="1" t="s">
        <v>322</v>
      </c>
    </row>
    <row r="1344" spans="1:33">
      <c r="A1344" t="s">
        <v>165</v>
      </c>
      <c r="B1344" s="2" t="s">
        <v>8999</v>
      </c>
      <c r="C1344" s="2"/>
      <c r="D1344" s="1" t="s">
        <v>183</v>
      </c>
      <c r="E1344" s="1"/>
      <c r="F1344" s="1"/>
      <c r="G1344" s="1"/>
      <c r="H1344" s="20"/>
      <c r="I1344" s="22"/>
      <c r="J1344" s="20"/>
      <c r="K1344" s="22"/>
      <c r="L1344" s="20"/>
      <c r="M1344" s="22"/>
      <c r="N1344" s="20"/>
      <c r="O1344" s="22"/>
      <c r="P1344" s="20"/>
      <c r="Q1344" s="22">
        <v>2</v>
      </c>
      <c r="R1344" s="20">
        <v>2</v>
      </c>
      <c r="S1344" s="22"/>
      <c r="T1344" s="20"/>
      <c r="U1344" s="22"/>
      <c r="V1344" s="47">
        <v>4000</v>
      </c>
      <c r="W1344" s="1" t="s">
        <v>9000</v>
      </c>
      <c r="X1344" s="26" t="s">
        <v>8943</v>
      </c>
      <c r="Y1344" s="1"/>
      <c r="Z1344" s="1"/>
      <c r="AA1344" s="21" t="s">
        <v>747</v>
      </c>
      <c r="AB1344" s="1"/>
      <c r="AC1344" s="1"/>
      <c r="AD1344" s="1"/>
      <c r="AE1344" s="1"/>
      <c r="AF1344" s="2">
        <v>7</v>
      </c>
      <c r="AG1344" s="1" t="s">
        <v>322</v>
      </c>
    </row>
    <row r="1345" spans="1:33">
      <c r="A1345" t="s">
        <v>165</v>
      </c>
      <c r="B1345" s="2" t="s">
        <v>9001</v>
      </c>
      <c r="C1345" s="2"/>
      <c r="D1345" s="1" t="s">
        <v>183</v>
      </c>
      <c r="E1345" s="1"/>
      <c r="F1345" s="1"/>
      <c r="G1345" s="1"/>
      <c r="H1345" s="20"/>
      <c r="I1345" s="22"/>
      <c r="J1345" s="20"/>
      <c r="K1345" s="22"/>
      <c r="L1345" s="20"/>
      <c r="M1345" s="22"/>
      <c r="N1345" s="20"/>
      <c r="O1345" s="22"/>
      <c r="P1345" s="20"/>
      <c r="Q1345" s="22"/>
      <c r="R1345" s="20"/>
      <c r="S1345" s="22"/>
      <c r="T1345" s="20"/>
      <c r="U1345" s="22"/>
      <c r="V1345" s="47">
        <v>4000</v>
      </c>
      <c r="W1345" s="1" t="s">
        <v>9002</v>
      </c>
      <c r="X1345" s="26" t="s">
        <v>9003</v>
      </c>
      <c r="Y1345" s="1"/>
      <c r="Z1345" s="1"/>
      <c r="AA1345" s="2" t="s">
        <v>1631</v>
      </c>
      <c r="AB1345" s="1"/>
      <c r="AC1345" s="1"/>
      <c r="AD1345" s="1"/>
      <c r="AE1345" s="1"/>
      <c r="AF1345" s="2">
        <v>7</v>
      </c>
      <c r="AG1345" s="1" t="s">
        <v>322</v>
      </c>
    </row>
    <row r="1346" spans="1:33">
      <c r="A1346" t="s">
        <v>165</v>
      </c>
      <c r="B1346" s="2" t="s">
        <v>9004</v>
      </c>
      <c r="C1346" s="2"/>
      <c r="D1346" s="1" t="s">
        <v>183</v>
      </c>
      <c r="E1346" s="1"/>
      <c r="F1346" s="1"/>
      <c r="G1346" s="1"/>
      <c r="H1346" s="20">
        <v>1</v>
      </c>
      <c r="I1346" s="22"/>
      <c r="J1346" s="20"/>
      <c r="K1346" s="22"/>
      <c r="L1346" s="20"/>
      <c r="M1346" s="22"/>
      <c r="N1346" s="20"/>
      <c r="O1346" s="22"/>
      <c r="P1346" s="20"/>
      <c r="Q1346" s="22"/>
      <c r="R1346" s="20"/>
      <c r="S1346" s="22"/>
      <c r="T1346" s="20"/>
      <c r="U1346" s="22"/>
      <c r="V1346" s="47">
        <v>4000</v>
      </c>
      <c r="W1346" s="1" t="s">
        <v>9005</v>
      </c>
      <c r="X1346" s="26" t="s">
        <v>9006</v>
      </c>
      <c r="Y1346" s="1"/>
      <c r="Z1346" s="1"/>
      <c r="AA1346" s="2" t="s">
        <v>1631</v>
      </c>
      <c r="AB1346" s="1"/>
      <c r="AC1346" s="1"/>
      <c r="AD1346" s="1"/>
      <c r="AE1346" s="1"/>
      <c r="AF1346" s="2">
        <v>7</v>
      </c>
      <c r="AG1346" s="1" t="s">
        <v>322</v>
      </c>
    </row>
    <row r="1347" spans="1:33">
      <c r="A1347" t="s">
        <v>165</v>
      </c>
      <c r="B1347" s="2" t="s">
        <v>9007</v>
      </c>
      <c r="C1347" s="2"/>
      <c r="D1347" s="1" t="s">
        <v>183</v>
      </c>
      <c r="E1347" s="1"/>
      <c r="F1347" s="1"/>
      <c r="G1347" s="1"/>
      <c r="H1347" s="20"/>
      <c r="I1347" s="22"/>
      <c r="J1347" s="20"/>
      <c r="K1347" s="22"/>
      <c r="L1347" s="20"/>
      <c r="M1347" s="22"/>
      <c r="N1347" s="20"/>
      <c r="O1347" s="22"/>
      <c r="P1347" s="20"/>
      <c r="Q1347" s="22"/>
      <c r="R1347" s="20"/>
      <c r="S1347" s="22"/>
      <c r="T1347" s="20"/>
      <c r="U1347" s="22"/>
      <c r="V1347" s="47">
        <v>4000</v>
      </c>
      <c r="W1347" s="1" t="s">
        <v>9008</v>
      </c>
      <c r="X1347" s="26" t="s">
        <v>9009</v>
      </c>
      <c r="Y1347" s="1"/>
      <c r="Z1347" s="1"/>
      <c r="AA1347" s="2" t="s">
        <v>1631</v>
      </c>
      <c r="AB1347" s="1"/>
      <c r="AC1347" s="1"/>
      <c r="AD1347" s="1"/>
      <c r="AE1347" s="1"/>
      <c r="AF1347" s="2">
        <v>7</v>
      </c>
      <c r="AG1347" s="1" t="s">
        <v>322</v>
      </c>
    </row>
    <row r="1348" spans="1:33">
      <c r="A1348" t="s">
        <v>165</v>
      </c>
      <c r="B1348" s="2" t="s">
        <v>9010</v>
      </c>
      <c r="C1348" s="2"/>
      <c r="D1348" s="1" t="s">
        <v>183</v>
      </c>
      <c r="E1348" s="1"/>
      <c r="F1348" s="1"/>
      <c r="G1348" s="1"/>
      <c r="H1348" s="20"/>
      <c r="I1348" s="22"/>
      <c r="J1348" s="20"/>
      <c r="K1348" s="22"/>
      <c r="L1348" s="20"/>
      <c r="M1348" s="22"/>
      <c r="N1348" s="20"/>
      <c r="O1348" s="22"/>
      <c r="P1348" s="20"/>
      <c r="Q1348" s="22"/>
      <c r="R1348" s="20"/>
      <c r="S1348" s="22"/>
      <c r="T1348" s="20"/>
      <c r="U1348" s="22"/>
      <c r="V1348" s="47">
        <v>5000</v>
      </c>
      <c r="W1348" s="1" t="s">
        <v>9011</v>
      </c>
      <c r="X1348" s="26" t="s">
        <v>9012</v>
      </c>
      <c r="Y1348" s="1"/>
      <c r="Z1348" s="1"/>
      <c r="AA1348" s="21" t="s">
        <v>747</v>
      </c>
      <c r="AB1348" s="1"/>
      <c r="AC1348" s="1"/>
      <c r="AD1348" s="1"/>
      <c r="AE1348" s="1"/>
      <c r="AF1348" s="2">
        <v>8</v>
      </c>
      <c r="AG1348" s="1" t="s">
        <v>322</v>
      </c>
    </row>
    <row r="1349" spans="1:33">
      <c r="A1349" t="s">
        <v>165</v>
      </c>
      <c r="B1349" s="2" t="s">
        <v>9013</v>
      </c>
      <c r="C1349" s="2"/>
      <c r="D1349" s="1" t="s">
        <v>183</v>
      </c>
      <c r="E1349" s="1"/>
      <c r="F1349" s="1"/>
      <c r="G1349" s="1"/>
      <c r="H1349" s="20"/>
      <c r="I1349" s="22"/>
      <c r="J1349" s="20"/>
      <c r="K1349" s="22"/>
      <c r="L1349" s="20"/>
      <c r="M1349" s="22"/>
      <c r="N1349" s="20"/>
      <c r="O1349" s="22"/>
      <c r="P1349" s="20"/>
      <c r="Q1349" s="22"/>
      <c r="R1349" s="20"/>
      <c r="S1349" s="22"/>
      <c r="T1349" s="20"/>
      <c r="U1349" s="22"/>
      <c r="V1349" s="47">
        <v>5000</v>
      </c>
      <c r="W1349" s="1" t="s">
        <v>9014</v>
      </c>
      <c r="X1349" s="26" t="s">
        <v>8981</v>
      </c>
      <c r="Y1349" s="1"/>
      <c r="Z1349" s="1"/>
      <c r="AA1349" s="21" t="s">
        <v>747</v>
      </c>
      <c r="AB1349" s="1"/>
      <c r="AC1349" s="1"/>
      <c r="AD1349" s="1"/>
      <c r="AE1349" s="1"/>
      <c r="AF1349" s="2">
        <v>8</v>
      </c>
      <c r="AG1349" s="1" t="s">
        <v>322</v>
      </c>
    </row>
    <row r="1350" spans="1:33">
      <c r="A1350" t="s">
        <v>165</v>
      </c>
      <c r="B1350" s="2" t="s">
        <v>9015</v>
      </c>
      <c r="C1350" s="2"/>
      <c r="D1350" s="1" t="s">
        <v>183</v>
      </c>
      <c r="E1350" s="1"/>
      <c r="F1350" s="1"/>
      <c r="G1350" s="1"/>
      <c r="H1350" s="20"/>
      <c r="I1350" s="22"/>
      <c r="J1350" s="20"/>
      <c r="K1350" s="22"/>
      <c r="L1350" s="20"/>
      <c r="M1350" s="22">
        <v>3</v>
      </c>
      <c r="N1350" s="20">
        <v>3</v>
      </c>
      <c r="O1350" s="22"/>
      <c r="P1350" s="20"/>
      <c r="Q1350" s="22"/>
      <c r="R1350" s="20"/>
      <c r="S1350" s="22"/>
      <c r="T1350" s="20"/>
      <c r="U1350" s="22"/>
      <c r="V1350" s="47">
        <v>6000</v>
      </c>
      <c r="W1350" s="1" t="s">
        <v>9016</v>
      </c>
      <c r="X1350" s="26" t="s">
        <v>8940</v>
      </c>
      <c r="Y1350" s="1"/>
      <c r="Z1350" s="1"/>
      <c r="AA1350" s="21" t="s">
        <v>747</v>
      </c>
      <c r="AB1350" s="1"/>
      <c r="AC1350" s="1"/>
      <c r="AD1350" s="1"/>
      <c r="AE1350" s="1"/>
      <c r="AF1350" s="2">
        <v>9</v>
      </c>
      <c r="AG1350" s="1" t="s">
        <v>322</v>
      </c>
    </row>
    <row r="1351" spans="1:33">
      <c r="A1351" t="s">
        <v>165</v>
      </c>
      <c r="B1351" s="2" t="s">
        <v>9017</v>
      </c>
      <c r="C1351" s="2"/>
      <c r="D1351" s="1" t="s">
        <v>183</v>
      </c>
      <c r="E1351" s="1"/>
      <c r="F1351" s="1"/>
      <c r="G1351" s="1"/>
      <c r="H1351" s="20"/>
      <c r="I1351" s="22"/>
      <c r="J1351" s="20"/>
      <c r="K1351" s="22"/>
      <c r="L1351" s="20"/>
      <c r="M1351" s="22"/>
      <c r="N1351" s="20"/>
      <c r="O1351" s="22"/>
      <c r="P1351" s="20"/>
      <c r="Q1351" s="22">
        <v>2</v>
      </c>
      <c r="R1351" s="20">
        <v>2</v>
      </c>
      <c r="S1351" s="22"/>
      <c r="T1351" s="20"/>
      <c r="U1351" s="22"/>
      <c r="V1351" s="47">
        <v>6000</v>
      </c>
      <c r="W1351" s="1" t="s">
        <v>9018</v>
      </c>
      <c r="X1351" s="26" t="s">
        <v>8943</v>
      </c>
      <c r="Y1351" s="1"/>
      <c r="Z1351" s="1"/>
      <c r="AA1351" s="21" t="s">
        <v>747</v>
      </c>
      <c r="AB1351" s="1"/>
      <c r="AC1351" s="1"/>
      <c r="AD1351" s="1"/>
      <c r="AE1351" s="1"/>
      <c r="AF1351" s="2">
        <v>9</v>
      </c>
      <c r="AG1351" s="1" t="s">
        <v>322</v>
      </c>
    </row>
    <row r="1352" spans="1:33">
      <c r="A1352" t="s">
        <v>165</v>
      </c>
      <c r="B1352" s="2" t="s">
        <v>9019</v>
      </c>
      <c r="C1352" s="2"/>
      <c r="D1352" s="1" t="s">
        <v>183</v>
      </c>
      <c r="E1352" s="1"/>
      <c r="F1352" s="1"/>
      <c r="G1352" s="1"/>
      <c r="H1352" s="20"/>
      <c r="I1352" s="22"/>
      <c r="J1352" s="20"/>
      <c r="K1352" s="22"/>
      <c r="L1352" s="20"/>
      <c r="M1352" s="22"/>
      <c r="N1352" s="20"/>
      <c r="O1352" s="22"/>
      <c r="P1352" s="20"/>
      <c r="Q1352" s="22"/>
      <c r="R1352" s="20"/>
      <c r="S1352" s="22"/>
      <c r="T1352" s="20"/>
      <c r="U1352" s="22"/>
      <c r="V1352" s="47">
        <v>6000</v>
      </c>
      <c r="W1352" s="1" t="s">
        <v>9020</v>
      </c>
      <c r="X1352" s="26" t="s">
        <v>9021</v>
      </c>
      <c r="Y1352" s="1"/>
      <c r="Z1352" s="1"/>
      <c r="AA1352" s="2" t="s">
        <v>1631</v>
      </c>
      <c r="AB1352" s="1"/>
      <c r="AC1352" s="1"/>
      <c r="AD1352" s="1"/>
      <c r="AE1352" s="1"/>
      <c r="AF1352" s="2">
        <v>9</v>
      </c>
      <c r="AG1352" s="1" t="s">
        <v>322</v>
      </c>
    </row>
    <row r="1353" spans="1:33">
      <c r="A1353" t="s">
        <v>165</v>
      </c>
      <c r="B1353" s="2" t="s">
        <v>9022</v>
      </c>
      <c r="C1353" s="2"/>
      <c r="D1353" s="1" t="s">
        <v>183</v>
      </c>
      <c r="E1353" s="1"/>
      <c r="F1353" s="1"/>
      <c r="G1353" s="1"/>
      <c r="H1353" s="20"/>
      <c r="I1353" s="22"/>
      <c r="J1353" s="20"/>
      <c r="K1353" s="22"/>
      <c r="L1353" s="20"/>
      <c r="M1353" s="22"/>
      <c r="N1353" s="20"/>
      <c r="O1353" s="22"/>
      <c r="P1353" s="20"/>
      <c r="Q1353" s="22"/>
      <c r="R1353" s="20"/>
      <c r="S1353" s="22"/>
      <c r="T1353" s="20"/>
      <c r="U1353" s="22"/>
      <c r="V1353" s="47">
        <v>8000</v>
      </c>
      <c r="W1353" s="1" t="s">
        <v>9023</v>
      </c>
      <c r="X1353" s="26" t="s">
        <v>9024</v>
      </c>
      <c r="Y1353" s="1"/>
      <c r="Z1353" s="1"/>
      <c r="AA1353" s="21" t="s">
        <v>747</v>
      </c>
      <c r="AB1353" s="1"/>
      <c r="AC1353" s="1"/>
      <c r="AD1353" s="1"/>
      <c r="AE1353" s="1"/>
      <c r="AF1353" s="2">
        <v>12</v>
      </c>
      <c r="AG1353" s="1" t="s">
        <v>322</v>
      </c>
    </row>
    <row r="1354" spans="1:33">
      <c r="A1354" t="s">
        <v>165</v>
      </c>
      <c r="B1354" s="2" t="s">
        <v>9025</v>
      </c>
      <c r="C1354" s="2"/>
      <c r="D1354" s="1" t="s">
        <v>183</v>
      </c>
      <c r="E1354" s="1"/>
      <c r="F1354" s="1"/>
      <c r="G1354" s="1"/>
      <c r="H1354" s="20"/>
      <c r="I1354" s="22"/>
      <c r="J1354" s="20"/>
      <c r="K1354" s="22"/>
      <c r="L1354" s="20"/>
      <c r="M1354" s="22"/>
      <c r="N1354" s="20"/>
      <c r="O1354" s="22"/>
      <c r="P1354" s="20"/>
      <c r="Q1354" s="22"/>
      <c r="R1354" s="20"/>
      <c r="S1354" s="22"/>
      <c r="T1354" s="20"/>
      <c r="U1354" s="22"/>
      <c r="V1354" s="47">
        <v>8000</v>
      </c>
      <c r="W1354" s="1" t="s">
        <v>9026</v>
      </c>
      <c r="X1354" s="26" t="s">
        <v>9027</v>
      </c>
      <c r="Y1354" s="1"/>
      <c r="Z1354" s="1"/>
      <c r="AA1354" s="2" t="s">
        <v>1631</v>
      </c>
      <c r="AB1354" s="1"/>
      <c r="AC1354" s="1"/>
      <c r="AD1354" s="1"/>
      <c r="AE1354" s="1"/>
      <c r="AF1354" s="2">
        <v>12</v>
      </c>
      <c r="AG1354" s="1" t="s">
        <v>322</v>
      </c>
    </row>
    <row r="1355" spans="1:33">
      <c r="A1355" t="s">
        <v>165</v>
      </c>
      <c r="B1355" s="2" t="s">
        <v>9028</v>
      </c>
      <c r="C1355" s="2"/>
      <c r="D1355" s="1" t="s">
        <v>183</v>
      </c>
      <c r="E1355" s="1"/>
      <c r="F1355" s="1"/>
      <c r="G1355" s="1"/>
      <c r="H1355" s="20"/>
      <c r="I1355" s="22"/>
      <c r="J1355" s="20"/>
      <c r="K1355" s="22"/>
      <c r="L1355" s="20"/>
      <c r="M1355" s="22"/>
      <c r="N1355" s="20"/>
      <c r="O1355" s="22"/>
      <c r="P1355" s="20"/>
      <c r="Q1355" s="22"/>
      <c r="R1355" s="20"/>
      <c r="S1355" s="22"/>
      <c r="T1355" s="20"/>
      <c r="U1355" s="22"/>
      <c r="V1355" s="47">
        <v>10000</v>
      </c>
      <c r="W1355" s="1" t="s">
        <v>9029</v>
      </c>
      <c r="X1355" s="26" t="s">
        <v>9030</v>
      </c>
      <c r="Y1355" s="1"/>
      <c r="Z1355" s="1"/>
      <c r="AA1355" s="21" t="s">
        <v>747</v>
      </c>
      <c r="AB1355" s="1"/>
      <c r="AC1355" s="1"/>
      <c r="AD1355" s="1"/>
      <c r="AE1355" s="1"/>
      <c r="AF1355" s="2">
        <v>16</v>
      </c>
      <c r="AG1355" s="1" t="s">
        <v>322</v>
      </c>
    </row>
    <row r="1356" spans="1:33">
      <c r="A1356" t="s">
        <v>165</v>
      </c>
      <c r="B1356" s="2" t="s">
        <v>9031</v>
      </c>
      <c r="C1356" s="2"/>
      <c r="D1356" s="1" t="s">
        <v>183</v>
      </c>
      <c r="E1356" s="1"/>
      <c r="F1356" s="1"/>
      <c r="G1356" s="1"/>
      <c r="H1356" s="20"/>
      <c r="I1356" s="22"/>
      <c r="J1356" s="20"/>
      <c r="K1356" s="22"/>
      <c r="L1356" s="20"/>
      <c r="M1356" s="22"/>
      <c r="N1356" s="20"/>
      <c r="O1356" s="22"/>
      <c r="P1356" s="20"/>
      <c r="Q1356" s="22"/>
      <c r="R1356" s="20"/>
      <c r="S1356" s="22"/>
      <c r="T1356" s="20"/>
      <c r="U1356" s="22"/>
      <c r="V1356" s="47">
        <v>10000</v>
      </c>
      <c r="W1356" s="1" t="s">
        <v>9032</v>
      </c>
      <c r="X1356" s="26" t="s">
        <v>9033</v>
      </c>
      <c r="Y1356" s="1"/>
      <c r="Z1356" s="1"/>
      <c r="AA1356" s="21" t="s">
        <v>747</v>
      </c>
      <c r="AB1356" s="1"/>
      <c r="AC1356" s="1"/>
      <c r="AD1356" s="1"/>
      <c r="AE1356" s="1"/>
      <c r="AF1356" s="2">
        <v>16</v>
      </c>
      <c r="AG1356" s="1" t="s">
        <v>322</v>
      </c>
    </row>
    <row r="1357" spans="1:33">
      <c r="A1357" t="s">
        <v>165</v>
      </c>
      <c r="B1357" s="2" t="s">
        <v>9034</v>
      </c>
      <c r="C1357" s="2"/>
      <c r="D1357" s="1" t="s">
        <v>183</v>
      </c>
      <c r="E1357" s="1"/>
      <c r="F1357" s="1"/>
      <c r="G1357" s="1"/>
      <c r="H1357" s="20"/>
      <c r="I1357" s="22"/>
      <c r="J1357" s="20"/>
      <c r="K1357" s="22"/>
      <c r="L1357" s="20"/>
      <c r="M1357" s="22"/>
      <c r="N1357" s="20"/>
      <c r="O1357" s="22"/>
      <c r="P1357" s="20"/>
      <c r="Q1357" s="22"/>
      <c r="R1357" s="20"/>
      <c r="S1357" s="22"/>
      <c r="T1357" s="20"/>
      <c r="U1357" s="22"/>
      <c r="V1357" s="47">
        <v>10000</v>
      </c>
      <c r="W1357" s="1" t="s">
        <v>9035</v>
      </c>
      <c r="X1357" s="26" t="s">
        <v>9036</v>
      </c>
      <c r="Y1357" s="1"/>
      <c r="Z1357" s="1"/>
      <c r="AA1357" s="2" t="s">
        <v>1631</v>
      </c>
      <c r="AB1357" s="1"/>
      <c r="AC1357" s="1"/>
      <c r="AD1357" s="1"/>
      <c r="AE1357" s="1"/>
      <c r="AF1357" s="2">
        <v>16</v>
      </c>
      <c r="AG1357" s="1" t="s">
        <v>322</v>
      </c>
    </row>
    <row r="1358" spans="1:33">
      <c r="A1358" t="s">
        <v>165</v>
      </c>
      <c r="B1358" s="2" t="s">
        <v>9037</v>
      </c>
      <c r="C1358" s="2" t="s">
        <v>2039</v>
      </c>
      <c r="D1358" s="1" t="s">
        <v>183</v>
      </c>
      <c r="E1358" s="1"/>
      <c r="F1358" s="1"/>
      <c r="G1358" s="1"/>
      <c r="H1358" s="20"/>
      <c r="I1358" s="22"/>
      <c r="J1358" s="20"/>
      <c r="K1358" s="22"/>
      <c r="L1358" s="20"/>
      <c r="M1358" s="22">
        <v>2</v>
      </c>
      <c r="N1358" s="20">
        <v>2</v>
      </c>
      <c r="O1358" s="22"/>
      <c r="P1358" s="20"/>
      <c r="Q1358" s="22"/>
      <c r="R1358" s="20"/>
      <c r="S1358" s="22"/>
      <c r="T1358" s="20"/>
      <c r="U1358" s="22"/>
      <c r="V1358" s="47">
        <v>1500</v>
      </c>
      <c r="W1358" s="1" t="s">
        <v>9038</v>
      </c>
      <c r="X1358" s="26" t="s">
        <v>9039</v>
      </c>
      <c r="Y1358" s="1"/>
      <c r="Z1358" s="1"/>
      <c r="AA1358" s="2" t="s">
        <v>747</v>
      </c>
      <c r="AB1358" s="1"/>
      <c r="AC1358" s="1"/>
      <c r="AD1358" s="1"/>
      <c r="AE1358" s="1"/>
      <c r="AF1358" s="2">
        <v>2</v>
      </c>
      <c r="AG1358" s="1" t="s">
        <v>167</v>
      </c>
    </row>
    <row r="1359" spans="1:33">
      <c r="A1359" t="s">
        <v>165</v>
      </c>
      <c r="B1359" s="2" t="s">
        <v>9040</v>
      </c>
      <c r="C1359" s="2" t="s">
        <v>2039</v>
      </c>
      <c r="D1359" s="1" t="s">
        <v>183</v>
      </c>
      <c r="E1359" s="1"/>
      <c r="F1359" s="1"/>
      <c r="G1359" s="1"/>
      <c r="H1359" s="20"/>
      <c r="I1359" s="22"/>
      <c r="J1359" s="20"/>
      <c r="K1359" s="22"/>
      <c r="L1359" s="20"/>
      <c r="M1359" s="22"/>
      <c r="N1359" s="20"/>
      <c r="O1359" s="22"/>
      <c r="P1359" s="20"/>
      <c r="Q1359" s="22">
        <v>3</v>
      </c>
      <c r="R1359" s="20">
        <v>3</v>
      </c>
      <c r="S1359" s="22"/>
      <c r="T1359" s="20"/>
      <c r="U1359" s="22"/>
      <c r="V1359" s="47">
        <v>1500</v>
      </c>
      <c r="W1359" s="1" t="s">
        <v>9041</v>
      </c>
      <c r="X1359" s="26" t="s">
        <v>9042</v>
      </c>
      <c r="Y1359" s="1"/>
      <c r="Z1359" s="1"/>
      <c r="AA1359" s="2" t="s">
        <v>747</v>
      </c>
      <c r="AB1359" s="1"/>
      <c r="AC1359" s="1"/>
      <c r="AD1359" s="1"/>
      <c r="AE1359" s="1"/>
      <c r="AF1359" s="2">
        <v>2</v>
      </c>
      <c r="AG1359" s="1" t="s">
        <v>167</v>
      </c>
    </row>
    <row r="1360" spans="1:33">
      <c r="A1360" t="s">
        <v>165</v>
      </c>
      <c r="B1360" s="2" t="s">
        <v>9043</v>
      </c>
      <c r="C1360" s="2" t="s">
        <v>2039</v>
      </c>
      <c r="D1360" s="1" t="s">
        <v>183</v>
      </c>
      <c r="E1360" s="1"/>
      <c r="F1360" s="1"/>
      <c r="G1360" s="1"/>
      <c r="H1360" s="20"/>
      <c r="I1360" s="22"/>
      <c r="J1360" s="20"/>
      <c r="K1360" s="22"/>
      <c r="L1360" s="20"/>
      <c r="M1360" s="22"/>
      <c r="N1360" s="20"/>
      <c r="O1360" s="22"/>
      <c r="P1360" s="20"/>
      <c r="Q1360" s="22"/>
      <c r="R1360" s="20"/>
      <c r="S1360" s="22"/>
      <c r="T1360" s="20"/>
      <c r="U1360" s="22"/>
      <c r="V1360" s="47">
        <v>1500</v>
      </c>
      <c r="W1360" s="1" t="s">
        <v>9044</v>
      </c>
      <c r="X1360" s="26" t="s">
        <v>9045</v>
      </c>
      <c r="Y1360" s="1"/>
      <c r="Z1360" s="1"/>
      <c r="AA1360" s="2" t="s">
        <v>747</v>
      </c>
      <c r="AB1360" s="1"/>
      <c r="AC1360" s="1"/>
      <c r="AD1360" s="1"/>
      <c r="AE1360" s="1"/>
      <c r="AF1360" s="2">
        <v>2</v>
      </c>
      <c r="AG1360" s="1" t="s">
        <v>167</v>
      </c>
    </row>
    <row r="1361" spans="1:33">
      <c r="A1361" t="s">
        <v>165</v>
      </c>
      <c r="B1361" s="2" t="s">
        <v>9046</v>
      </c>
      <c r="C1361" s="2" t="s">
        <v>2039</v>
      </c>
      <c r="D1361" s="1" t="s">
        <v>183</v>
      </c>
      <c r="E1361" s="1"/>
      <c r="F1361" s="1"/>
      <c r="G1361" s="1"/>
      <c r="H1361" s="20"/>
      <c r="I1361" s="22"/>
      <c r="J1361" s="20"/>
      <c r="K1361" s="22"/>
      <c r="L1361" s="20"/>
      <c r="M1361" s="22"/>
      <c r="N1361" s="20"/>
      <c r="O1361" s="22"/>
      <c r="P1361" s="20"/>
      <c r="Q1361" s="22"/>
      <c r="R1361" s="20"/>
      <c r="S1361" s="22"/>
      <c r="T1361" s="20"/>
      <c r="U1361" s="22"/>
      <c r="V1361" s="47">
        <v>1500</v>
      </c>
      <c r="W1361" s="1" t="s">
        <v>9047</v>
      </c>
      <c r="X1361" s="26" t="s">
        <v>9048</v>
      </c>
      <c r="Y1361" s="1"/>
      <c r="Z1361" s="1"/>
      <c r="AA1361" s="2" t="s">
        <v>747</v>
      </c>
      <c r="AB1361" s="1"/>
      <c r="AC1361" s="1"/>
      <c r="AD1361" s="1"/>
      <c r="AE1361" s="1"/>
      <c r="AF1361" s="2">
        <v>2</v>
      </c>
      <c r="AG1361" s="1" t="s">
        <v>167</v>
      </c>
    </row>
    <row r="1362" spans="1:33">
      <c r="A1362" t="s">
        <v>165</v>
      </c>
      <c r="B1362" s="2" t="s">
        <v>9049</v>
      </c>
      <c r="C1362" s="2" t="s">
        <v>2039</v>
      </c>
      <c r="D1362" s="1" t="s">
        <v>183</v>
      </c>
      <c r="E1362" s="1"/>
      <c r="F1362" s="1"/>
      <c r="G1362" s="1"/>
      <c r="H1362" s="20"/>
      <c r="I1362" s="22"/>
      <c r="J1362" s="20"/>
      <c r="K1362" s="22"/>
      <c r="L1362" s="20"/>
      <c r="M1362" s="22"/>
      <c r="N1362" s="20"/>
      <c r="O1362" s="22"/>
      <c r="P1362" s="20"/>
      <c r="Q1362" s="22"/>
      <c r="R1362" s="20"/>
      <c r="S1362" s="22"/>
      <c r="T1362" s="20"/>
      <c r="U1362" s="22"/>
      <c r="V1362" s="47">
        <v>1500</v>
      </c>
      <c r="W1362" s="1" t="s">
        <v>9050</v>
      </c>
      <c r="X1362" s="26" t="s">
        <v>8996</v>
      </c>
      <c r="Y1362" s="1"/>
      <c r="Z1362" s="1"/>
      <c r="AA1362" s="21" t="s">
        <v>1614</v>
      </c>
      <c r="AB1362" s="1"/>
      <c r="AC1362" s="1"/>
      <c r="AD1362" s="1"/>
      <c r="AE1362" s="1"/>
      <c r="AF1362" s="2">
        <v>2</v>
      </c>
      <c r="AG1362" s="1" t="s">
        <v>167</v>
      </c>
    </row>
    <row r="1363" spans="1:33">
      <c r="A1363" t="s">
        <v>165</v>
      </c>
      <c r="B1363" s="2" t="s">
        <v>9051</v>
      </c>
      <c r="C1363" s="2" t="s">
        <v>2039</v>
      </c>
      <c r="D1363" s="1" t="s">
        <v>183</v>
      </c>
      <c r="E1363" s="1"/>
      <c r="F1363" s="1"/>
      <c r="G1363" s="1"/>
      <c r="H1363" s="20"/>
      <c r="I1363" s="22"/>
      <c r="J1363" s="20"/>
      <c r="K1363" s="22"/>
      <c r="L1363" s="20"/>
      <c r="M1363" s="22"/>
      <c r="N1363" s="20"/>
      <c r="O1363" s="22"/>
      <c r="P1363" s="20"/>
      <c r="Q1363" s="22"/>
      <c r="R1363" s="20"/>
      <c r="S1363" s="22"/>
      <c r="T1363" s="20"/>
      <c r="U1363" s="22"/>
      <c r="V1363" s="47">
        <v>1500</v>
      </c>
      <c r="W1363" s="1" t="s">
        <v>9052</v>
      </c>
      <c r="X1363" s="26" t="s">
        <v>9053</v>
      </c>
      <c r="Y1363" s="1"/>
      <c r="Z1363" s="1"/>
      <c r="AA1363" s="21" t="s">
        <v>1614</v>
      </c>
      <c r="AB1363" s="1"/>
      <c r="AC1363" s="1"/>
      <c r="AD1363" s="1"/>
      <c r="AE1363" s="1"/>
      <c r="AF1363" s="2">
        <v>2</v>
      </c>
      <c r="AG1363" s="1" t="s">
        <v>167</v>
      </c>
    </row>
    <row r="1364" spans="1:33">
      <c r="A1364" t="s">
        <v>165</v>
      </c>
      <c r="B1364" s="2" t="s">
        <v>9054</v>
      </c>
      <c r="C1364" s="2" t="s">
        <v>2039</v>
      </c>
      <c r="D1364" s="1" t="s">
        <v>183</v>
      </c>
      <c r="E1364" s="1"/>
      <c r="F1364" s="1"/>
      <c r="G1364" s="1"/>
      <c r="H1364" s="20"/>
      <c r="I1364" s="22"/>
      <c r="J1364" s="20"/>
      <c r="K1364" s="22"/>
      <c r="L1364" s="20"/>
      <c r="M1364" s="22"/>
      <c r="N1364" s="20"/>
      <c r="O1364" s="22"/>
      <c r="P1364" s="20"/>
      <c r="Q1364" s="22"/>
      <c r="R1364" s="20"/>
      <c r="S1364" s="22"/>
      <c r="T1364" s="20"/>
      <c r="U1364" s="22"/>
      <c r="V1364" s="47">
        <v>1500</v>
      </c>
      <c r="W1364" s="1" t="s">
        <v>9055</v>
      </c>
      <c r="X1364" s="26" t="s">
        <v>9056</v>
      </c>
      <c r="Y1364" s="1"/>
      <c r="Z1364" s="1"/>
      <c r="AA1364" s="21" t="s">
        <v>1631</v>
      </c>
      <c r="AB1364" s="1"/>
      <c r="AC1364" s="1"/>
      <c r="AD1364" s="1"/>
      <c r="AE1364" s="1"/>
      <c r="AF1364" s="2">
        <v>2</v>
      </c>
      <c r="AG1364" s="1" t="s">
        <v>167</v>
      </c>
    </row>
    <row r="1365" spans="1:33">
      <c r="A1365" t="s">
        <v>165</v>
      </c>
      <c r="B1365" s="2" t="s">
        <v>9057</v>
      </c>
      <c r="C1365" s="2" t="s">
        <v>2039</v>
      </c>
      <c r="D1365" s="1" t="s">
        <v>183</v>
      </c>
      <c r="E1365" s="1"/>
      <c r="F1365" s="1"/>
      <c r="G1365" s="1"/>
      <c r="H1365" s="20"/>
      <c r="I1365" s="22"/>
      <c r="J1365" s="20"/>
      <c r="K1365" s="22"/>
      <c r="L1365" s="20"/>
      <c r="M1365" s="22"/>
      <c r="N1365" s="20"/>
      <c r="O1365" s="22"/>
      <c r="P1365" s="20"/>
      <c r="Q1365" s="22"/>
      <c r="R1365" s="20"/>
      <c r="S1365" s="22"/>
      <c r="T1365" s="20"/>
      <c r="U1365" s="22"/>
      <c r="V1365" s="47">
        <v>1500</v>
      </c>
      <c r="W1365" s="1" t="s">
        <v>9058</v>
      </c>
      <c r="X1365" s="26" t="s">
        <v>9059</v>
      </c>
      <c r="Y1365" s="1"/>
      <c r="Z1365" s="1"/>
      <c r="AA1365" s="21" t="s">
        <v>1631</v>
      </c>
      <c r="AB1365" s="1"/>
      <c r="AC1365" s="1"/>
      <c r="AD1365" s="1"/>
      <c r="AE1365" s="1"/>
      <c r="AF1365" s="2">
        <v>2</v>
      </c>
      <c r="AG1365" s="1" t="s">
        <v>167</v>
      </c>
    </row>
    <row r="1366" spans="1:33">
      <c r="A1366" t="s">
        <v>165</v>
      </c>
      <c r="B1366" s="2" t="s">
        <v>9060</v>
      </c>
      <c r="C1366" s="2" t="s">
        <v>2039</v>
      </c>
      <c r="D1366" s="1" t="s">
        <v>183</v>
      </c>
      <c r="E1366" s="1"/>
      <c r="F1366" s="1"/>
      <c r="G1366" s="1"/>
      <c r="H1366" s="20"/>
      <c r="I1366" s="22"/>
      <c r="J1366" s="20"/>
      <c r="K1366" s="22"/>
      <c r="L1366" s="20"/>
      <c r="M1366" s="22"/>
      <c r="N1366" s="20"/>
      <c r="O1366" s="22"/>
      <c r="P1366" s="20"/>
      <c r="Q1366" s="22"/>
      <c r="R1366" s="20"/>
      <c r="S1366" s="22"/>
      <c r="T1366" s="20"/>
      <c r="U1366" s="22"/>
      <c r="V1366" s="47">
        <v>1500</v>
      </c>
      <c r="W1366" s="1" t="s">
        <v>9061</v>
      </c>
      <c r="X1366" s="26" t="s">
        <v>6055</v>
      </c>
      <c r="Y1366" s="1"/>
      <c r="Z1366" s="1"/>
      <c r="AA1366" s="2" t="s">
        <v>1631</v>
      </c>
      <c r="AB1366" s="1"/>
      <c r="AC1366" s="1"/>
      <c r="AD1366" s="1"/>
      <c r="AE1366" s="1"/>
      <c r="AF1366" s="2">
        <v>2</v>
      </c>
      <c r="AG1366" s="1" t="s">
        <v>167</v>
      </c>
    </row>
    <row r="1367" spans="1:33">
      <c r="A1367" t="s">
        <v>165</v>
      </c>
      <c r="B1367" s="2" t="s">
        <v>9062</v>
      </c>
      <c r="C1367" s="2"/>
      <c r="D1367" s="1" t="s">
        <v>183</v>
      </c>
      <c r="E1367" s="1"/>
      <c r="F1367" s="1"/>
      <c r="G1367" s="1"/>
      <c r="H1367" s="20"/>
      <c r="I1367" s="22"/>
      <c r="J1367" s="20"/>
      <c r="K1367" s="22"/>
      <c r="L1367" s="20"/>
      <c r="M1367" s="22"/>
      <c r="N1367" s="20"/>
      <c r="O1367" s="22"/>
      <c r="P1367" s="20"/>
      <c r="Q1367" s="22"/>
      <c r="R1367" s="20"/>
      <c r="S1367" s="22"/>
      <c r="T1367" s="20"/>
      <c r="U1367" s="22"/>
      <c r="V1367" s="47">
        <v>2000</v>
      </c>
      <c r="W1367" s="1" t="s">
        <v>9063</v>
      </c>
      <c r="X1367" s="26" t="s">
        <v>9064</v>
      </c>
      <c r="Y1367" s="1"/>
      <c r="Z1367" s="1"/>
      <c r="AA1367" s="21" t="s">
        <v>747</v>
      </c>
      <c r="AB1367" s="1"/>
      <c r="AC1367" s="1"/>
      <c r="AD1367" s="1"/>
      <c r="AE1367" s="1"/>
      <c r="AF1367" s="2">
        <v>3</v>
      </c>
      <c r="AG1367" s="1" t="s">
        <v>167</v>
      </c>
    </row>
    <row r="1368" spans="1:33">
      <c r="A1368" t="s">
        <v>165</v>
      </c>
      <c r="B1368" s="2" t="s">
        <v>9065</v>
      </c>
      <c r="C1368" s="2"/>
      <c r="D1368" s="1" t="s">
        <v>183</v>
      </c>
      <c r="E1368" s="1"/>
      <c r="F1368" s="1"/>
      <c r="G1368" s="1"/>
      <c r="H1368" s="20"/>
      <c r="I1368" s="22"/>
      <c r="J1368" s="20"/>
      <c r="K1368" s="22"/>
      <c r="L1368" s="20"/>
      <c r="M1368" s="22"/>
      <c r="N1368" s="20"/>
      <c r="O1368" s="22"/>
      <c r="P1368" s="20"/>
      <c r="Q1368" s="22"/>
      <c r="R1368" s="20"/>
      <c r="S1368" s="22"/>
      <c r="T1368" s="20"/>
      <c r="U1368" s="22"/>
      <c r="V1368" s="47">
        <v>2000</v>
      </c>
      <c r="W1368" s="1" t="s">
        <v>9066</v>
      </c>
      <c r="X1368" s="26" t="s">
        <v>9067</v>
      </c>
      <c r="Y1368" s="1"/>
      <c r="Z1368" s="1"/>
      <c r="AA1368" s="21" t="s">
        <v>747</v>
      </c>
      <c r="AB1368" s="1"/>
      <c r="AC1368" s="1"/>
      <c r="AD1368" s="1"/>
      <c r="AE1368" s="1"/>
      <c r="AF1368" s="2">
        <v>3</v>
      </c>
      <c r="AG1368" s="1" t="s">
        <v>167</v>
      </c>
    </row>
    <row r="1369" spans="1:33">
      <c r="A1369" t="s">
        <v>165</v>
      </c>
      <c r="B1369" s="2" t="s">
        <v>9068</v>
      </c>
      <c r="C1369" s="2"/>
      <c r="D1369" s="1" t="s">
        <v>183</v>
      </c>
      <c r="E1369" s="1"/>
      <c r="F1369" s="1"/>
      <c r="G1369" s="1"/>
      <c r="H1369" s="20"/>
      <c r="I1369" s="22"/>
      <c r="J1369" s="20"/>
      <c r="K1369" s="22"/>
      <c r="L1369" s="20"/>
      <c r="M1369" s="22"/>
      <c r="N1369" s="20"/>
      <c r="O1369" s="22"/>
      <c r="P1369" s="20"/>
      <c r="Q1369" s="22"/>
      <c r="R1369" s="20"/>
      <c r="S1369" s="22"/>
      <c r="T1369" s="20"/>
      <c r="U1369" s="22"/>
      <c r="V1369" s="47">
        <v>2000</v>
      </c>
      <c r="W1369" s="1" t="s">
        <v>9069</v>
      </c>
      <c r="X1369" s="26" t="s">
        <v>9070</v>
      </c>
      <c r="Y1369" s="1"/>
      <c r="Z1369" s="1"/>
      <c r="AA1369" s="2" t="s">
        <v>1631</v>
      </c>
      <c r="AB1369" s="1"/>
      <c r="AC1369" s="1"/>
      <c r="AD1369" s="1"/>
      <c r="AE1369" s="1"/>
      <c r="AF1369" s="2">
        <v>3</v>
      </c>
      <c r="AG1369" s="1" t="s">
        <v>167</v>
      </c>
    </row>
    <row r="1370" spans="1:33">
      <c r="A1370" t="s">
        <v>165</v>
      </c>
      <c r="B1370" s="2" t="s">
        <v>9071</v>
      </c>
      <c r="C1370" s="2"/>
      <c r="D1370" s="1" t="s">
        <v>183</v>
      </c>
      <c r="E1370" s="1"/>
      <c r="F1370" s="1"/>
      <c r="G1370" s="1"/>
      <c r="H1370" s="20"/>
      <c r="I1370" s="22"/>
      <c r="J1370" s="20"/>
      <c r="K1370" s="22"/>
      <c r="L1370" s="20"/>
      <c r="M1370" s="22"/>
      <c r="N1370" s="20"/>
      <c r="O1370" s="22"/>
      <c r="P1370" s="20"/>
      <c r="Q1370" s="22"/>
      <c r="R1370" s="20"/>
      <c r="S1370" s="22"/>
      <c r="T1370" s="20">
        <v>2</v>
      </c>
      <c r="U1370" s="22"/>
      <c r="V1370" s="47">
        <v>2000</v>
      </c>
      <c r="W1370" s="1" t="s">
        <v>9072</v>
      </c>
      <c r="X1370" s="26" t="s">
        <v>5464</v>
      </c>
      <c r="Y1370" s="1"/>
      <c r="Z1370" s="1"/>
      <c r="AA1370" s="2" t="s">
        <v>1631</v>
      </c>
      <c r="AB1370" s="1"/>
      <c r="AC1370" s="1"/>
      <c r="AD1370" s="1"/>
      <c r="AE1370" s="1"/>
      <c r="AF1370" s="2">
        <v>3</v>
      </c>
      <c r="AG1370" s="1" t="s">
        <v>167</v>
      </c>
    </row>
    <row r="1371" spans="1:33">
      <c r="A1371" t="s">
        <v>165</v>
      </c>
      <c r="B1371" s="2" t="s">
        <v>9073</v>
      </c>
      <c r="C1371" s="2"/>
      <c r="D1371" s="1" t="s">
        <v>183</v>
      </c>
      <c r="E1371" s="1"/>
      <c r="F1371" s="1"/>
      <c r="G1371" s="1"/>
      <c r="H1371" s="20"/>
      <c r="I1371" s="22"/>
      <c r="J1371" s="20"/>
      <c r="K1371" s="22"/>
      <c r="L1371" s="20"/>
      <c r="M1371" s="22"/>
      <c r="N1371" s="20"/>
      <c r="O1371" s="22"/>
      <c r="P1371" s="20"/>
      <c r="Q1371" s="22"/>
      <c r="R1371" s="20"/>
      <c r="S1371" s="22"/>
      <c r="T1371" s="20"/>
      <c r="U1371" s="22"/>
      <c r="V1371" s="47">
        <v>3000</v>
      </c>
      <c r="W1371" s="1" t="s">
        <v>9074</v>
      </c>
      <c r="X1371" s="26" t="s">
        <v>9075</v>
      </c>
      <c r="Y1371" s="1"/>
      <c r="Z1371" s="1"/>
      <c r="AA1371" s="21" t="s">
        <v>747</v>
      </c>
      <c r="AB1371" s="1"/>
      <c r="AC1371" s="1"/>
      <c r="AD1371" s="1"/>
      <c r="AE1371" s="1"/>
      <c r="AF1371" s="2">
        <v>5</v>
      </c>
      <c r="AG1371" s="1" t="s">
        <v>167</v>
      </c>
    </row>
    <row r="1372" spans="1:33">
      <c r="A1372" t="s">
        <v>165</v>
      </c>
      <c r="B1372" s="2" t="s">
        <v>9076</v>
      </c>
      <c r="C1372" s="2"/>
      <c r="D1372" s="1" t="s">
        <v>183</v>
      </c>
      <c r="E1372" s="1"/>
      <c r="F1372" s="1"/>
      <c r="G1372" s="1"/>
      <c r="H1372" s="20"/>
      <c r="I1372" s="22"/>
      <c r="J1372" s="20"/>
      <c r="K1372" s="22"/>
      <c r="L1372" s="20"/>
      <c r="M1372" s="22"/>
      <c r="N1372" s="20"/>
      <c r="O1372" s="22"/>
      <c r="P1372" s="20"/>
      <c r="Q1372" s="22"/>
      <c r="R1372" s="20"/>
      <c r="S1372" s="22"/>
      <c r="T1372" s="20"/>
      <c r="U1372" s="22"/>
      <c r="V1372" s="47">
        <v>3000</v>
      </c>
      <c r="W1372" s="1" t="s">
        <v>9077</v>
      </c>
      <c r="X1372" s="26" t="s">
        <v>9078</v>
      </c>
      <c r="Y1372" s="1"/>
      <c r="Z1372" s="1"/>
      <c r="AA1372" s="21" t="s">
        <v>747</v>
      </c>
      <c r="AB1372" s="1"/>
      <c r="AC1372" s="1"/>
      <c r="AD1372" s="1"/>
      <c r="AE1372" s="1"/>
      <c r="AF1372" s="2">
        <v>5</v>
      </c>
      <c r="AG1372" s="1" t="s">
        <v>167</v>
      </c>
    </row>
    <row r="1373" spans="1:33">
      <c r="A1373" t="s">
        <v>165</v>
      </c>
      <c r="B1373" s="2" t="s">
        <v>9079</v>
      </c>
      <c r="C1373" s="2"/>
      <c r="D1373" s="1" t="s">
        <v>183</v>
      </c>
      <c r="E1373" s="1"/>
      <c r="F1373" s="1"/>
      <c r="G1373" s="1"/>
      <c r="H1373" s="20"/>
      <c r="I1373" s="22"/>
      <c r="J1373" s="20"/>
      <c r="K1373" s="22"/>
      <c r="L1373" s="20"/>
      <c r="M1373" s="22"/>
      <c r="N1373" s="20"/>
      <c r="O1373" s="22"/>
      <c r="P1373" s="20"/>
      <c r="Q1373" s="22"/>
      <c r="R1373" s="20"/>
      <c r="S1373" s="22"/>
      <c r="T1373" s="20"/>
      <c r="U1373" s="22"/>
      <c r="V1373" s="47">
        <v>3000</v>
      </c>
      <c r="W1373" s="1" t="s">
        <v>9080</v>
      </c>
      <c r="X1373" s="26" t="s">
        <v>9081</v>
      </c>
      <c r="Y1373" s="1"/>
      <c r="Z1373" s="1"/>
      <c r="AA1373" s="21" t="s">
        <v>747</v>
      </c>
      <c r="AB1373" s="1"/>
      <c r="AC1373" s="1"/>
      <c r="AD1373" s="1"/>
      <c r="AE1373" s="1"/>
      <c r="AF1373" s="2">
        <v>5</v>
      </c>
      <c r="AG1373" s="1" t="s">
        <v>167</v>
      </c>
    </row>
    <row r="1374" spans="1:33">
      <c r="A1374" t="s">
        <v>165</v>
      </c>
      <c r="B1374" s="2" t="s">
        <v>9082</v>
      </c>
      <c r="C1374" s="2"/>
      <c r="D1374" s="1" t="s">
        <v>183</v>
      </c>
      <c r="E1374" s="1"/>
      <c r="F1374" s="1"/>
      <c r="G1374" s="1"/>
      <c r="H1374" s="20"/>
      <c r="I1374" s="22"/>
      <c r="J1374" s="20"/>
      <c r="K1374" s="22"/>
      <c r="L1374" s="20"/>
      <c r="M1374" s="22"/>
      <c r="N1374" s="20"/>
      <c r="O1374" s="22"/>
      <c r="P1374" s="20"/>
      <c r="Q1374" s="22"/>
      <c r="R1374" s="20"/>
      <c r="S1374" s="22"/>
      <c r="T1374" s="20"/>
      <c r="U1374" s="22"/>
      <c r="V1374" s="47">
        <v>3000</v>
      </c>
      <c r="W1374" s="1" t="s">
        <v>9083</v>
      </c>
      <c r="X1374" s="26" t="s">
        <v>9084</v>
      </c>
      <c r="Y1374" s="1"/>
      <c r="Z1374" s="1"/>
      <c r="AA1374" s="21" t="s">
        <v>747</v>
      </c>
      <c r="AB1374" s="1"/>
      <c r="AC1374" s="1"/>
      <c r="AD1374" s="1"/>
      <c r="AE1374" s="1"/>
      <c r="AF1374" s="2">
        <v>5</v>
      </c>
      <c r="AG1374" s="1" t="s">
        <v>167</v>
      </c>
    </row>
    <row r="1375" spans="1:33">
      <c r="A1375" t="s">
        <v>165</v>
      </c>
      <c r="B1375" s="2" t="s">
        <v>9085</v>
      </c>
      <c r="C1375" s="2"/>
      <c r="D1375" s="1" t="s">
        <v>183</v>
      </c>
      <c r="E1375" s="1"/>
      <c r="F1375" s="1"/>
      <c r="G1375" s="1"/>
      <c r="H1375" s="20"/>
      <c r="I1375" s="22"/>
      <c r="J1375" s="20"/>
      <c r="K1375" s="22"/>
      <c r="L1375" s="20"/>
      <c r="M1375" s="22"/>
      <c r="N1375" s="20"/>
      <c r="O1375" s="22"/>
      <c r="P1375" s="20"/>
      <c r="Q1375" s="22"/>
      <c r="R1375" s="20"/>
      <c r="S1375" s="22"/>
      <c r="T1375" s="20"/>
      <c r="U1375" s="22"/>
      <c r="V1375" s="47">
        <v>3000</v>
      </c>
      <c r="W1375" s="1" t="s">
        <v>9086</v>
      </c>
      <c r="X1375" s="26" t="s">
        <v>9003</v>
      </c>
      <c r="Y1375" s="1"/>
      <c r="Z1375" s="1"/>
      <c r="AA1375" s="2" t="s">
        <v>1631</v>
      </c>
      <c r="AB1375" s="1"/>
      <c r="AC1375" s="1"/>
      <c r="AD1375" s="1"/>
      <c r="AE1375" s="1"/>
      <c r="AF1375" s="2">
        <v>5</v>
      </c>
      <c r="AG1375" s="1" t="s">
        <v>167</v>
      </c>
    </row>
    <row r="1376" spans="1:33">
      <c r="A1376" t="s">
        <v>165</v>
      </c>
      <c r="B1376" s="2" t="s">
        <v>9087</v>
      </c>
      <c r="C1376" s="2"/>
      <c r="D1376" s="1" t="s">
        <v>183</v>
      </c>
      <c r="E1376" s="1"/>
      <c r="F1376" s="1"/>
      <c r="G1376" s="1"/>
      <c r="H1376" s="20"/>
      <c r="I1376" s="22"/>
      <c r="J1376" s="20"/>
      <c r="K1376" s="22"/>
      <c r="L1376" s="20"/>
      <c r="M1376" s="22"/>
      <c r="N1376" s="20"/>
      <c r="O1376" s="22"/>
      <c r="P1376" s="20"/>
      <c r="Q1376" s="22"/>
      <c r="R1376" s="20"/>
      <c r="S1376" s="22"/>
      <c r="T1376" s="20"/>
      <c r="U1376" s="22"/>
      <c r="V1376" s="47">
        <v>3000</v>
      </c>
      <c r="W1376" s="1" t="s">
        <v>9088</v>
      </c>
      <c r="X1376" s="26" t="s">
        <v>9089</v>
      </c>
      <c r="Y1376" s="1"/>
      <c r="Z1376" s="1"/>
      <c r="AA1376" s="2" t="s">
        <v>1631</v>
      </c>
      <c r="AB1376" s="1"/>
      <c r="AC1376" s="1"/>
      <c r="AD1376" s="1"/>
      <c r="AE1376" s="1"/>
      <c r="AF1376" s="2">
        <v>5</v>
      </c>
      <c r="AG1376" s="1" t="s">
        <v>167</v>
      </c>
    </row>
    <row r="1377" spans="1:33">
      <c r="A1377" t="s">
        <v>165</v>
      </c>
      <c r="B1377" s="2" t="s">
        <v>9090</v>
      </c>
      <c r="C1377" s="2"/>
      <c r="D1377" s="1" t="s">
        <v>183</v>
      </c>
      <c r="E1377" s="1"/>
      <c r="F1377" s="1"/>
      <c r="G1377" s="1"/>
      <c r="H1377" s="20"/>
      <c r="I1377" s="22"/>
      <c r="J1377" s="20"/>
      <c r="K1377" s="22"/>
      <c r="L1377" s="20"/>
      <c r="M1377" s="22"/>
      <c r="N1377" s="20"/>
      <c r="O1377" s="22"/>
      <c r="P1377" s="20"/>
      <c r="Q1377" s="22">
        <v>3</v>
      </c>
      <c r="R1377" s="20">
        <v>3</v>
      </c>
      <c r="S1377" s="22"/>
      <c r="T1377" s="20"/>
      <c r="U1377" s="22"/>
      <c r="V1377" s="47">
        <v>4000</v>
      </c>
      <c r="W1377" s="1" t="s">
        <v>9091</v>
      </c>
      <c r="X1377" s="26" t="s">
        <v>9042</v>
      </c>
      <c r="Y1377" s="1"/>
      <c r="Z1377" s="1"/>
      <c r="AA1377" s="21" t="s">
        <v>747</v>
      </c>
      <c r="AB1377" s="1"/>
      <c r="AC1377" s="1"/>
      <c r="AD1377" s="1"/>
      <c r="AE1377" s="1"/>
      <c r="AF1377" s="2">
        <v>7</v>
      </c>
      <c r="AG1377" s="1" t="s">
        <v>167</v>
      </c>
    </row>
    <row r="1378" spans="1:33">
      <c r="A1378" t="s">
        <v>165</v>
      </c>
      <c r="B1378" s="2" t="s">
        <v>9092</v>
      </c>
      <c r="C1378" s="2"/>
      <c r="D1378" s="1" t="s">
        <v>183</v>
      </c>
      <c r="E1378" s="1"/>
      <c r="F1378" s="1"/>
      <c r="G1378" s="1"/>
      <c r="H1378" s="20"/>
      <c r="I1378" s="22"/>
      <c r="J1378" s="20"/>
      <c r="K1378" s="22"/>
      <c r="L1378" s="20"/>
      <c r="M1378" s="22"/>
      <c r="N1378" s="20"/>
      <c r="O1378" s="22"/>
      <c r="P1378" s="20"/>
      <c r="Q1378" s="22"/>
      <c r="R1378" s="20"/>
      <c r="S1378" s="22"/>
      <c r="T1378" s="20"/>
      <c r="U1378" s="22"/>
      <c r="V1378" s="47">
        <v>4000</v>
      </c>
      <c r="W1378" s="1" t="s">
        <v>9093</v>
      </c>
      <c r="X1378" s="26" t="s">
        <v>9094</v>
      </c>
      <c r="Y1378" s="1"/>
      <c r="Z1378" s="1"/>
      <c r="AA1378" s="21" t="s">
        <v>747</v>
      </c>
      <c r="AB1378" s="1"/>
      <c r="AC1378" s="1"/>
      <c r="AD1378" s="1"/>
      <c r="AE1378" s="1"/>
      <c r="AF1378" s="2">
        <v>7</v>
      </c>
      <c r="AG1378" s="1" t="s">
        <v>167</v>
      </c>
    </row>
    <row r="1379" spans="1:33">
      <c r="A1379" t="s">
        <v>165</v>
      </c>
      <c r="B1379" s="2" t="s">
        <v>9095</v>
      </c>
      <c r="C1379" s="2"/>
      <c r="D1379" s="1" t="s">
        <v>183</v>
      </c>
      <c r="E1379" s="1"/>
      <c r="F1379" s="1"/>
      <c r="G1379" s="1"/>
      <c r="H1379" s="20"/>
      <c r="I1379" s="22"/>
      <c r="J1379" s="20"/>
      <c r="K1379" s="22"/>
      <c r="L1379" s="20"/>
      <c r="M1379" s="22"/>
      <c r="N1379" s="20"/>
      <c r="O1379" s="22"/>
      <c r="P1379" s="20"/>
      <c r="Q1379" s="22"/>
      <c r="R1379" s="20"/>
      <c r="S1379" s="22"/>
      <c r="T1379" s="20"/>
      <c r="U1379" s="22"/>
      <c r="V1379" s="47">
        <v>4000</v>
      </c>
      <c r="W1379" s="1"/>
      <c r="X1379" s="26" t="s">
        <v>9096</v>
      </c>
      <c r="Y1379" s="1"/>
      <c r="Z1379" s="1"/>
      <c r="AA1379" s="21" t="s">
        <v>747</v>
      </c>
      <c r="AB1379" s="1"/>
      <c r="AC1379" s="1"/>
      <c r="AD1379" s="1"/>
      <c r="AE1379" s="1"/>
      <c r="AF1379" s="2">
        <v>7</v>
      </c>
      <c r="AG1379" s="1" t="s">
        <v>167</v>
      </c>
    </row>
    <row r="1380" spans="1:33">
      <c r="A1380" t="s">
        <v>165</v>
      </c>
      <c r="B1380" s="2" t="s">
        <v>9097</v>
      </c>
      <c r="C1380" s="2"/>
      <c r="D1380" s="1" t="s">
        <v>183</v>
      </c>
      <c r="E1380" s="1"/>
      <c r="F1380" s="1"/>
      <c r="G1380" s="1"/>
      <c r="H1380" s="20"/>
      <c r="I1380" s="22"/>
      <c r="J1380" s="20"/>
      <c r="K1380" s="22"/>
      <c r="L1380" s="20"/>
      <c r="M1380" s="22"/>
      <c r="N1380" s="20"/>
      <c r="O1380" s="22"/>
      <c r="P1380" s="20"/>
      <c r="Q1380" s="22"/>
      <c r="R1380" s="20"/>
      <c r="S1380" s="22"/>
      <c r="T1380" s="20"/>
      <c r="U1380" s="22"/>
      <c r="V1380" s="47">
        <v>4000</v>
      </c>
      <c r="W1380" s="1" t="s">
        <v>9098</v>
      </c>
      <c r="X1380" s="26" t="s">
        <v>9099</v>
      </c>
      <c r="Y1380" s="1"/>
      <c r="Z1380" s="1"/>
      <c r="AA1380" s="2" t="s">
        <v>1631</v>
      </c>
      <c r="AB1380" s="1"/>
      <c r="AC1380" s="1"/>
      <c r="AD1380" s="1"/>
      <c r="AE1380" s="1"/>
      <c r="AF1380" s="2">
        <v>7</v>
      </c>
      <c r="AG1380" s="1" t="s">
        <v>167</v>
      </c>
    </row>
    <row r="1381" spans="1:33">
      <c r="A1381" t="s">
        <v>165</v>
      </c>
      <c r="B1381" s="2" t="s">
        <v>9100</v>
      </c>
      <c r="C1381" s="2"/>
      <c r="D1381" s="1" t="s">
        <v>183</v>
      </c>
      <c r="E1381" s="1"/>
      <c r="F1381" s="1"/>
      <c r="G1381" s="1"/>
      <c r="H1381" s="20"/>
      <c r="I1381" s="22"/>
      <c r="J1381" s="20"/>
      <c r="K1381" s="22"/>
      <c r="L1381" s="20"/>
      <c r="M1381" s="22"/>
      <c r="N1381" s="20"/>
      <c r="O1381" s="22"/>
      <c r="P1381" s="20"/>
      <c r="Q1381" s="22"/>
      <c r="R1381" s="20"/>
      <c r="S1381" s="22"/>
      <c r="T1381" s="20"/>
      <c r="U1381" s="22"/>
      <c r="V1381" s="47">
        <v>4000</v>
      </c>
      <c r="W1381" s="1" t="s">
        <v>9101</v>
      </c>
      <c r="X1381" s="26" t="s">
        <v>9102</v>
      </c>
      <c r="Y1381" s="1"/>
      <c r="Z1381" s="1"/>
      <c r="AA1381" s="2" t="s">
        <v>1631</v>
      </c>
      <c r="AB1381" s="1"/>
      <c r="AC1381" s="1"/>
      <c r="AD1381" s="1"/>
      <c r="AE1381" s="1"/>
      <c r="AF1381" s="2">
        <v>7</v>
      </c>
      <c r="AG1381" s="1" t="s">
        <v>167</v>
      </c>
    </row>
    <row r="1382" spans="1:33">
      <c r="A1382" t="s">
        <v>165</v>
      </c>
      <c r="B1382" s="2" t="s">
        <v>9103</v>
      </c>
      <c r="C1382" s="2"/>
      <c r="D1382" s="1" t="s">
        <v>183</v>
      </c>
      <c r="E1382" s="1"/>
      <c r="F1382" s="1"/>
      <c r="G1382" s="1"/>
      <c r="H1382" s="20"/>
      <c r="I1382" s="22"/>
      <c r="J1382" s="20"/>
      <c r="K1382" s="22"/>
      <c r="L1382" s="20"/>
      <c r="M1382" s="22"/>
      <c r="N1382" s="20"/>
      <c r="O1382" s="22"/>
      <c r="P1382" s="20"/>
      <c r="Q1382" s="22"/>
      <c r="R1382" s="20"/>
      <c r="S1382" s="22"/>
      <c r="T1382" s="20"/>
      <c r="U1382" s="22"/>
      <c r="V1382" s="47">
        <v>4000</v>
      </c>
      <c r="W1382" s="1" t="s">
        <v>9104</v>
      </c>
      <c r="X1382" s="26" t="s">
        <v>9105</v>
      </c>
      <c r="Y1382" s="1"/>
      <c r="Z1382" s="1"/>
      <c r="AA1382" s="2" t="s">
        <v>1631</v>
      </c>
      <c r="AB1382" s="1"/>
      <c r="AC1382" s="1"/>
      <c r="AD1382" s="1"/>
      <c r="AE1382" s="1"/>
      <c r="AF1382" s="2">
        <v>7</v>
      </c>
      <c r="AG1382" s="1" t="s">
        <v>167</v>
      </c>
    </row>
    <row r="1383" spans="1:33">
      <c r="A1383" t="s">
        <v>165</v>
      </c>
      <c r="B1383" s="2" t="s">
        <v>9010</v>
      </c>
      <c r="C1383" s="2"/>
      <c r="D1383" s="1" t="s">
        <v>183</v>
      </c>
      <c r="E1383" s="1"/>
      <c r="F1383" s="1"/>
      <c r="G1383" s="1"/>
      <c r="H1383" s="20"/>
      <c r="I1383" s="22"/>
      <c r="J1383" s="20"/>
      <c r="K1383" s="22"/>
      <c r="L1383" s="20"/>
      <c r="M1383" s="22"/>
      <c r="N1383" s="20"/>
      <c r="O1383" s="22"/>
      <c r="P1383" s="20"/>
      <c r="Q1383" s="22"/>
      <c r="R1383" s="20"/>
      <c r="S1383" s="22"/>
      <c r="T1383" s="20"/>
      <c r="U1383" s="22"/>
      <c r="V1383" s="47">
        <v>5000</v>
      </c>
      <c r="W1383" s="1" t="s">
        <v>9106</v>
      </c>
      <c r="X1383" s="26" t="s">
        <v>9012</v>
      </c>
      <c r="Y1383" s="1"/>
      <c r="Z1383" s="1"/>
      <c r="AA1383" s="21" t="s">
        <v>747</v>
      </c>
      <c r="AB1383" s="1"/>
      <c r="AC1383" s="1"/>
      <c r="AD1383" s="1"/>
      <c r="AE1383" s="1"/>
      <c r="AF1383" s="2">
        <v>8</v>
      </c>
      <c r="AG1383" s="1" t="s">
        <v>167</v>
      </c>
    </row>
    <row r="1384" spans="1:33">
      <c r="A1384" t="s">
        <v>165</v>
      </c>
      <c r="B1384" s="2" t="s">
        <v>9107</v>
      </c>
      <c r="C1384" s="2"/>
      <c r="D1384" s="1" t="s">
        <v>183</v>
      </c>
      <c r="E1384" s="1"/>
      <c r="F1384" s="1"/>
      <c r="G1384" s="1"/>
      <c r="H1384" s="20"/>
      <c r="I1384" s="22"/>
      <c r="J1384" s="20"/>
      <c r="K1384" s="22"/>
      <c r="L1384" s="20"/>
      <c r="M1384" s="22"/>
      <c r="N1384" s="20"/>
      <c r="O1384" s="22"/>
      <c r="P1384" s="20"/>
      <c r="Q1384" s="22"/>
      <c r="R1384" s="20"/>
      <c r="S1384" s="22"/>
      <c r="T1384" s="20"/>
      <c r="U1384" s="22"/>
      <c r="V1384" s="47">
        <v>5000</v>
      </c>
      <c r="W1384" s="1" t="s">
        <v>9108</v>
      </c>
      <c r="X1384" s="26" t="s">
        <v>9048</v>
      </c>
      <c r="Y1384" s="1"/>
      <c r="Z1384" s="1"/>
      <c r="AA1384" s="21" t="s">
        <v>747</v>
      </c>
      <c r="AB1384" s="1"/>
      <c r="AC1384" s="1"/>
      <c r="AD1384" s="1"/>
      <c r="AE1384" s="1"/>
      <c r="AF1384" s="2">
        <v>8</v>
      </c>
      <c r="AG1384" s="1" t="s">
        <v>167</v>
      </c>
    </row>
    <row r="1385" spans="1:33">
      <c r="A1385" t="s">
        <v>165</v>
      </c>
      <c r="B1385" s="2" t="s">
        <v>9109</v>
      </c>
      <c r="C1385" s="2"/>
      <c r="D1385" s="1" t="s">
        <v>183</v>
      </c>
      <c r="E1385" s="1"/>
      <c r="F1385" s="1"/>
      <c r="G1385" s="1"/>
      <c r="H1385" s="20"/>
      <c r="I1385" s="22"/>
      <c r="J1385" s="20"/>
      <c r="K1385" s="22"/>
      <c r="L1385" s="20"/>
      <c r="M1385" s="22"/>
      <c r="N1385" s="20"/>
      <c r="O1385" s="22"/>
      <c r="P1385" s="20"/>
      <c r="Q1385" s="22"/>
      <c r="R1385" s="20"/>
      <c r="S1385" s="22"/>
      <c r="T1385" s="20"/>
      <c r="U1385" s="22"/>
      <c r="V1385" s="47">
        <v>6000</v>
      </c>
      <c r="W1385" s="1" t="s">
        <v>9110</v>
      </c>
      <c r="X1385" s="26" t="s">
        <v>9111</v>
      </c>
      <c r="Y1385" s="1"/>
      <c r="Z1385" s="1"/>
      <c r="AA1385" s="21" t="s">
        <v>747</v>
      </c>
      <c r="AB1385" s="1"/>
      <c r="AC1385" s="1"/>
      <c r="AD1385" s="1"/>
      <c r="AE1385" s="1"/>
      <c r="AF1385" s="2">
        <v>9</v>
      </c>
      <c r="AG1385" s="1" t="s">
        <v>167</v>
      </c>
    </row>
    <row r="1386" spans="1:33">
      <c r="A1386" t="s">
        <v>165</v>
      </c>
      <c r="B1386" s="2" t="s">
        <v>9112</v>
      </c>
      <c r="C1386" s="2"/>
      <c r="D1386" s="1" t="s">
        <v>183</v>
      </c>
      <c r="E1386" s="1"/>
      <c r="F1386" s="1"/>
      <c r="G1386" s="1"/>
      <c r="H1386" s="20"/>
      <c r="I1386" s="22"/>
      <c r="J1386" s="20"/>
      <c r="K1386" s="22"/>
      <c r="L1386" s="20"/>
      <c r="M1386" s="22"/>
      <c r="N1386" s="20"/>
      <c r="O1386" s="22"/>
      <c r="P1386" s="20"/>
      <c r="Q1386" s="22">
        <v>3</v>
      </c>
      <c r="R1386" s="20">
        <v>3</v>
      </c>
      <c r="S1386" s="22"/>
      <c r="T1386" s="20"/>
      <c r="U1386" s="22"/>
      <c r="V1386" s="47">
        <v>6000</v>
      </c>
      <c r="W1386" s="1" t="s">
        <v>9113</v>
      </c>
      <c r="X1386" s="26" t="s">
        <v>9042</v>
      </c>
      <c r="Y1386" s="1"/>
      <c r="Z1386" s="1"/>
      <c r="AA1386" s="21" t="s">
        <v>747</v>
      </c>
      <c r="AB1386" s="1"/>
      <c r="AC1386" s="1"/>
      <c r="AD1386" s="1"/>
      <c r="AE1386" s="1"/>
      <c r="AF1386" s="2">
        <v>9</v>
      </c>
      <c r="AG1386" s="1" t="s">
        <v>167</v>
      </c>
    </row>
    <row r="1387" spans="1:33">
      <c r="A1387" t="s">
        <v>165</v>
      </c>
      <c r="B1387" s="2" t="s">
        <v>9114</v>
      </c>
      <c r="C1387" s="2"/>
      <c r="D1387" s="1" t="s">
        <v>183</v>
      </c>
      <c r="E1387" s="1"/>
      <c r="F1387" s="1"/>
      <c r="G1387" s="1"/>
      <c r="H1387" s="20"/>
      <c r="I1387" s="22"/>
      <c r="J1387" s="20"/>
      <c r="K1387" s="22"/>
      <c r="L1387" s="20"/>
      <c r="M1387" s="22"/>
      <c r="N1387" s="20"/>
      <c r="O1387" s="22"/>
      <c r="P1387" s="20"/>
      <c r="Q1387" s="22"/>
      <c r="R1387" s="20"/>
      <c r="S1387" s="22"/>
      <c r="T1387" s="20"/>
      <c r="U1387" s="22"/>
      <c r="V1387" s="47">
        <v>6000</v>
      </c>
      <c r="W1387" s="1" t="s">
        <v>9115</v>
      </c>
      <c r="X1387" s="26" t="s">
        <v>9116</v>
      </c>
      <c r="Y1387" s="1"/>
      <c r="Z1387" s="1"/>
      <c r="AA1387" s="2" t="s">
        <v>1631</v>
      </c>
      <c r="AB1387" s="1"/>
      <c r="AC1387" s="1"/>
      <c r="AD1387" s="1"/>
      <c r="AE1387" s="1"/>
      <c r="AF1387" s="2">
        <v>9</v>
      </c>
      <c r="AG1387" s="1" t="s">
        <v>167</v>
      </c>
    </row>
    <row r="1388" spans="1:33">
      <c r="A1388" t="s">
        <v>165</v>
      </c>
      <c r="B1388" s="2" t="s">
        <v>9117</v>
      </c>
      <c r="C1388" s="2"/>
      <c r="D1388" s="1" t="s">
        <v>183</v>
      </c>
      <c r="E1388" s="1"/>
      <c r="F1388" s="1"/>
      <c r="G1388" s="1"/>
      <c r="H1388" s="20"/>
      <c r="I1388" s="22"/>
      <c r="J1388" s="20"/>
      <c r="K1388" s="22"/>
      <c r="L1388" s="20"/>
      <c r="M1388" s="22"/>
      <c r="N1388" s="20"/>
      <c r="O1388" s="22"/>
      <c r="P1388" s="20"/>
      <c r="Q1388" s="22">
        <v>3</v>
      </c>
      <c r="R1388" s="20">
        <v>3</v>
      </c>
      <c r="S1388" s="22"/>
      <c r="T1388" s="20"/>
      <c r="U1388" s="22"/>
      <c r="V1388" s="47">
        <v>8000</v>
      </c>
      <c r="W1388" s="1" t="s">
        <v>9118</v>
      </c>
      <c r="X1388" s="26" t="s">
        <v>9042</v>
      </c>
      <c r="Y1388" s="1"/>
      <c r="Z1388" s="1"/>
      <c r="AA1388" s="21" t="s">
        <v>747</v>
      </c>
      <c r="AB1388" s="1"/>
      <c r="AC1388" s="1"/>
      <c r="AD1388" s="1"/>
      <c r="AE1388" s="1"/>
      <c r="AF1388" s="2">
        <v>12</v>
      </c>
      <c r="AG1388" s="1" t="s">
        <v>167</v>
      </c>
    </row>
    <row r="1389" spans="1:33">
      <c r="A1389" t="s">
        <v>165</v>
      </c>
      <c r="B1389" s="2" t="s">
        <v>9119</v>
      </c>
      <c r="C1389" s="2"/>
      <c r="D1389" s="1" t="s">
        <v>183</v>
      </c>
      <c r="E1389" s="1"/>
      <c r="F1389" s="1"/>
      <c r="G1389" s="1"/>
      <c r="H1389" s="20"/>
      <c r="I1389" s="22"/>
      <c r="J1389" s="20"/>
      <c r="K1389" s="22"/>
      <c r="L1389" s="20"/>
      <c r="M1389" s="22"/>
      <c r="N1389" s="20"/>
      <c r="O1389" s="22"/>
      <c r="P1389" s="20"/>
      <c r="Q1389" s="22"/>
      <c r="R1389" s="20"/>
      <c r="S1389" s="22"/>
      <c r="T1389" s="20"/>
      <c r="U1389" s="22"/>
      <c r="V1389" s="47">
        <v>8000</v>
      </c>
      <c r="W1389" s="1" t="s">
        <v>9120</v>
      </c>
      <c r="X1389" s="26" t="s">
        <v>9121</v>
      </c>
      <c r="Y1389" s="1"/>
      <c r="Z1389" s="1"/>
      <c r="AA1389" s="2" t="s">
        <v>1631</v>
      </c>
      <c r="AB1389" s="1"/>
      <c r="AC1389" s="1"/>
      <c r="AD1389" s="1"/>
      <c r="AE1389" s="1"/>
      <c r="AF1389" s="2">
        <v>12</v>
      </c>
      <c r="AG1389" s="1" t="s">
        <v>167</v>
      </c>
    </row>
    <row r="1390" spans="1:33">
      <c r="A1390" t="s">
        <v>165</v>
      </c>
      <c r="B1390" s="2" t="s">
        <v>9028</v>
      </c>
      <c r="C1390" s="2"/>
      <c r="D1390" s="1" t="s">
        <v>183</v>
      </c>
      <c r="E1390" s="1"/>
      <c r="F1390" s="1"/>
      <c r="G1390" s="1"/>
      <c r="H1390" s="20"/>
      <c r="I1390" s="22"/>
      <c r="J1390" s="20"/>
      <c r="K1390" s="22"/>
      <c r="L1390" s="20"/>
      <c r="M1390" s="22"/>
      <c r="N1390" s="20"/>
      <c r="O1390" s="22"/>
      <c r="P1390" s="20"/>
      <c r="Q1390" s="22"/>
      <c r="R1390" s="20"/>
      <c r="S1390" s="22"/>
      <c r="T1390" s="20"/>
      <c r="U1390" s="22"/>
      <c r="V1390" s="47">
        <v>10000</v>
      </c>
      <c r="W1390" s="1" t="s">
        <v>9122</v>
      </c>
      <c r="X1390" s="26" t="s">
        <v>9030</v>
      </c>
      <c r="Y1390" s="1"/>
      <c r="Z1390" s="1"/>
      <c r="AA1390" s="21" t="s">
        <v>747</v>
      </c>
      <c r="AB1390" s="1"/>
      <c r="AC1390" s="1"/>
      <c r="AD1390" s="1"/>
      <c r="AE1390" s="1"/>
      <c r="AF1390" s="2">
        <v>16</v>
      </c>
      <c r="AG1390" s="1" t="s">
        <v>167</v>
      </c>
    </row>
    <row r="1391" spans="1:33">
      <c r="A1391" t="s">
        <v>165</v>
      </c>
      <c r="B1391" s="2" t="s">
        <v>9123</v>
      </c>
      <c r="C1391" s="2"/>
      <c r="D1391" s="1" t="s">
        <v>183</v>
      </c>
      <c r="E1391" s="1"/>
      <c r="F1391" s="1"/>
      <c r="G1391" s="1"/>
      <c r="H1391" s="20"/>
      <c r="I1391" s="22"/>
      <c r="J1391" s="20"/>
      <c r="K1391" s="22"/>
      <c r="L1391" s="20"/>
      <c r="M1391" s="22"/>
      <c r="N1391" s="20"/>
      <c r="O1391" s="22"/>
      <c r="P1391" s="20"/>
      <c r="Q1391" s="22"/>
      <c r="R1391" s="20"/>
      <c r="S1391" s="22"/>
      <c r="T1391" s="20"/>
      <c r="U1391" s="22"/>
      <c r="V1391" s="47">
        <v>10000</v>
      </c>
      <c r="W1391" s="1" t="s">
        <v>9124</v>
      </c>
      <c r="X1391" s="26" t="s">
        <v>9125</v>
      </c>
      <c r="Y1391" s="1"/>
      <c r="Z1391" s="1"/>
      <c r="AA1391" s="21" t="s">
        <v>747</v>
      </c>
      <c r="AB1391" s="1"/>
      <c r="AC1391" s="1"/>
      <c r="AD1391" s="1"/>
      <c r="AE1391" s="1"/>
      <c r="AF1391" s="2">
        <v>16</v>
      </c>
      <c r="AG1391" s="1" t="s">
        <v>167</v>
      </c>
    </row>
    <row r="1392" spans="1:33">
      <c r="A1392" t="s">
        <v>165</v>
      </c>
      <c r="B1392" s="2" t="s">
        <v>9126</v>
      </c>
      <c r="C1392" s="2"/>
      <c r="D1392" s="1" t="s">
        <v>183</v>
      </c>
      <c r="E1392" s="1"/>
      <c r="F1392" s="1"/>
      <c r="G1392" s="1"/>
      <c r="H1392" s="20"/>
      <c r="I1392" s="22"/>
      <c r="J1392" s="20"/>
      <c r="K1392" s="22"/>
      <c r="L1392" s="20"/>
      <c r="M1392" s="22"/>
      <c r="N1392" s="20"/>
      <c r="O1392" s="22"/>
      <c r="P1392" s="20"/>
      <c r="Q1392" s="22"/>
      <c r="R1392" s="20"/>
      <c r="S1392" s="22"/>
      <c r="T1392" s="20"/>
      <c r="U1392" s="22"/>
      <c r="V1392" s="47">
        <v>10000</v>
      </c>
      <c r="W1392" s="1" t="s">
        <v>9127</v>
      </c>
      <c r="X1392" s="26" t="s">
        <v>9128</v>
      </c>
      <c r="Y1392" s="1"/>
      <c r="Z1392" s="1"/>
      <c r="AA1392" s="2" t="s">
        <v>1631</v>
      </c>
      <c r="AB1392" s="1"/>
      <c r="AC1392" s="1"/>
      <c r="AD1392" s="1"/>
      <c r="AE1392" s="1"/>
      <c r="AF1392" s="2">
        <v>16</v>
      </c>
      <c r="AG1392" s="1" t="s">
        <v>167</v>
      </c>
    </row>
    <row r="1393" spans="1:33">
      <c r="A1393" t="s">
        <v>165</v>
      </c>
      <c r="B1393" s="2" t="s">
        <v>9129</v>
      </c>
      <c r="C1393" s="2" t="s">
        <v>2039</v>
      </c>
      <c r="D1393" s="1" t="s">
        <v>183</v>
      </c>
      <c r="E1393" s="1"/>
      <c r="F1393" s="1"/>
      <c r="G1393" s="1"/>
      <c r="H1393" s="20"/>
      <c r="I1393" s="22"/>
      <c r="J1393" s="20"/>
      <c r="K1393" s="22"/>
      <c r="L1393" s="20"/>
      <c r="M1393" s="22"/>
      <c r="N1393" s="20"/>
      <c r="O1393" s="22"/>
      <c r="P1393" s="20"/>
      <c r="Q1393" s="22"/>
      <c r="R1393" s="20"/>
      <c r="S1393" s="22"/>
      <c r="T1393" s="20"/>
      <c r="U1393" s="22"/>
      <c r="V1393" s="47">
        <v>1500</v>
      </c>
      <c r="W1393" s="1"/>
      <c r="X1393" s="26" t="s">
        <v>9075</v>
      </c>
      <c r="Y1393" s="1"/>
      <c r="Z1393" s="1"/>
      <c r="AA1393" s="2" t="s">
        <v>747</v>
      </c>
      <c r="AB1393" s="1"/>
      <c r="AC1393" s="1"/>
      <c r="AD1393" s="1"/>
      <c r="AE1393" s="1"/>
      <c r="AF1393" s="2">
        <v>2</v>
      </c>
      <c r="AG1393" s="1" t="s">
        <v>331</v>
      </c>
    </row>
    <row r="1394" spans="1:33">
      <c r="A1394" t="s">
        <v>165</v>
      </c>
      <c r="B1394" s="2" t="s">
        <v>9130</v>
      </c>
      <c r="C1394" s="2" t="s">
        <v>2039</v>
      </c>
      <c r="D1394" s="1" t="s">
        <v>183</v>
      </c>
      <c r="E1394" s="1"/>
      <c r="F1394" s="1"/>
      <c r="G1394" s="1"/>
      <c r="H1394" s="20"/>
      <c r="I1394" s="22"/>
      <c r="J1394" s="20"/>
      <c r="K1394" s="22"/>
      <c r="L1394" s="20"/>
      <c r="M1394" s="22">
        <v>4</v>
      </c>
      <c r="N1394" s="20">
        <v>4</v>
      </c>
      <c r="O1394" s="22"/>
      <c r="P1394" s="20"/>
      <c r="Q1394" s="22"/>
      <c r="R1394" s="20"/>
      <c r="S1394" s="22"/>
      <c r="T1394" s="20"/>
      <c r="U1394" s="22"/>
      <c r="V1394" s="47">
        <v>1500</v>
      </c>
      <c r="W1394" s="1" t="s">
        <v>9131</v>
      </c>
      <c r="X1394" s="26" t="s">
        <v>9132</v>
      </c>
      <c r="Y1394" s="1"/>
      <c r="Z1394" s="1"/>
      <c r="AA1394" s="2" t="s">
        <v>747</v>
      </c>
      <c r="AB1394" s="1"/>
      <c r="AC1394" s="1"/>
      <c r="AD1394" s="1"/>
      <c r="AE1394" s="1"/>
      <c r="AF1394" s="2">
        <v>2</v>
      </c>
      <c r="AG1394" s="1" t="s">
        <v>331</v>
      </c>
    </row>
    <row r="1395" spans="1:33">
      <c r="A1395" t="s">
        <v>165</v>
      </c>
      <c r="B1395" s="2" t="s">
        <v>9133</v>
      </c>
      <c r="C1395" s="2" t="s">
        <v>2039</v>
      </c>
      <c r="D1395" s="1" t="s">
        <v>183</v>
      </c>
      <c r="E1395" s="1"/>
      <c r="F1395" s="1"/>
      <c r="G1395" s="1"/>
      <c r="H1395" s="20"/>
      <c r="I1395" s="22"/>
      <c r="J1395" s="20"/>
      <c r="K1395" s="22"/>
      <c r="L1395" s="20"/>
      <c r="M1395" s="22"/>
      <c r="N1395" s="20"/>
      <c r="O1395" s="22"/>
      <c r="P1395" s="20"/>
      <c r="Q1395" s="22"/>
      <c r="R1395" s="20"/>
      <c r="S1395" s="22"/>
      <c r="T1395" s="20"/>
      <c r="U1395" s="22"/>
      <c r="V1395" s="47">
        <v>1500</v>
      </c>
      <c r="W1395" s="1" t="s">
        <v>9134</v>
      </c>
      <c r="X1395" s="26" t="s">
        <v>9084</v>
      </c>
      <c r="Y1395" s="1"/>
      <c r="Z1395" s="1"/>
      <c r="AA1395" s="2" t="s">
        <v>747</v>
      </c>
      <c r="AB1395" s="1"/>
      <c r="AC1395" s="1"/>
      <c r="AD1395" s="1"/>
      <c r="AE1395" s="1"/>
      <c r="AF1395" s="2">
        <v>2</v>
      </c>
      <c r="AG1395" s="1" t="s">
        <v>331</v>
      </c>
    </row>
    <row r="1396" spans="1:33">
      <c r="A1396" t="s">
        <v>165</v>
      </c>
      <c r="B1396" s="2" t="s">
        <v>9135</v>
      </c>
      <c r="C1396" s="2" t="s">
        <v>2039</v>
      </c>
      <c r="D1396" s="1" t="s">
        <v>183</v>
      </c>
      <c r="E1396" s="1"/>
      <c r="F1396" s="1"/>
      <c r="G1396" s="1"/>
      <c r="H1396" s="20"/>
      <c r="I1396" s="22"/>
      <c r="J1396" s="20"/>
      <c r="K1396" s="22"/>
      <c r="L1396" s="20"/>
      <c r="M1396" s="22"/>
      <c r="N1396" s="20"/>
      <c r="O1396" s="22"/>
      <c r="P1396" s="20"/>
      <c r="Q1396" s="22"/>
      <c r="R1396" s="20"/>
      <c r="S1396" s="22"/>
      <c r="T1396" s="20"/>
      <c r="U1396" s="22"/>
      <c r="V1396" s="47">
        <v>1500</v>
      </c>
      <c r="W1396" s="1" t="s">
        <v>9136</v>
      </c>
      <c r="X1396" s="26" t="s">
        <v>8978</v>
      </c>
      <c r="Y1396" s="1"/>
      <c r="Z1396" s="1"/>
      <c r="AA1396" s="2" t="s">
        <v>747</v>
      </c>
      <c r="AB1396" s="1"/>
      <c r="AC1396" s="1"/>
      <c r="AD1396" s="1"/>
      <c r="AE1396" s="1"/>
      <c r="AF1396" s="2">
        <v>2</v>
      </c>
      <c r="AG1396" s="1" t="s">
        <v>331</v>
      </c>
    </row>
    <row r="1397" spans="1:33">
      <c r="A1397" t="s">
        <v>165</v>
      </c>
      <c r="B1397" s="2" t="s">
        <v>9137</v>
      </c>
      <c r="C1397" s="2" t="s">
        <v>2039</v>
      </c>
      <c r="D1397" s="1" t="s">
        <v>183</v>
      </c>
      <c r="E1397" s="1"/>
      <c r="F1397" s="1"/>
      <c r="G1397" s="1"/>
      <c r="H1397" s="20"/>
      <c r="I1397" s="22"/>
      <c r="J1397" s="20"/>
      <c r="K1397" s="22"/>
      <c r="L1397" s="20"/>
      <c r="M1397" s="22"/>
      <c r="N1397" s="20"/>
      <c r="O1397" s="22"/>
      <c r="P1397" s="20"/>
      <c r="Q1397" s="22"/>
      <c r="R1397" s="20"/>
      <c r="S1397" s="22"/>
      <c r="T1397" s="20"/>
      <c r="U1397" s="22"/>
      <c r="V1397" s="47">
        <v>1500</v>
      </c>
      <c r="W1397" s="1" t="s">
        <v>9138</v>
      </c>
      <c r="X1397" s="26" t="s">
        <v>8955</v>
      </c>
      <c r="Y1397" s="1"/>
      <c r="Z1397" s="1"/>
      <c r="AA1397" s="2" t="s">
        <v>1614</v>
      </c>
      <c r="AB1397" s="1"/>
      <c r="AC1397" s="1"/>
      <c r="AD1397" s="1"/>
      <c r="AE1397" s="1"/>
      <c r="AF1397" s="2">
        <v>2</v>
      </c>
      <c r="AG1397" s="1" t="s">
        <v>331</v>
      </c>
    </row>
    <row r="1398" spans="1:33">
      <c r="A1398" t="s">
        <v>165</v>
      </c>
      <c r="B1398" s="2" t="s">
        <v>9139</v>
      </c>
      <c r="C1398" s="2" t="s">
        <v>2039</v>
      </c>
      <c r="D1398" s="1" t="s">
        <v>183</v>
      </c>
      <c r="E1398" s="1"/>
      <c r="F1398" s="1"/>
      <c r="G1398" s="1"/>
      <c r="H1398" s="20"/>
      <c r="I1398" s="22"/>
      <c r="J1398" s="20"/>
      <c r="K1398" s="22"/>
      <c r="L1398" s="20"/>
      <c r="M1398" s="22"/>
      <c r="N1398" s="20"/>
      <c r="O1398" s="22"/>
      <c r="P1398" s="20"/>
      <c r="Q1398" s="22"/>
      <c r="R1398" s="20"/>
      <c r="S1398" s="22"/>
      <c r="T1398" s="20"/>
      <c r="U1398" s="22"/>
      <c r="V1398" s="47">
        <v>1500</v>
      </c>
      <c r="W1398" s="1" t="s">
        <v>9140</v>
      </c>
      <c r="X1398" s="26" t="s">
        <v>9141</v>
      </c>
      <c r="Y1398" s="1"/>
      <c r="Z1398" s="1"/>
      <c r="AA1398" s="2" t="s">
        <v>1614</v>
      </c>
      <c r="AB1398" s="1"/>
      <c r="AC1398" s="1"/>
      <c r="AD1398" s="1"/>
      <c r="AE1398" s="1"/>
      <c r="AF1398" s="2">
        <v>2</v>
      </c>
      <c r="AG1398" s="1" t="s">
        <v>331</v>
      </c>
    </row>
    <row r="1399" spans="1:33">
      <c r="A1399" t="s">
        <v>165</v>
      </c>
      <c r="B1399" s="2" t="s">
        <v>9142</v>
      </c>
      <c r="C1399" s="2" t="s">
        <v>2039</v>
      </c>
      <c r="D1399" s="1" t="s">
        <v>183</v>
      </c>
      <c r="E1399" s="1"/>
      <c r="F1399" s="1"/>
      <c r="G1399" s="1"/>
      <c r="H1399" s="20"/>
      <c r="I1399" s="22"/>
      <c r="J1399" s="20"/>
      <c r="K1399" s="22"/>
      <c r="L1399" s="20"/>
      <c r="M1399" s="22"/>
      <c r="N1399" s="20"/>
      <c r="O1399" s="22"/>
      <c r="P1399" s="20"/>
      <c r="Q1399" s="22">
        <v>2</v>
      </c>
      <c r="R1399" s="20">
        <v>2</v>
      </c>
      <c r="S1399" s="22"/>
      <c r="T1399" s="20"/>
      <c r="U1399" s="22"/>
      <c r="V1399" s="47">
        <v>1500</v>
      </c>
      <c r="W1399" s="1" t="s">
        <v>9143</v>
      </c>
      <c r="X1399" s="26" t="s">
        <v>9144</v>
      </c>
      <c r="Y1399" s="1"/>
      <c r="Z1399" s="1"/>
      <c r="AA1399" s="2" t="s">
        <v>1631</v>
      </c>
      <c r="AB1399" s="1"/>
      <c r="AC1399" s="1"/>
      <c r="AD1399" s="1"/>
      <c r="AE1399" s="1"/>
      <c r="AF1399" s="2">
        <v>2</v>
      </c>
      <c r="AG1399" s="1" t="s">
        <v>331</v>
      </c>
    </row>
    <row r="1400" spans="1:33">
      <c r="A1400" t="s">
        <v>165</v>
      </c>
      <c r="B1400" s="2" t="s">
        <v>9145</v>
      </c>
      <c r="C1400" s="2" t="s">
        <v>2039</v>
      </c>
      <c r="D1400" s="1" t="s">
        <v>183</v>
      </c>
      <c r="E1400" s="1"/>
      <c r="F1400" s="1"/>
      <c r="G1400" s="1"/>
      <c r="H1400" s="20"/>
      <c r="I1400" s="22"/>
      <c r="J1400" s="20"/>
      <c r="K1400" s="22"/>
      <c r="L1400" s="20"/>
      <c r="M1400" s="22"/>
      <c r="N1400" s="20"/>
      <c r="O1400" s="22"/>
      <c r="P1400" s="20"/>
      <c r="Q1400" s="22"/>
      <c r="R1400" s="20"/>
      <c r="S1400" s="22"/>
      <c r="T1400" s="20"/>
      <c r="U1400" s="22"/>
      <c r="V1400" s="47">
        <v>1500</v>
      </c>
      <c r="W1400" s="1" t="s">
        <v>9146</v>
      </c>
      <c r="X1400" s="26" t="s">
        <v>9147</v>
      </c>
      <c r="Y1400" s="1"/>
      <c r="Z1400" s="1"/>
      <c r="AA1400" s="2" t="s">
        <v>1631</v>
      </c>
      <c r="AB1400" s="1"/>
      <c r="AC1400" s="1"/>
      <c r="AD1400" s="1"/>
      <c r="AE1400" s="1"/>
      <c r="AF1400" s="2">
        <v>2</v>
      </c>
      <c r="AG1400" s="1" t="s">
        <v>331</v>
      </c>
    </row>
    <row r="1401" spans="1:33">
      <c r="A1401" t="s">
        <v>165</v>
      </c>
      <c r="B1401" s="2" t="s">
        <v>9148</v>
      </c>
      <c r="C1401" s="2" t="s">
        <v>2039</v>
      </c>
      <c r="D1401" s="1" t="s">
        <v>183</v>
      </c>
      <c r="E1401" s="1"/>
      <c r="F1401" s="1"/>
      <c r="G1401" s="1"/>
      <c r="H1401" s="20"/>
      <c r="I1401" s="22"/>
      <c r="J1401" s="20"/>
      <c r="K1401" s="22"/>
      <c r="L1401" s="20"/>
      <c r="M1401" s="22"/>
      <c r="N1401" s="20"/>
      <c r="O1401" s="22"/>
      <c r="P1401" s="20"/>
      <c r="Q1401" s="22"/>
      <c r="R1401" s="20"/>
      <c r="S1401" s="22"/>
      <c r="T1401" s="20"/>
      <c r="U1401" s="22"/>
      <c r="V1401" s="47">
        <v>1500</v>
      </c>
      <c r="W1401" s="1" t="s">
        <v>9149</v>
      </c>
      <c r="X1401" s="26" t="s">
        <v>9150</v>
      </c>
      <c r="Y1401" s="1"/>
      <c r="Z1401" s="1"/>
      <c r="AA1401" s="2" t="s">
        <v>1631</v>
      </c>
      <c r="AB1401" s="1"/>
      <c r="AC1401" s="1"/>
      <c r="AD1401" s="1"/>
      <c r="AE1401" s="1"/>
      <c r="AF1401" s="2">
        <v>2</v>
      </c>
      <c r="AG1401" s="1" t="s">
        <v>331</v>
      </c>
    </row>
    <row r="1402" spans="1:33">
      <c r="A1402" t="s">
        <v>165</v>
      </c>
      <c r="B1402" s="2" t="s">
        <v>9151</v>
      </c>
      <c r="C1402" s="2"/>
      <c r="D1402" s="1" t="s">
        <v>183</v>
      </c>
      <c r="E1402" s="1"/>
      <c r="F1402" s="1"/>
      <c r="G1402" s="1"/>
      <c r="H1402" s="20"/>
      <c r="I1402" s="22"/>
      <c r="J1402" s="20"/>
      <c r="K1402" s="22"/>
      <c r="L1402" s="20"/>
      <c r="M1402" s="22"/>
      <c r="N1402" s="20"/>
      <c r="O1402" s="22"/>
      <c r="P1402" s="20"/>
      <c r="Q1402" s="22"/>
      <c r="R1402" s="20"/>
      <c r="S1402" s="22"/>
      <c r="T1402" s="20"/>
      <c r="U1402" s="22"/>
      <c r="V1402" s="47">
        <v>2000</v>
      </c>
      <c r="W1402" s="1" t="s">
        <v>9152</v>
      </c>
      <c r="X1402" s="26" t="s">
        <v>9067</v>
      </c>
      <c r="Y1402" s="1"/>
      <c r="Z1402" s="1"/>
      <c r="AA1402" s="21" t="s">
        <v>747</v>
      </c>
      <c r="AB1402" s="1"/>
      <c r="AC1402" s="1"/>
      <c r="AD1402" s="1"/>
      <c r="AE1402" s="1"/>
      <c r="AF1402" s="2">
        <v>3</v>
      </c>
      <c r="AG1402" s="1" t="s">
        <v>331</v>
      </c>
    </row>
    <row r="1403" spans="1:33">
      <c r="A1403" t="s">
        <v>165</v>
      </c>
      <c r="B1403" s="2" t="s">
        <v>9153</v>
      </c>
      <c r="C1403" s="2"/>
      <c r="D1403" s="1" t="s">
        <v>183</v>
      </c>
      <c r="E1403" s="1"/>
      <c r="F1403" s="1"/>
      <c r="G1403" s="1"/>
      <c r="H1403" s="20"/>
      <c r="I1403" s="22"/>
      <c r="J1403" s="20"/>
      <c r="K1403" s="22"/>
      <c r="L1403" s="20"/>
      <c r="M1403" s="22"/>
      <c r="N1403" s="20"/>
      <c r="O1403" s="22"/>
      <c r="P1403" s="20"/>
      <c r="Q1403" s="22"/>
      <c r="R1403" s="20"/>
      <c r="S1403" s="22"/>
      <c r="T1403" s="20"/>
      <c r="U1403" s="22">
        <v>2</v>
      </c>
      <c r="V1403" s="47">
        <v>2000</v>
      </c>
      <c r="W1403" s="1" t="s">
        <v>9154</v>
      </c>
      <c r="X1403" s="26" t="s">
        <v>8949</v>
      </c>
      <c r="Y1403" s="1"/>
      <c r="Z1403" s="1"/>
      <c r="AA1403" s="21" t="s">
        <v>747</v>
      </c>
      <c r="AB1403" s="1"/>
      <c r="AC1403" s="1"/>
      <c r="AD1403" s="1"/>
      <c r="AE1403" s="1"/>
      <c r="AF1403" s="2">
        <v>3</v>
      </c>
      <c r="AG1403" s="1" t="s">
        <v>331</v>
      </c>
    </row>
    <row r="1404" spans="1:33">
      <c r="A1404" t="s">
        <v>165</v>
      </c>
      <c r="B1404" s="2" t="s">
        <v>9155</v>
      </c>
      <c r="C1404" s="2"/>
      <c r="D1404" s="1" t="s">
        <v>183</v>
      </c>
      <c r="E1404" s="1"/>
      <c r="F1404" s="1"/>
      <c r="G1404" s="1"/>
      <c r="H1404" s="20"/>
      <c r="I1404" s="22"/>
      <c r="J1404" s="20"/>
      <c r="K1404" s="22"/>
      <c r="L1404" s="20"/>
      <c r="M1404" s="22"/>
      <c r="N1404" s="20"/>
      <c r="O1404" s="22"/>
      <c r="P1404" s="20"/>
      <c r="Q1404" s="22"/>
      <c r="R1404" s="20"/>
      <c r="S1404" s="22"/>
      <c r="T1404" s="20"/>
      <c r="U1404" s="22"/>
      <c r="V1404" s="47">
        <v>2000</v>
      </c>
      <c r="W1404" s="1" t="s">
        <v>9156</v>
      </c>
      <c r="X1404" s="26" t="s">
        <v>9157</v>
      </c>
      <c r="Y1404" s="1"/>
      <c r="Z1404" s="1"/>
      <c r="AA1404" s="2" t="s">
        <v>1631</v>
      </c>
      <c r="AB1404" s="1"/>
      <c r="AC1404" s="1"/>
      <c r="AD1404" s="1"/>
      <c r="AE1404" s="1"/>
      <c r="AF1404" s="2">
        <v>3</v>
      </c>
      <c r="AG1404" s="1" t="s">
        <v>331</v>
      </c>
    </row>
    <row r="1405" spans="1:33">
      <c r="A1405" t="s">
        <v>165</v>
      </c>
      <c r="B1405" s="2" t="s">
        <v>9158</v>
      </c>
      <c r="C1405" s="2"/>
      <c r="D1405" s="1" t="s">
        <v>183</v>
      </c>
      <c r="E1405" s="1"/>
      <c r="F1405" s="1"/>
      <c r="G1405" s="1"/>
      <c r="H1405" s="20"/>
      <c r="I1405" s="22"/>
      <c r="J1405" s="20"/>
      <c r="K1405" s="22"/>
      <c r="L1405" s="20"/>
      <c r="M1405" s="22"/>
      <c r="N1405" s="20"/>
      <c r="O1405" s="22"/>
      <c r="P1405" s="20"/>
      <c r="Q1405" s="22"/>
      <c r="R1405" s="20"/>
      <c r="S1405" s="22"/>
      <c r="T1405" s="20"/>
      <c r="U1405" s="22"/>
      <c r="V1405" s="47">
        <v>2000</v>
      </c>
      <c r="W1405" s="1" t="s">
        <v>9159</v>
      </c>
      <c r="X1405" s="26" t="s">
        <v>9160</v>
      </c>
      <c r="Y1405" s="1"/>
      <c r="Z1405" s="1"/>
      <c r="AA1405" s="2" t="s">
        <v>1631</v>
      </c>
      <c r="AB1405" s="1"/>
      <c r="AC1405" s="1"/>
      <c r="AD1405" s="1"/>
      <c r="AE1405" s="1"/>
      <c r="AF1405" s="2">
        <v>3</v>
      </c>
      <c r="AG1405" s="1" t="s">
        <v>331</v>
      </c>
    </row>
    <row r="1406" spans="1:33">
      <c r="A1406" t="s">
        <v>165</v>
      </c>
      <c r="B1406" s="2" t="s">
        <v>9161</v>
      </c>
      <c r="C1406" s="2"/>
      <c r="D1406" s="1" t="s">
        <v>183</v>
      </c>
      <c r="E1406" s="1"/>
      <c r="F1406" s="1"/>
      <c r="G1406" s="1"/>
      <c r="H1406" s="20"/>
      <c r="I1406" s="22"/>
      <c r="J1406" s="20"/>
      <c r="K1406" s="22"/>
      <c r="L1406" s="20"/>
      <c r="M1406" s="22">
        <v>4</v>
      </c>
      <c r="N1406" s="20">
        <v>4</v>
      </c>
      <c r="O1406" s="22"/>
      <c r="P1406" s="20"/>
      <c r="Q1406" s="22"/>
      <c r="R1406" s="20"/>
      <c r="S1406" s="22"/>
      <c r="T1406" s="20"/>
      <c r="U1406" s="22"/>
      <c r="V1406" s="47">
        <v>3000</v>
      </c>
      <c r="W1406" s="1" t="s">
        <v>9162</v>
      </c>
      <c r="X1406" s="26" t="s">
        <v>9132</v>
      </c>
      <c r="Y1406" s="1"/>
      <c r="Z1406" s="1"/>
      <c r="AA1406" s="21" t="s">
        <v>747</v>
      </c>
      <c r="AB1406" s="1"/>
      <c r="AC1406" s="1"/>
      <c r="AD1406" s="1"/>
      <c r="AE1406" s="1"/>
      <c r="AF1406" s="2">
        <v>5</v>
      </c>
      <c r="AG1406" s="1" t="s">
        <v>331</v>
      </c>
    </row>
    <row r="1407" spans="1:33">
      <c r="A1407" t="s">
        <v>165</v>
      </c>
      <c r="B1407" s="2" t="s">
        <v>9163</v>
      </c>
      <c r="C1407" s="2"/>
      <c r="D1407" s="1" t="s">
        <v>183</v>
      </c>
      <c r="E1407" s="1"/>
      <c r="F1407" s="1"/>
      <c r="G1407" s="1"/>
      <c r="H1407" s="20"/>
      <c r="I1407" s="22"/>
      <c r="J1407" s="20"/>
      <c r="K1407" s="22"/>
      <c r="L1407" s="20"/>
      <c r="M1407" s="22"/>
      <c r="N1407" s="20"/>
      <c r="O1407" s="22"/>
      <c r="P1407" s="20"/>
      <c r="Q1407" s="22"/>
      <c r="R1407" s="20"/>
      <c r="S1407" s="22"/>
      <c r="T1407" s="20"/>
      <c r="U1407" s="22"/>
      <c r="V1407" s="47">
        <v>3000</v>
      </c>
      <c r="W1407" s="1" t="s">
        <v>9164</v>
      </c>
      <c r="X1407" s="26" t="s">
        <v>9165</v>
      </c>
      <c r="Y1407" s="1"/>
      <c r="Z1407" s="1"/>
      <c r="AA1407" s="21" t="s">
        <v>747</v>
      </c>
      <c r="AB1407" s="1"/>
      <c r="AC1407" s="1"/>
      <c r="AD1407" s="1"/>
      <c r="AE1407" s="1"/>
      <c r="AF1407" s="2">
        <v>5</v>
      </c>
      <c r="AG1407" s="1" t="s">
        <v>331</v>
      </c>
    </row>
    <row r="1408" spans="1:33">
      <c r="A1408" t="s">
        <v>165</v>
      </c>
      <c r="B1408" s="2" t="s">
        <v>9166</v>
      </c>
      <c r="C1408" s="2"/>
      <c r="D1408" s="1" t="s">
        <v>183</v>
      </c>
      <c r="E1408" s="1"/>
      <c r="F1408" s="1"/>
      <c r="G1408" s="1"/>
      <c r="H1408" s="20"/>
      <c r="I1408" s="22"/>
      <c r="J1408" s="20"/>
      <c r="K1408" s="22"/>
      <c r="L1408" s="20"/>
      <c r="M1408" s="22"/>
      <c r="N1408" s="20"/>
      <c r="O1408" s="22"/>
      <c r="P1408" s="20"/>
      <c r="Q1408" s="22"/>
      <c r="R1408" s="20"/>
      <c r="S1408" s="22"/>
      <c r="T1408" s="20"/>
      <c r="U1408" s="22"/>
      <c r="V1408" s="47">
        <v>3000</v>
      </c>
      <c r="W1408" s="1"/>
      <c r="X1408" s="26" t="s">
        <v>9167</v>
      </c>
      <c r="Y1408" s="1"/>
      <c r="Z1408" s="1"/>
      <c r="AA1408" s="21" t="s">
        <v>747</v>
      </c>
      <c r="AB1408" s="1"/>
      <c r="AC1408" s="1"/>
      <c r="AD1408" s="1"/>
      <c r="AE1408" s="1"/>
      <c r="AF1408" s="2">
        <v>5</v>
      </c>
      <c r="AG1408" s="1" t="s">
        <v>331</v>
      </c>
    </row>
    <row r="1409" spans="1:33">
      <c r="A1409" t="s">
        <v>165</v>
      </c>
      <c r="B1409" s="2" t="s">
        <v>9168</v>
      </c>
      <c r="C1409" s="2"/>
      <c r="D1409" s="1" t="s">
        <v>183</v>
      </c>
      <c r="E1409" s="1"/>
      <c r="F1409" s="1"/>
      <c r="G1409" s="1"/>
      <c r="H1409" s="20"/>
      <c r="I1409" s="22"/>
      <c r="J1409" s="20"/>
      <c r="K1409" s="22"/>
      <c r="L1409" s="20"/>
      <c r="M1409" s="22"/>
      <c r="N1409" s="20"/>
      <c r="O1409" s="22"/>
      <c r="P1409" s="20"/>
      <c r="Q1409" s="22"/>
      <c r="R1409" s="20"/>
      <c r="S1409" s="22"/>
      <c r="T1409" s="20">
        <v>2</v>
      </c>
      <c r="U1409" s="22"/>
      <c r="V1409" s="47">
        <v>3000</v>
      </c>
      <c r="W1409" s="1" t="s">
        <v>9169</v>
      </c>
      <c r="X1409" s="26" t="s">
        <v>8946</v>
      </c>
      <c r="Y1409" s="1"/>
      <c r="Z1409" s="1"/>
      <c r="AA1409" s="21" t="s">
        <v>747</v>
      </c>
      <c r="AB1409" s="1"/>
      <c r="AC1409" s="1"/>
      <c r="AD1409" s="1"/>
      <c r="AE1409" s="1"/>
      <c r="AF1409" s="2">
        <v>5</v>
      </c>
      <c r="AG1409" s="1" t="s">
        <v>331</v>
      </c>
    </row>
    <row r="1410" spans="1:33">
      <c r="A1410" t="s">
        <v>165</v>
      </c>
      <c r="B1410" s="2" t="s">
        <v>9170</v>
      </c>
      <c r="C1410" s="2"/>
      <c r="D1410" s="1" t="s">
        <v>183</v>
      </c>
      <c r="E1410" s="1"/>
      <c r="F1410" s="1"/>
      <c r="G1410" s="1"/>
      <c r="H1410" s="20"/>
      <c r="I1410" s="22"/>
      <c r="J1410" s="20"/>
      <c r="K1410" s="22"/>
      <c r="L1410" s="20"/>
      <c r="M1410" s="22"/>
      <c r="N1410" s="20"/>
      <c r="O1410" s="22"/>
      <c r="P1410" s="20"/>
      <c r="Q1410" s="22"/>
      <c r="R1410" s="20"/>
      <c r="S1410" s="22"/>
      <c r="T1410" s="20"/>
      <c r="U1410" s="22"/>
      <c r="V1410" s="47">
        <v>3000</v>
      </c>
      <c r="W1410" s="1" t="s">
        <v>9171</v>
      </c>
      <c r="X1410" s="26" t="s">
        <v>9172</v>
      </c>
      <c r="Y1410" s="1"/>
      <c r="Z1410" s="1"/>
      <c r="AA1410" s="2" t="s">
        <v>1631</v>
      </c>
      <c r="AB1410" s="1"/>
      <c r="AC1410" s="1"/>
      <c r="AD1410" s="1"/>
      <c r="AE1410" s="1"/>
      <c r="AF1410" s="2">
        <v>5</v>
      </c>
      <c r="AG1410" s="1" t="s">
        <v>331</v>
      </c>
    </row>
    <row r="1411" spans="1:33">
      <c r="A1411" t="s">
        <v>165</v>
      </c>
      <c r="B1411" s="2" t="s">
        <v>9173</v>
      </c>
      <c r="C1411" s="2"/>
      <c r="D1411" s="1" t="s">
        <v>183</v>
      </c>
      <c r="E1411" s="1"/>
      <c r="F1411" s="1"/>
      <c r="G1411" s="1"/>
      <c r="H1411" s="20"/>
      <c r="I1411" s="22"/>
      <c r="J1411" s="20"/>
      <c r="K1411" s="22"/>
      <c r="L1411" s="20"/>
      <c r="M1411" s="22"/>
      <c r="N1411" s="20"/>
      <c r="O1411" s="22"/>
      <c r="P1411" s="20"/>
      <c r="Q1411" s="22"/>
      <c r="R1411" s="20"/>
      <c r="S1411" s="22"/>
      <c r="T1411" s="20"/>
      <c r="U1411" s="22"/>
      <c r="V1411" s="47">
        <v>3000</v>
      </c>
      <c r="W1411" s="1" t="s">
        <v>9174</v>
      </c>
      <c r="X1411" s="26" t="s">
        <v>9175</v>
      </c>
      <c r="Y1411" s="1"/>
      <c r="Z1411" s="1"/>
      <c r="AA1411" s="2" t="s">
        <v>1631</v>
      </c>
      <c r="AB1411" s="1"/>
      <c r="AC1411" s="1"/>
      <c r="AD1411" s="1"/>
      <c r="AE1411" s="1"/>
      <c r="AF1411" s="2">
        <v>5</v>
      </c>
      <c r="AG1411" s="1" t="s">
        <v>331</v>
      </c>
    </row>
    <row r="1412" spans="1:33">
      <c r="A1412" t="s">
        <v>165</v>
      </c>
      <c r="B1412" s="2" t="s">
        <v>9176</v>
      </c>
      <c r="C1412" s="2"/>
      <c r="D1412" s="1" t="s">
        <v>183</v>
      </c>
      <c r="E1412" s="1"/>
      <c r="F1412" s="1"/>
      <c r="G1412" s="1"/>
      <c r="H1412" s="20"/>
      <c r="I1412" s="22"/>
      <c r="J1412" s="20"/>
      <c r="K1412" s="22"/>
      <c r="L1412" s="20"/>
      <c r="M1412" s="22">
        <v>4</v>
      </c>
      <c r="N1412" s="20">
        <v>4</v>
      </c>
      <c r="O1412" s="22"/>
      <c r="P1412" s="20"/>
      <c r="Q1412" s="22"/>
      <c r="R1412" s="20"/>
      <c r="S1412" s="22"/>
      <c r="T1412" s="20"/>
      <c r="U1412" s="22"/>
      <c r="V1412" s="47">
        <v>4000</v>
      </c>
      <c r="W1412" s="1" t="s">
        <v>9177</v>
      </c>
      <c r="X1412" s="26" t="s">
        <v>9132</v>
      </c>
      <c r="Y1412" s="1"/>
      <c r="Z1412" s="1"/>
      <c r="AA1412" s="21" t="s">
        <v>747</v>
      </c>
      <c r="AB1412" s="1"/>
      <c r="AC1412" s="1"/>
      <c r="AD1412" s="1"/>
      <c r="AE1412" s="1"/>
      <c r="AF1412" s="2">
        <v>7</v>
      </c>
      <c r="AG1412" s="1" t="s">
        <v>331</v>
      </c>
    </row>
    <row r="1413" spans="1:33">
      <c r="A1413" t="s">
        <v>165</v>
      </c>
      <c r="B1413" s="2" t="s">
        <v>9178</v>
      </c>
      <c r="C1413" s="2"/>
      <c r="D1413" s="1" t="s">
        <v>183</v>
      </c>
      <c r="E1413" s="1"/>
      <c r="F1413" s="1"/>
      <c r="G1413" s="1"/>
      <c r="H1413" s="20"/>
      <c r="I1413" s="22"/>
      <c r="J1413" s="20"/>
      <c r="K1413" s="22"/>
      <c r="L1413" s="20"/>
      <c r="M1413" s="22"/>
      <c r="N1413" s="20"/>
      <c r="O1413" s="22"/>
      <c r="P1413" s="20"/>
      <c r="Q1413" s="22"/>
      <c r="R1413" s="20"/>
      <c r="S1413" s="22"/>
      <c r="T1413" s="20"/>
      <c r="U1413" s="22"/>
      <c r="V1413" s="47">
        <v>4000</v>
      </c>
      <c r="W1413" s="1" t="s">
        <v>9179</v>
      </c>
      <c r="X1413" s="26" t="s">
        <v>9180</v>
      </c>
      <c r="Y1413" s="1"/>
      <c r="Z1413" s="1"/>
      <c r="AA1413" s="21" t="s">
        <v>747</v>
      </c>
      <c r="AB1413" s="1"/>
      <c r="AC1413" s="1"/>
      <c r="AD1413" s="1"/>
      <c r="AE1413" s="1"/>
      <c r="AF1413" s="2">
        <v>7</v>
      </c>
      <c r="AG1413" s="1" t="s">
        <v>331</v>
      </c>
    </row>
    <row r="1414" spans="1:33">
      <c r="A1414" t="s">
        <v>165</v>
      </c>
      <c r="B1414" s="2" t="s">
        <v>9010</v>
      </c>
      <c r="C1414" s="2"/>
      <c r="D1414" s="1" t="s">
        <v>183</v>
      </c>
      <c r="E1414" s="1"/>
      <c r="F1414" s="1"/>
      <c r="G1414" s="1"/>
      <c r="H1414" s="20"/>
      <c r="I1414" s="22"/>
      <c r="J1414" s="20"/>
      <c r="K1414" s="22"/>
      <c r="L1414" s="20"/>
      <c r="M1414" s="22"/>
      <c r="N1414" s="20"/>
      <c r="O1414" s="22"/>
      <c r="P1414" s="20"/>
      <c r="Q1414" s="22"/>
      <c r="R1414" s="20"/>
      <c r="S1414" s="22"/>
      <c r="T1414" s="20"/>
      <c r="U1414" s="22"/>
      <c r="V1414" s="47">
        <v>4000</v>
      </c>
      <c r="W1414" s="1" t="s">
        <v>9106</v>
      </c>
      <c r="X1414" s="26" t="s">
        <v>9012</v>
      </c>
      <c r="Y1414" s="1"/>
      <c r="Z1414" s="1"/>
      <c r="AA1414" s="21" t="s">
        <v>747</v>
      </c>
      <c r="AB1414" s="1"/>
      <c r="AC1414" s="1"/>
      <c r="AD1414" s="1"/>
      <c r="AE1414" s="1"/>
      <c r="AF1414" s="2">
        <v>7</v>
      </c>
      <c r="AG1414" s="1" t="s">
        <v>331</v>
      </c>
    </row>
    <row r="1415" spans="1:33">
      <c r="A1415" t="s">
        <v>165</v>
      </c>
      <c r="B1415" s="2" t="s">
        <v>9181</v>
      </c>
      <c r="C1415" s="2"/>
      <c r="D1415" s="1" t="s">
        <v>183</v>
      </c>
      <c r="E1415" s="1"/>
      <c r="F1415" s="1"/>
      <c r="G1415" s="1"/>
      <c r="H1415" s="20"/>
      <c r="I1415" s="22"/>
      <c r="J1415" s="20"/>
      <c r="K1415" s="22"/>
      <c r="L1415" s="20"/>
      <c r="M1415" s="22"/>
      <c r="N1415" s="20"/>
      <c r="O1415" s="22"/>
      <c r="P1415" s="20"/>
      <c r="Q1415" s="22"/>
      <c r="R1415" s="20"/>
      <c r="S1415" s="22"/>
      <c r="T1415" s="20"/>
      <c r="U1415" s="22"/>
      <c r="V1415" s="47">
        <v>4000</v>
      </c>
      <c r="W1415" s="1" t="s">
        <v>9182</v>
      </c>
      <c r="X1415" s="26" t="s">
        <v>9003</v>
      </c>
      <c r="Y1415" s="1"/>
      <c r="Z1415" s="1"/>
      <c r="AA1415" s="2" t="s">
        <v>1631</v>
      </c>
      <c r="AB1415" s="1"/>
      <c r="AC1415" s="1"/>
      <c r="AD1415" s="1"/>
      <c r="AE1415" s="1"/>
      <c r="AF1415" s="2">
        <v>7</v>
      </c>
      <c r="AG1415" s="1" t="s">
        <v>331</v>
      </c>
    </row>
    <row r="1416" spans="1:33">
      <c r="A1416" t="s">
        <v>165</v>
      </c>
      <c r="B1416" s="2" t="s">
        <v>9183</v>
      </c>
      <c r="C1416" s="2"/>
      <c r="D1416" s="1" t="s">
        <v>183</v>
      </c>
      <c r="E1416" s="1"/>
      <c r="F1416" s="1"/>
      <c r="G1416" s="1"/>
      <c r="H1416" s="20"/>
      <c r="I1416" s="22"/>
      <c r="J1416" s="20"/>
      <c r="K1416" s="22"/>
      <c r="L1416" s="20"/>
      <c r="M1416" s="22"/>
      <c r="N1416" s="20"/>
      <c r="O1416" s="22"/>
      <c r="P1416" s="20"/>
      <c r="Q1416" s="22"/>
      <c r="R1416" s="20"/>
      <c r="S1416" s="22"/>
      <c r="T1416" s="20"/>
      <c r="U1416" s="22"/>
      <c r="V1416" s="47">
        <v>4000</v>
      </c>
      <c r="W1416" s="1" t="s">
        <v>9184</v>
      </c>
      <c r="X1416" s="26" t="s">
        <v>7197</v>
      </c>
      <c r="Y1416" s="1"/>
      <c r="Z1416" s="1"/>
      <c r="AA1416" s="2" t="s">
        <v>1631</v>
      </c>
      <c r="AB1416" s="1"/>
      <c r="AC1416" s="1"/>
      <c r="AD1416" s="1"/>
      <c r="AE1416" s="1"/>
      <c r="AF1416" s="2">
        <v>7</v>
      </c>
      <c r="AG1416" s="1" t="s">
        <v>331</v>
      </c>
    </row>
    <row r="1417" spans="1:33">
      <c r="A1417" t="s">
        <v>165</v>
      </c>
      <c r="B1417" s="2" t="s">
        <v>9185</v>
      </c>
      <c r="C1417" s="2"/>
      <c r="D1417" s="1" t="s">
        <v>183</v>
      </c>
      <c r="E1417" s="1"/>
      <c r="F1417" s="1"/>
      <c r="G1417" s="1"/>
      <c r="H1417" s="20">
        <v>1</v>
      </c>
      <c r="I1417" s="22"/>
      <c r="J1417" s="20"/>
      <c r="K1417" s="22"/>
      <c r="L1417" s="20"/>
      <c r="M1417" s="22"/>
      <c r="N1417" s="20"/>
      <c r="O1417" s="22"/>
      <c r="P1417" s="20"/>
      <c r="Q1417" s="22"/>
      <c r="R1417" s="20"/>
      <c r="S1417" s="22"/>
      <c r="T1417" s="20"/>
      <c r="U1417" s="22"/>
      <c r="V1417" s="47">
        <v>4000</v>
      </c>
      <c r="W1417" s="1" t="s">
        <v>9186</v>
      </c>
      <c r="X1417" s="26" t="s">
        <v>9006</v>
      </c>
      <c r="Y1417" s="1"/>
      <c r="Z1417" s="1"/>
      <c r="AA1417" s="2" t="s">
        <v>1631</v>
      </c>
      <c r="AB1417" s="1"/>
      <c r="AC1417" s="1"/>
      <c r="AD1417" s="1"/>
      <c r="AE1417" s="1"/>
      <c r="AF1417" s="2">
        <v>7</v>
      </c>
      <c r="AG1417" s="1" t="s">
        <v>331</v>
      </c>
    </row>
    <row r="1418" spans="1:33">
      <c r="A1418" t="s">
        <v>165</v>
      </c>
      <c r="B1418" s="2" t="s">
        <v>9187</v>
      </c>
      <c r="C1418" s="2"/>
      <c r="D1418" s="1" t="s">
        <v>183</v>
      </c>
      <c r="E1418" s="1"/>
      <c r="F1418" s="1"/>
      <c r="G1418" s="1"/>
      <c r="H1418" s="20"/>
      <c r="I1418" s="22"/>
      <c r="J1418" s="20"/>
      <c r="K1418" s="22"/>
      <c r="L1418" s="20"/>
      <c r="M1418" s="22"/>
      <c r="N1418" s="20"/>
      <c r="O1418" s="22"/>
      <c r="P1418" s="20"/>
      <c r="Q1418" s="22"/>
      <c r="R1418" s="20"/>
      <c r="S1418" s="22"/>
      <c r="T1418" s="20"/>
      <c r="U1418" s="22"/>
      <c r="V1418" s="47">
        <v>5000</v>
      </c>
      <c r="W1418" s="1" t="s">
        <v>9188</v>
      </c>
      <c r="X1418" s="26" t="s">
        <v>8984</v>
      </c>
      <c r="Y1418" s="1"/>
      <c r="Z1418" s="1"/>
      <c r="AA1418" s="21" t="s">
        <v>747</v>
      </c>
      <c r="AB1418" s="1"/>
      <c r="AC1418" s="1"/>
      <c r="AD1418" s="1"/>
      <c r="AE1418" s="1"/>
      <c r="AF1418" s="2">
        <v>8</v>
      </c>
      <c r="AG1418" s="1" t="s">
        <v>331</v>
      </c>
    </row>
    <row r="1419" spans="1:33">
      <c r="A1419" t="s">
        <v>165</v>
      </c>
      <c r="B1419" s="2" t="s">
        <v>9189</v>
      </c>
      <c r="C1419" s="2"/>
      <c r="D1419" s="1" t="s">
        <v>183</v>
      </c>
      <c r="E1419" s="1"/>
      <c r="F1419" s="1"/>
      <c r="G1419" s="1"/>
      <c r="H1419" s="20"/>
      <c r="I1419" s="22"/>
      <c r="J1419" s="20"/>
      <c r="K1419" s="22"/>
      <c r="L1419" s="20"/>
      <c r="M1419" s="22"/>
      <c r="N1419" s="20"/>
      <c r="O1419" s="22"/>
      <c r="P1419" s="20"/>
      <c r="Q1419" s="22"/>
      <c r="R1419" s="20"/>
      <c r="S1419" s="22"/>
      <c r="T1419" s="20"/>
      <c r="U1419" s="22"/>
      <c r="V1419" s="47">
        <v>5000</v>
      </c>
      <c r="W1419" s="1" t="s">
        <v>9190</v>
      </c>
      <c r="X1419" s="26" t="s">
        <v>9191</v>
      </c>
      <c r="Y1419" s="1"/>
      <c r="Z1419" s="1"/>
      <c r="AA1419" s="21" t="s">
        <v>747</v>
      </c>
      <c r="AB1419" s="1"/>
      <c r="AC1419" s="1"/>
      <c r="AD1419" s="1"/>
      <c r="AE1419" s="1"/>
      <c r="AF1419" s="2">
        <v>8</v>
      </c>
      <c r="AG1419" s="1" t="s">
        <v>331</v>
      </c>
    </row>
    <row r="1420" spans="1:33">
      <c r="A1420" t="s">
        <v>165</v>
      </c>
      <c r="B1420" s="2" t="s">
        <v>9192</v>
      </c>
      <c r="C1420" s="2"/>
      <c r="D1420" s="1" t="s">
        <v>183</v>
      </c>
      <c r="E1420" s="1"/>
      <c r="F1420" s="1"/>
      <c r="G1420" s="1"/>
      <c r="H1420" s="20"/>
      <c r="I1420" s="22"/>
      <c r="J1420" s="20"/>
      <c r="K1420" s="22"/>
      <c r="L1420" s="20"/>
      <c r="M1420" s="22"/>
      <c r="N1420" s="20"/>
      <c r="O1420" s="22"/>
      <c r="P1420" s="20"/>
      <c r="Q1420" s="22"/>
      <c r="R1420" s="20"/>
      <c r="S1420" s="22"/>
      <c r="T1420" s="20"/>
      <c r="U1420" s="22"/>
      <c r="V1420" s="47">
        <v>6000</v>
      </c>
      <c r="W1420" s="1"/>
      <c r="X1420" s="26" t="s">
        <v>9193</v>
      </c>
      <c r="Y1420" s="1"/>
      <c r="Z1420" s="1"/>
      <c r="AA1420" s="21" t="s">
        <v>747</v>
      </c>
      <c r="AB1420" s="1"/>
      <c r="AC1420" s="1"/>
      <c r="AD1420" s="1"/>
      <c r="AE1420" s="1"/>
      <c r="AF1420" s="2">
        <v>9</v>
      </c>
      <c r="AG1420" s="1" t="s">
        <v>331</v>
      </c>
    </row>
    <row r="1421" spans="1:33">
      <c r="A1421" t="s">
        <v>165</v>
      </c>
      <c r="B1421" s="2" t="s">
        <v>9194</v>
      </c>
      <c r="C1421" s="2"/>
      <c r="D1421" s="1" t="s">
        <v>183</v>
      </c>
      <c r="E1421" s="1"/>
      <c r="F1421" s="1"/>
      <c r="G1421" s="1"/>
      <c r="H1421" s="20"/>
      <c r="I1421" s="22"/>
      <c r="J1421" s="20"/>
      <c r="K1421" s="22"/>
      <c r="L1421" s="20"/>
      <c r="M1421" s="22"/>
      <c r="N1421" s="20"/>
      <c r="O1421" s="22"/>
      <c r="P1421" s="20"/>
      <c r="Q1421" s="22"/>
      <c r="R1421" s="20"/>
      <c r="S1421" s="22"/>
      <c r="T1421" s="20"/>
      <c r="U1421" s="22">
        <v>2</v>
      </c>
      <c r="V1421" s="47">
        <v>6000</v>
      </c>
      <c r="W1421" s="1" t="s">
        <v>9195</v>
      </c>
      <c r="X1421" s="26" t="s">
        <v>8949</v>
      </c>
      <c r="Y1421" s="1"/>
      <c r="Z1421" s="1"/>
      <c r="AA1421" s="21" t="s">
        <v>747</v>
      </c>
      <c r="AB1421" s="1"/>
      <c r="AC1421" s="1"/>
      <c r="AD1421" s="1"/>
      <c r="AE1421" s="1"/>
      <c r="AF1421" s="2">
        <v>9</v>
      </c>
      <c r="AG1421" s="1" t="s">
        <v>331</v>
      </c>
    </row>
    <row r="1422" spans="1:33">
      <c r="A1422" t="s">
        <v>165</v>
      </c>
      <c r="B1422" s="2" t="s">
        <v>9196</v>
      </c>
      <c r="C1422" s="2"/>
      <c r="D1422" s="1" t="s">
        <v>183</v>
      </c>
      <c r="E1422" s="1"/>
      <c r="F1422" s="1"/>
      <c r="G1422" s="1"/>
      <c r="H1422" s="20"/>
      <c r="I1422" s="22"/>
      <c r="J1422" s="20"/>
      <c r="K1422" s="22"/>
      <c r="L1422" s="20"/>
      <c r="M1422" s="22"/>
      <c r="N1422" s="20"/>
      <c r="O1422" s="22"/>
      <c r="P1422" s="20"/>
      <c r="Q1422" s="22"/>
      <c r="R1422" s="20"/>
      <c r="S1422" s="22"/>
      <c r="T1422" s="20">
        <v>2</v>
      </c>
      <c r="U1422" s="22">
        <v>2</v>
      </c>
      <c r="V1422" s="47">
        <v>6000</v>
      </c>
      <c r="W1422" s="1" t="s">
        <v>9197</v>
      </c>
      <c r="X1422" s="26" t="s">
        <v>9021</v>
      </c>
      <c r="Y1422" s="1"/>
      <c r="Z1422" s="1"/>
      <c r="AA1422" s="2" t="s">
        <v>1631</v>
      </c>
      <c r="AB1422" s="1"/>
      <c r="AC1422" s="1"/>
      <c r="AD1422" s="1"/>
      <c r="AE1422" s="1"/>
      <c r="AF1422" s="2">
        <v>9</v>
      </c>
      <c r="AG1422" s="1" t="s">
        <v>331</v>
      </c>
    </row>
    <row r="1423" spans="1:33">
      <c r="A1423" t="s">
        <v>165</v>
      </c>
      <c r="B1423" s="2" t="s">
        <v>9198</v>
      </c>
      <c r="C1423" s="2"/>
      <c r="D1423" s="1" t="s">
        <v>183</v>
      </c>
      <c r="E1423" s="1"/>
      <c r="F1423" s="1"/>
      <c r="G1423" s="1"/>
      <c r="H1423" s="20"/>
      <c r="I1423" s="22"/>
      <c r="J1423" s="20"/>
      <c r="K1423" s="22"/>
      <c r="L1423" s="20"/>
      <c r="M1423" s="22">
        <v>4</v>
      </c>
      <c r="N1423" s="20">
        <v>4</v>
      </c>
      <c r="O1423" s="22"/>
      <c r="P1423" s="20"/>
      <c r="Q1423" s="22"/>
      <c r="R1423" s="20"/>
      <c r="S1423" s="22"/>
      <c r="T1423" s="20"/>
      <c r="U1423" s="22"/>
      <c r="V1423" s="47">
        <v>8000</v>
      </c>
      <c r="W1423" s="1" t="s">
        <v>9199</v>
      </c>
      <c r="X1423" s="26" t="s">
        <v>9132</v>
      </c>
      <c r="Y1423" s="1"/>
      <c r="Z1423" s="1"/>
      <c r="AA1423" s="21" t="s">
        <v>747</v>
      </c>
      <c r="AB1423" s="1"/>
      <c r="AC1423" s="1"/>
      <c r="AD1423" s="1"/>
      <c r="AE1423" s="1"/>
      <c r="AF1423" s="2">
        <v>12</v>
      </c>
      <c r="AG1423" s="1" t="s">
        <v>331</v>
      </c>
    </row>
    <row r="1424" spans="1:33">
      <c r="A1424" t="s">
        <v>165</v>
      </c>
      <c r="B1424" s="2" t="s">
        <v>9200</v>
      </c>
      <c r="C1424" s="2"/>
      <c r="D1424" s="1" t="s">
        <v>183</v>
      </c>
      <c r="E1424" s="1"/>
      <c r="F1424" s="1"/>
      <c r="G1424" s="1"/>
      <c r="H1424" s="20"/>
      <c r="I1424" s="22"/>
      <c r="J1424" s="20"/>
      <c r="K1424" s="22"/>
      <c r="L1424" s="20"/>
      <c r="M1424" s="22"/>
      <c r="N1424" s="20"/>
      <c r="O1424" s="22"/>
      <c r="P1424" s="20"/>
      <c r="Q1424" s="22"/>
      <c r="R1424" s="20"/>
      <c r="S1424" s="22"/>
      <c r="T1424" s="20"/>
      <c r="U1424" s="22"/>
      <c r="V1424" s="47">
        <v>8000</v>
      </c>
      <c r="W1424" s="1" t="s">
        <v>9201</v>
      </c>
      <c r="X1424" s="26" t="s">
        <v>5483</v>
      </c>
      <c r="Y1424" s="1"/>
      <c r="Z1424" s="1"/>
      <c r="AA1424" s="2" t="s">
        <v>1631</v>
      </c>
      <c r="AB1424" s="1"/>
      <c r="AC1424" s="1"/>
      <c r="AD1424" s="1"/>
      <c r="AE1424" s="1"/>
      <c r="AF1424" s="2">
        <v>12</v>
      </c>
      <c r="AG1424" s="1" t="s">
        <v>331</v>
      </c>
    </row>
    <row r="1425" spans="1:33">
      <c r="A1425" t="s">
        <v>165</v>
      </c>
      <c r="B1425" s="2" t="s">
        <v>9202</v>
      </c>
      <c r="C1425" s="2"/>
      <c r="D1425" s="1" t="s">
        <v>183</v>
      </c>
      <c r="E1425" s="1"/>
      <c r="F1425" s="1"/>
      <c r="G1425" s="1"/>
      <c r="H1425" s="20"/>
      <c r="I1425" s="22"/>
      <c r="J1425" s="20"/>
      <c r="K1425" s="22"/>
      <c r="L1425" s="20"/>
      <c r="M1425" s="22"/>
      <c r="N1425" s="20"/>
      <c r="O1425" s="22"/>
      <c r="P1425" s="20"/>
      <c r="Q1425" s="22"/>
      <c r="R1425" s="20"/>
      <c r="S1425" s="22"/>
      <c r="T1425" s="20"/>
      <c r="U1425" s="22"/>
      <c r="V1425" s="47">
        <v>10000</v>
      </c>
      <c r="W1425" s="1" t="s">
        <v>9203</v>
      </c>
      <c r="X1425" s="26" t="s">
        <v>9204</v>
      </c>
      <c r="Y1425" s="1"/>
      <c r="Z1425" s="1"/>
      <c r="AA1425" s="21" t="s">
        <v>747</v>
      </c>
      <c r="AB1425" s="1"/>
      <c r="AC1425" s="1"/>
      <c r="AD1425" s="1"/>
      <c r="AE1425" s="1"/>
      <c r="AF1425" s="2">
        <v>16</v>
      </c>
      <c r="AG1425" s="1" t="s">
        <v>331</v>
      </c>
    </row>
    <row r="1426" spans="1:33">
      <c r="A1426" t="s">
        <v>165</v>
      </c>
      <c r="B1426" s="2" t="s">
        <v>9123</v>
      </c>
      <c r="C1426" s="2"/>
      <c r="D1426" s="1" t="s">
        <v>183</v>
      </c>
      <c r="E1426" s="1"/>
      <c r="F1426" s="1"/>
      <c r="G1426" s="1"/>
      <c r="H1426" s="20"/>
      <c r="I1426" s="22"/>
      <c r="J1426" s="20"/>
      <c r="K1426" s="22"/>
      <c r="L1426" s="20"/>
      <c r="M1426" s="22"/>
      <c r="N1426" s="20"/>
      <c r="O1426" s="22"/>
      <c r="P1426" s="20"/>
      <c r="Q1426" s="22"/>
      <c r="R1426" s="20"/>
      <c r="S1426" s="22"/>
      <c r="T1426" s="20"/>
      <c r="U1426" s="22"/>
      <c r="V1426" s="47">
        <v>10000</v>
      </c>
      <c r="W1426" s="1" t="s">
        <v>9205</v>
      </c>
      <c r="X1426" s="26" t="s">
        <v>9125</v>
      </c>
      <c r="Y1426" s="1"/>
      <c r="Z1426" s="1"/>
      <c r="AA1426" s="21" t="s">
        <v>747</v>
      </c>
      <c r="AB1426" s="1"/>
      <c r="AC1426" s="1"/>
      <c r="AD1426" s="1"/>
      <c r="AE1426" s="1"/>
      <c r="AF1426" s="2">
        <v>16</v>
      </c>
      <c r="AG1426" s="1" t="s">
        <v>331</v>
      </c>
    </row>
    <row r="1427" spans="1:33">
      <c r="A1427" t="s">
        <v>165</v>
      </c>
      <c r="B1427" s="2" t="s">
        <v>9206</v>
      </c>
      <c r="C1427" s="2"/>
      <c r="D1427" s="1" t="s">
        <v>183</v>
      </c>
      <c r="E1427" s="1"/>
      <c r="F1427" s="1"/>
      <c r="G1427" s="1"/>
      <c r="H1427" s="20"/>
      <c r="I1427" s="22"/>
      <c r="J1427" s="20"/>
      <c r="K1427" s="22"/>
      <c r="L1427" s="20"/>
      <c r="M1427" s="22"/>
      <c r="N1427" s="20"/>
      <c r="O1427" s="22"/>
      <c r="P1427" s="20"/>
      <c r="Q1427" s="22"/>
      <c r="R1427" s="20"/>
      <c r="S1427" s="22"/>
      <c r="T1427" s="20"/>
      <c r="U1427" s="22"/>
      <c r="V1427" s="47">
        <v>10000</v>
      </c>
      <c r="W1427" s="1" t="s">
        <v>9207</v>
      </c>
      <c r="X1427" s="26" t="s">
        <v>9208</v>
      </c>
      <c r="Y1427" s="1"/>
      <c r="Z1427" s="1"/>
      <c r="AA1427" s="2" t="s">
        <v>1631</v>
      </c>
      <c r="AB1427" s="1"/>
      <c r="AC1427" s="1"/>
      <c r="AD1427" s="1"/>
      <c r="AE1427" s="1"/>
      <c r="AF1427" s="2">
        <v>16</v>
      </c>
      <c r="AG1427" s="1" t="s">
        <v>331</v>
      </c>
    </row>
    <row r="1428" spans="1:33">
      <c r="A1428" t="s">
        <v>165</v>
      </c>
      <c r="B1428" s="66" t="s">
        <v>9209</v>
      </c>
      <c r="C1428" s="2" t="s">
        <v>2039</v>
      </c>
      <c r="D1428" s="1" t="s">
        <v>183</v>
      </c>
      <c r="E1428" s="1"/>
      <c r="F1428" s="1"/>
      <c r="G1428" s="1"/>
      <c r="H1428" s="20"/>
      <c r="I1428" s="22"/>
      <c r="J1428" s="20"/>
      <c r="K1428" s="22"/>
      <c r="L1428" s="20"/>
      <c r="M1428" s="22">
        <v>2</v>
      </c>
      <c r="N1428" s="20">
        <v>2</v>
      </c>
      <c r="O1428" s="22"/>
      <c r="P1428" s="20"/>
      <c r="Q1428" s="22"/>
      <c r="R1428" s="20"/>
      <c r="S1428" s="22"/>
      <c r="T1428" s="20"/>
      <c r="U1428" s="22"/>
      <c r="V1428" s="47">
        <v>1500</v>
      </c>
      <c r="W1428" s="1" t="s">
        <v>9210</v>
      </c>
      <c r="X1428" s="26" t="s">
        <v>9039</v>
      </c>
      <c r="Y1428" s="1"/>
      <c r="Z1428" s="1"/>
      <c r="AA1428" s="21" t="s">
        <v>747</v>
      </c>
      <c r="AB1428" s="1"/>
      <c r="AC1428" s="1"/>
      <c r="AD1428" s="1"/>
      <c r="AE1428" s="1"/>
      <c r="AF1428" s="2">
        <v>2</v>
      </c>
      <c r="AG1428" s="1" t="s">
        <v>336</v>
      </c>
    </row>
    <row r="1429" spans="1:33">
      <c r="A1429" t="s">
        <v>165</v>
      </c>
      <c r="B1429" s="66" t="s">
        <v>9211</v>
      </c>
      <c r="C1429" s="2" t="s">
        <v>2039</v>
      </c>
      <c r="D1429" s="1" t="s">
        <v>183</v>
      </c>
      <c r="E1429" s="1"/>
      <c r="F1429" s="1"/>
      <c r="G1429" s="1"/>
      <c r="H1429" s="20"/>
      <c r="I1429" s="22"/>
      <c r="J1429" s="20"/>
      <c r="K1429" s="22"/>
      <c r="L1429" s="20"/>
      <c r="M1429" s="22"/>
      <c r="N1429" s="20"/>
      <c r="O1429" s="22"/>
      <c r="P1429" s="20"/>
      <c r="Q1429" s="22"/>
      <c r="R1429" s="20"/>
      <c r="S1429" s="22"/>
      <c r="T1429" s="20">
        <v>3</v>
      </c>
      <c r="U1429" s="22"/>
      <c r="V1429" s="47">
        <v>1500</v>
      </c>
      <c r="W1429" s="1" t="s">
        <v>9212</v>
      </c>
      <c r="X1429" s="26" t="s">
        <v>9213</v>
      </c>
      <c r="Y1429" s="1"/>
      <c r="Z1429" s="1"/>
      <c r="AA1429" s="21" t="s">
        <v>747</v>
      </c>
      <c r="AB1429" s="1"/>
      <c r="AC1429" s="1"/>
      <c r="AD1429" s="1"/>
      <c r="AE1429" s="1"/>
      <c r="AF1429" s="2">
        <v>2</v>
      </c>
      <c r="AG1429" s="1" t="s">
        <v>336</v>
      </c>
    </row>
    <row r="1430" spans="1:33">
      <c r="A1430" t="s">
        <v>165</v>
      </c>
      <c r="B1430" s="66" t="s">
        <v>9214</v>
      </c>
      <c r="C1430" s="2" t="s">
        <v>2039</v>
      </c>
      <c r="D1430" s="1" t="s">
        <v>183</v>
      </c>
      <c r="E1430" s="1"/>
      <c r="F1430" s="1"/>
      <c r="G1430" s="1"/>
      <c r="H1430" s="20"/>
      <c r="I1430" s="22"/>
      <c r="J1430" s="20"/>
      <c r="K1430" s="22"/>
      <c r="L1430" s="20"/>
      <c r="M1430" s="22"/>
      <c r="N1430" s="20"/>
      <c r="O1430" s="22"/>
      <c r="P1430" s="20"/>
      <c r="Q1430" s="22"/>
      <c r="R1430" s="20"/>
      <c r="S1430" s="22"/>
      <c r="T1430" s="20"/>
      <c r="U1430" s="22"/>
      <c r="V1430" s="47">
        <v>1500</v>
      </c>
      <c r="W1430" s="1" t="s">
        <v>9215</v>
      </c>
      <c r="X1430" s="26" t="s">
        <v>8969</v>
      </c>
      <c r="Y1430" s="1"/>
      <c r="Z1430" s="1"/>
      <c r="AA1430" s="21" t="s">
        <v>747</v>
      </c>
      <c r="AB1430" s="1"/>
      <c r="AC1430" s="1"/>
      <c r="AD1430" s="1"/>
      <c r="AE1430" s="1"/>
      <c r="AF1430" s="2">
        <v>2</v>
      </c>
      <c r="AG1430" s="1" t="s">
        <v>336</v>
      </c>
    </row>
    <row r="1431" spans="1:33">
      <c r="A1431" t="s">
        <v>165</v>
      </c>
      <c r="B1431" s="66" t="s">
        <v>9216</v>
      </c>
      <c r="C1431" s="2" t="s">
        <v>2039</v>
      </c>
      <c r="D1431" s="1" t="s">
        <v>183</v>
      </c>
      <c r="E1431" s="1"/>
      <c r="F1431" s="1"/>
      <c r="G1431" s="1"/>
      <c r="H1431" s="20"/>
      <c r="I1431" s="22"/>
      <c r="J1431" s="20"/>
      <c r="K1431" s="22"/>
      <c r="L1431" s="20"/>
      <c r="M1431" s="22"/>
      <c r="N1431" s="20"/>
      <c r="O1431" s="22"/>
      <c r="P1431" s="20"/>
      <c r="Q1431" s="22"/>
      <c r="R1431" s="20"/>
      <c r="S1431" s="22"/>
      <c r="T1431" s="20"/>
      <c r="U1431" s="22"/>
      <c r="V1431" s="47">
        <v>1500</v>
      </c>
      <c r="W1431" s="1" t="s">
        <v>9217</v>
      </c>
      <c r="X1431" s="26" t="s">
        <v>9218</v>
      </c>
      <c r="Y1431" s="1"/>
      <c r="Z1431" s="1"/>
      <c r="AA1431" s="21" t="s">
        <v>747</v>
      </c>
      <c r="AB1431" s="1"/>
      <c r="AC1431" s="1"/>
      <c r="AD1431" s="1"/>
      <c r="AE1431" s="1"/>
      <c r="AF1431" s="2">
        <v>2</v>
      </c>
      <c r="AG1431" s="1" t="s">
        <v>336</v>
      </c>
    </row>
    <row r="1432" spans="1:33">
      <c r="A1432" t="s">
        <v>165</v>
      </c>
      <c r="B1432" s="66" t="s">
        <v>9219</v>
      </c>
      <c r="C1432" s="2" t="s">
        <v>2039</v>
      </c>
      <c r="D1432" s="1" t="s">
        <v>183</v>
      </c>
      <c r="E1432" s="1"/>
      <c r="F1432" s="1"/>
      <c r="G1432" s="1"/>
      <c r="H1432" s="20"/>
      <c r="I1432" s="22"/>
      <c r="J1432" s="20"/>
      <c r="K1432" s="22"/>
      <c r="L1432" s="20"/>
      <c r="M1432" s="22"/>
      <c r="N1432" s="20"/>
      <c r="O1432" s="22"/>
      <c r="P1432" s="20"/>
      <c r="Q1432" s="22"/>
      <c r="R1432" s="20"/>
      <c r="S1432" s="22"/>
      <c r="T1432" s="20"/>
      <c r="U1432" s="22"/>
      <c r="V1432" s="47">
        <v>1500</v>
      </c>
      <c r="W1432" s="1" t="s">
        <v>9220</v>
      </c>
      <c r="X1432" s="26" t="s">
        <v>9221</v>
      </c>
      <c r="Y1432" s="1"/>
      <c r="Z1432" s="1"/>
      <c r="AA1432" s="2" t="s">
        <v>1614</v>
      </c>
      <c r="AB1432" s="1"/>
      <c r="AC1432" s="1"/>
      <c r="AD1432" s="1"/>
      <c r="AE1432" s="1"/>
      <c r="AF1432" s="2">
        <v>2</v>
      </c>
      <c r="AG1432" s="1" t="s">
        <v>336</v>
      </c>
    </row>
    <row r="1433" spans="1:33">
      <c r="A1433" t="s">
        <v>165</v>
      </c>
      <c r="B1433" s="66" t="s">
        <v>9222</v>
      </c>
      <c r="C1433" s="2" t="s">
        <v>2039</v>
      </c>
      <c r="D1433" s="1" t="s">
        <v>183</v>
      </c>
      <c r="E1433" s="1"/>
      <c r="F1433" s="1"/>
      <c r="G1433" s="1"/>
      <c r="H1433" s="20"/>
      <c r="I1433" s="22"/>
      <c r="J1433" s="20"/>
      <c r="K1433" s="22"/>
      <c r="L1433" s="20"/>
      <c r="M1433" s="22"/>
      <c r="N1433" s="20"/>
      <c r="O1433" s="22"/>
      <c r="P1433" s="20"/>
      <c r="Q1433" s="22"/>
      <c r="R1433" s="20"/>
      <c r="S1433" s="22"/>
      <c r="T1433" s="20"/>
      <c r="U1433" s="22"/>
      <c r="V1433" s="47">
        <v>1500</v>
      </c>
      <c r="W1433" s="1" t="s">
        <v>9223</v>
      </c>
      <c r="X1433" s="26" t="s">
        <v>9224</v>
      </c>
      <c r="Y1433" s="1"/>
      <c r="Z1433" s="1"/>
      <c r="AA1433" s="2" t="s">
        <v>1614</v>
      </c>
      <c r="AB1433" s="1"/>
      <c r="AC1433" s="1"/>
      <c r="AD1433" s="1"/>
      <c r="AE1433" s="1"/>
      <c r="AF1433" s="2">
        <v>2</v>
      </c>
      <c r="AG1433" s="1" t="s">
        <v>336</v>
      </c>
    </row>
    <row r="1434" spans="1:33">
      <c r="A1434" t="s">
        <v>165</v>
      </c>
      <c r="B1434" s="66" t="s">
        <v>9225</v>
      </c>
      <c r="C1434" s="2" t="s">
        <v>2039</v>
      </c>
      <c r="D1434" s="1" t="s">
        <v>183</v>
      </c>
      <c r="E1434" s="1"/>
      <c r="F1434" s="1"/>
      <c r="G1434" s="1"/>
      <c r="H1434" s="20"/>
      <c r="I1434" s="22"/>
      <c r="J1434" s="20"/>
      <c r="K1434" s="22"/>
      <c r="L1434" s="20"/>
      <c r="M1434" s="22"/>
      <c r="N1434" s="20"/>
      <c r="O1434" s="22"/>
      <c r="P1434" s="20"/>
      <c r="Q1434" s="22"/>
      <c r="R1434" s="20"/>
      <c r="S1434" s="22"/>
      <c r="T1434" s="20"/>
      <c r="U1434" s="22"/>
      <c r="V1434" s="47">
        <v>1500</v>
      </c>
      <c r="W1434" s="1" t="s">
        <v>9226</v>
      </c>
      <c r="X1434" s="26" t="s">
        <v>9227</v>
      </c>
      <c r="Y1434" s="1"/>
      <c r="Z1434" s="1"/>
      <c r="AA1434" s="2" t="s">
        <v>1631</v>
      </c>
      <c r="AB1434" s="1"/>
      <c r="AC1434" s="1"/>
      <c r="AD1434" s="1"/>
      <c r="AE1434" s="1"/>
      <c r="AF1434" s="2">
        <v>2</v>
      </c>
      <c r="AG1434" s="1" t="s">
        <v>336</v>
      </c>
    </row>
    <row r="1435" spans="1:33">
      <c r="A1435" t="s">
        <v>165</v>
      </c>
      <c r="B1435" s="66" t="s">
        <v>9228</v>
      </c>
      <c r="C1435" s="2" t="s">
        <v>2039</v>
      </c>
      <c r="D1435" s="1" t="s">
        <v>183</v>
      </c>
      <c r="E1435" s="1"/>
      <c r="F1435" s="1"/>
      <c r="G1435" s="1"/>
      <c r="H1435" s="20"/>
      <c r="I1435" s="22"/>
      <c r="J1435" s="20"/>
      <c r="K1435" s="22"/>
      <c r="L1435" s="20"/>
      <c r="M1435" s="22"/>
      <c r="N1435" s="20"/>
      <c r="O1435" s="22"/>
      <c r="P1435" s="20"/>
      <c r="Q1435" s="22"/>
      <c r="R1435" s="20"/>
      <c r="S1435" s="22"/>
      <c r="T1435" s="20"/>
      <c r="U1435" s="22"/>
      <c r="V1435" s="47">
        <v>1500</v>
      </c>
      <c r="W1435" s="1" t="s">
        <v>9229</v>
      </c>
      <c r="X1435" s="26" t="s">
        <v>5739</v>
      </c>
      <c r="Y1435" s="1"/>
      <c r="Z1435" s="1"/>
      <c r="AA1435" s="2" t="s">
        <v>1631</v>
      </c>
      <c r="AB1435" s="1"/>
      <c r="AC1435" s="1"/>
      <c r="AD1435" s="1"/>
      <c r="AE1435" s="1"/>
      <c r="AF1435" s="2">
        <v>2</v>
      </c>
      <c r="AG1435" s="1" t="s">
        <v>336</v>
      </c>
    </row>
    <row r="1436" spans="1:33">
      <c r="A1436" t="s">
        <v>165</v>
      </c>
      <c r="B1436" s="66" t="s">
        <v>9230</v>
      </c>
      <c r="C1436" s="2" t="s">
        <v>2039</v>
      </c>
      <c r="D1436" s="1" t="s">
        <v>183</v>
      </c>
      <c r="E1436" s="1"/>
      <c r="F1436" s="1"/>
      <c r="G1436" s="1"/>
      <c r="H1436" s="20"/>
      <c r="I1436" s="22"/>
      <c r="J1436" s="20"/>
      <c r="K1436" s="22"/>
      <c r="L1436" s="20"/>
      <c r="M1436" s="22"/>
      <c r="N1436" s="20"/>
      <c r="O1436" s="22"/>
      <c r="P1436" s="20"/>
      <c r="Q1436" s="22"/>
      <c r="R1436" s="20"/>
      <c r="S1436" s="22"/>
      <c r="T1436" s="20"/>
      <c r="U1436" s="22"/>
      <c r="V1436" s="47">
        <v>1500</v>
      </c>
      <c r="W1436" s="1" t="s">
        <v>9231</v>
      </c>
      <c r="X1436" s="26" t="s">
        <v>9232</v>
      </c>
      <c r="Y1436" s="1"/>
      <c r="Z1436" s="1"/>
      <c r="AA1436" s="2" t="s">
        <v>1631</v>
      </c>
      <c r="AB1436" s="1"/>
      <c r="AC1436" s="1"/>
      <c r="AD1436" s="1"/>
      <c r="AE1436" s="1"/>
      <c r="AF1436" s="2">
        <v>2</v>
      </c>
      <c r="AG1436" s="1" t="s">
        <v>336</v>
      </c>
    </row>
    <row r="1437" spans="1:33">
      <c r="A1437" t="s">
        <v>165</v>
      </c>
      <c r="B1437" s="2" t="s">
        <v>9233</v>
      </c>
      <c r="C1437" s="2"/>
      <c r="D1437" s="1" t="s">
        <v>183</v>
      </c>
      <c r="E1437" s="1"/>
      <c r="F1437" s="1"/>
      <c r="G1437" s="1"/>
      <c r="H1437" s="20">
        <v>1</v>
      </c>
      <c r="I1437" s="22"/>
      <c r="J1437" s="20"/>
      <c r="K1437" s="22"/>
      <c r="L1437" s="20"/>
      <c r="M1437" s="22"/>
      <c r="N1437" s="20"/>
      <c r="O1437" s="22"/>
      <c r="P1437" s="20"/>
      <c r="Q1437" s="22"/>
      <c r="R1437" s="20"/>
      <c r="S1437" s="22"/>
      <c r="T1437" s="20"/>
      <c r="U1437" s="22"/>
      <c r="V1437" s="47">
        <v>2000</v>
      </c>
      <c r="W1437" s="1" t="s">
        <v>9234</v>
      </c>
      <c r="X1437" s="26" t="s">
        <v>8966</v>
      </c>
      <c r="Y1437" s="1"/>
      <c r="Z1437" s="1"/>
      <c r="AA1437" s="21" t="s">
        <v>747</v>
      </c>
      <c r="AB1437" s="1"/>
      <c r="AC1437" s="1"/>
      <c r="AD1437" s="1"/>
      <c r="AE1437" s="1"/>
      <c r="AF1437" s="2">
        <v>3</v>
      </c>
      <c r="AG1437" s="1" t="s">
        <v>336</v>
      </c>
    </row>
    <row r="1438" spans="1:33">
      <c r="A1438" t="s">
        <v>165</v>
      </c>
      <c r="B1438" s="2" t="s">
        <v>9235</v>
      </c>
      <c r="C1438" s="2"/>
      <c r="D1438" s="1" t="s">
        <v>183</v>
      </c>
      <c r="E1438" s="1"/>
      <c r="F1438" s="1"/>
      <c r="G1438" s="1"/>
      <c r="H1438" s="20"/>
      <c r="I1438" s="22"/>
      <c r="J1438" s="20"/>
      <c r="K1438" s="22"/>
      <c r="L1438" s="20"/>
      <c r="M1438" s="22"/>
      <c r="N1438" s="20"/>
      <c r="O1438" s="22"/>
      <c r="P1438" s="20"/>
      <c r="Q1438" s="22">
        <v>2</v>
      </c>
      <c r="R1438" s="20">
        <v>2</v>
      </c>
      <c r="S1438" s="22"/>
      <c r="T1438" s="20"/>
      <c r="U1438" s="22"/>
      <c r="V1438" s="47">
        <v>2000</v>
      </c>
      <c r="W1438" s="1" t="s">
        <v>9236</v>
      </c>
      <c r="X1438" s="26" t="s">
        <v>8943</v>
      </c>
      <c r="Y1438" s="1"/>
      <c r="Z1438" s="1"/>
      <c r="AA1438" s="21" t="s">
        <v>747</v>
      </c>
      <c r="AB1438" s="1"/>
      <c r="AC1438" s="1"/>
      <c r="AD1438" s="1"/>
      <c r="AE1438" s="1"/>
      <c r="AF1438" s="2">
        <v>3</v>
      </c>
      <c r="AG1438" s="1" t="s">
        <v>336</v>
      </c>
    </row>
    <row r="1439" spans="1:33">
      <c r="A1439" t="s">
        <v>165</v>
      </c>
      <c r="B1439" s="2" t="s">
        <v>9237</v>
      </c>
      <c r="C1439" s="2"/>
      <c r="D1439" s="1" t="s">
        <v>183</v>
      </c>
      <c r="E1439" s="1"/>
      <c r="F1439" s="1"/>
      <c r="G1439" s="1"/>
      <c r="H1439" s="20"/>
      <c r="I1439" s="22"/>
      <c r="J1439" s="20"/>
      <c r="K1439" s="22"/>
      <c r="L1439" s="20"/>
      <c r="M1439" s="22"/>
      <c r="N1439" s="20"/>
      <c r="O1439" s="22"/>
      <c r="P1439" s="20"/>
      <c r="Q1439" s="22"/>
      <c r="R1439" s="20"/>
      <c r="S1439" s="22"/>
      <c r="T1439" s="20"/>
      <c r="U1439" s="22"/>
      <c r="V1439" s="47">
        <v>2000</v>
      </c>
      <c r="W1439" s="1" t="s">
        <v>9238</v>
      </c>
      <c r="X1439" s="26" t="s">
        <v>8958</v>
      </c>
      <c r="Y1439" s="1"/>
      <c r="Z1439" s="1"/>
      <c r="AA1439" s="2" t="s">
        <v>1631</v>
      </c>
      <c r="AB1439" s="1"/>
      <c r="AC1439" s="1"/>
      <c r="AD1439" s="1"/>
      <c r="AE1439" s="1"/>
      <c r="AF1439" s="2">
        <v>3</v>
      </c>
      <c r="AG1439" s="1" t="s">
        <v>336</v>
      </c>
    </row>
    <row r="1440" spans="1:33">
      <c r="A1440" t="s">
        <v>165</v>
      </c>
      <c r="B1440" s="2" t="s">
        <v>9239</v>
      </c>
      <c r="C1440" s="2"/>
      <c r="D1440" s="1" t="s">
        <v>183</v>
      </c>
      <c r="E1440" s="1"/>
      <c r="F1440" s="1"/>
      <c r="G1440" s="1"/>
      <c r="H1440" s="20"/>
      <c r="I1440" s="22"/>
      <c r="J1440" s="20"/>
      <c r="K1440" s="22"/>
      <c r="L1440" s="20"/>
      <c r="M1440" s="22"/>
      <c r="N1440" s="20"/>
      <c r="O1440" s="22"/>
      <c r="P1440" s="20"/>
      <c r="Q1440" s="22"/>
      <c r="R1440" s="20"/>
      <c r="S1440" s="22"/>
      <c r="T1440" s="20"/>
      <c r="U1440" s="22"/>
      <c r="V1440" s="47">
        <v>2000</v>
      </c>
      <c r="W1440" s="1" t="s">
        <v>9240</v>
      </c>
      <c r="X1440" s="26" t="s">
        <v>9003</v>
      </c>
      <c r="Y1440" s="1"/>
      <c r="Z1440" s="1"/>
      <c r="AA1440" s="2" t="s">
        <v>1631</v>
      </c>
      <c r="AB1440" s="1"/>
      <c r="AC1440" s="1"/>
      <c r="AD1440" s="1"/>
      <c r="AE1440" s="1"/>
      <c r="AF1440" s="2">
        <v>3</v>
      </c>
      <c r="AG1440" s="1" t="s">
        <v>336</v>
      </c>
    </row>
    <row r="1441" spans="1:33">
      <c r="A1441" t="s">
        <v>165</v>
      </c>
      <c r="B1441" s="2" t="s">
        <v>9241</v>
      </c>
      <c r="C1441" s="2"/>
      <c r="D1441" s="1" t="s">
        <v>183</v>
      </c>
      <c r="E1441" s="1"/>
      <c r="F1441" s="1"/>
      <c r="G1441" s="1"/>
      <c r="H1441" s="20"/>
      <c r="I1441" s="22"/>
      <c r="J1441" s="20"/>
      <c r="K1441" s="22"/>
      <c r="L1441" s="20"/>
      <c r="M1441" s="22">
        <v>2</v>
      </c>
      <c r="N1441" s="20">
        <v>2</v>
      </c>
      <c r="O1441" s="22"/>
      <c r="P1441" s="20"/>
      <c r="Q1441" s="22"/>
      <c r="R1441" s="20"/>
      <c r="S1441" s="22"/>
      <c r="T1441" s="20"/>
      <c r="U1441" s="22"/>
      <c r="V1441" s="47">
        <v>3000</v>
      </c>
      <c r="W1441" s="1" t="s">
        <v>9242</v>
      </c>
      <c r="X1441" s="26" t="s">
        <v>9039</v>
      </c>
      <c r="Y1441" s="1"/>
      <c r="Z1441" s="1"/>
      <c r="AA1441" s="21" t="s">
        <v>747</v>
      </c>
      <c r="AB1441" s="1"/>
      <c r="AC1441" s="1"/>
      <c r="AD1441" s="1"/>
      <c r="AE1441" s="1"/>
      <c r="AF1441" s="2">
        <v>5</v>
      </c>
      <c r="AG1441" s="1" t="s">
        <v>336</v>
      </c>
    </row>
    <row r="1442" spans="1:33">
      <c r="A1442" t="s">
        <v>165</v>
      </c>
      <c r="B1442" s="2" t="s">
        <v>9243</v>
      </c>
      <c r="C1442" s="2"/>
      <c r="D1442" s="1" t="s">
        <v>183</v>
      </c>
      <c r="E1442" s="1"/>
      <c r="F1442" s="1"/>
      <c r="G1442" s="1"/>
      <c r="H1442" s="20"/>
      <c r="I1442" s="22"/>
      <c r="J1442" s="20"/>
      <c r="K1442" s="22"/>
      <c r="L1442" s="20"/>
      <c r="M1442" s="22"/>
      <c r="N1442" s="20"/>
      <c r="O1442" s="22"/>
      <c r="P1442" s="20"/>
      <c r="Q1442" s="22"/>
      <c r="R1442" s="20"/>
      <c r="S1442" s="22"/>
      <c r="T1442" s="20">
        <v>3</v>
      </c>
      <c r="U1442" s="22"/>
      <c r="V1442" s="47">
        <v>3000</v>
      </c>
      <c r="W1442" s="1" t="s">
        <v>9244</v>
      </c>
      <c r="X1442" s="26" t="s">
        <v>9213</v>
      </c>
      <c r="Y1442" s="1"/>
      <c r="Z1442" s="1"/>
      <c r="AA1442" s="21" t="s">
        <v>747</v>
      </c>
      <c r="AB1442" s="1"/>
      <c r="AC1442" s="1"/>
      <c r="AD1442" s="1"/>
      <c r="AE1442" s="1"/>
      <c r="AF1442" s="2">
        <v>5</v>
      </c>
      <c r="AG1442" s="1" t="s">
        <v>336</v>
      </c>
    </row>
    <row r="1443" spans="1:33">
      <c r="A1443" t="s">
        <v>165</v>
      </c>
      <c r="B1443" s="2" t="s">
        <v>9245</v>
      </c>
      <c r="C1443" s="2"/>
      <c r="D1443" s="1" t="s">
        <v>183</v>
      </c>
      <c r="E1443" s="1"/>
      <c r="F1443" s="1"/>
      <c r="G1443" s="1"/>
      <c r="H1443" s="20"/>
      <c r="I1443" s="22"/>
      <c r="J1443" s="20"/>
      <c r="K1443" s="22"/>
      <c r="L1443" s="20"/>
      <c r="M1443" s="22"/>
      <c r="N1443" s="20"/>
      <c r="O1443" s="22"/>
      <c r="P1443" s="20"/>
      <c r="Q1443" s="22">
        <v>2</v>
      </c>
      <c r="R1443" s="20">
        <v>2</v>
      </c>
      <c r="S1443" s="22"/>
      <c r="T1443" s="20"/>
      <c r="U1443" s="22"/>
      <c r="V1443" s="47">
        <v>3000</v>
      </c>
      <c r="W1443" s="1" t="s">
        <v>9246</v>
      </c>
      <c r="X1443" s="26" t="s">
        <v>8943</v>
      </c>
      <c r="Y1443" s="1"/>
      <c r="Z1443" s="1"/>
      <c r="AA1443" s="21" t="s">
        <v>747</v>
      </c>
      <c r="AB1443" s="1"/>
      <c r="AC1443" s="1"/>
      <c r="AD1443" s="1"/>
      <c r="AE1443" s="1"/>
      <c r="AF1443" s="2">
        <v>5</v>
      </c>
      <c r="AG1443" s="1" t="s">
        <v>336</v>
      </c>
    </row>
    <row r="1444" spans="1:33">
      <c r="A1444" t="s">
        <v>165</v>
      </c>
      <c r="B1444" s="2" t="s">
        <v>9247</v>
      </c>
      <c r="C1444" s="2"/>
      <c r="D1444" s="1" t="s">
        <v>183</v>
      </c>
      <c r="E1444" s="1"/>
      <c r="F1444" s="1"/>
      <c r="G1444" s="1"/>
      <c r="H1444" s="20"/>
      <c r="I1444" s="22"/>
      <c r="J1444" s="20"/>
      <c r="K1444" s="22"/>
      <c r="L1444" s="20"/>
      <c r="M1444" s="22"/>
      <c r="N1444" s="20"/>
      <c r="O1444" s="22"/>
      <c r="P1444" s="20"/>
      <c r="Q1444" s="22"/>
      <c r="R1444" s="20"/>
      <c r="S1444" s="22"/>
      <c r="T1444" s="20"/>
      <c r="U1444" s="22"/>
      <c r="V1444" s="47">
        <v>3000</v>
      </c>
      <c r="W1444" s="1"/>
      <c r="X1444" s="26" t="s">
        <v>9248</v>
      </c>
      <c r="Y1444" s="1"/>
      <c r="Z1444" s="1"/>
      <c r="AA1444" s="21" t="s">
        <v>747</v>
      </c>
      <c r="AB1444" s="1"/>
      <c r="AC1444" s="1"/>
      <c r="AD1444" s="1"/>
      <c r="AE1444" s="1"/>
      <c r="AF1444" s="2">
        <v>5</v>
      </c>
      <c r="AG1444" s="1" t="s">
        <v>336</v>
      </c>
    </row>
    <row r="1445" spans="1:33">
      <c r="A1445" t="s">
        <v>165</v>
      </c>
      <c r="B1445" s="2" t="s">
        <v>9249</v>
      </c>
      <c r="C1445" s="2"/>
      <c r="D1445" s="1" t="s">
        <v>183</v>
      </c>
      <c r="E1445" s="1"/>
      <c r="F1445" s="1"/>
      <c r="G1445" s="1"/>
      <c r="H1445" s="20"/>
      <c r="I1445" s="22"/>
      <c r="J1445" s="20"/>
      <c r="K1445" s="22"/>
      <c r="L1445" s="20"/>
      <c r="M1445" s="22"/>
      <c r="N1445" s="20"/>
      <c r="O1445" s="22"/>
      <c r="P1445" s="20"/>
      <c r="Q1445" s="22"/>
      <c r="R1445" s="20"/>
      <c r="S1445" s="22"/>
      <c r="T1445" s="20"/>
      <c r="U1445" s="22"/>
      <c r="V1445" s="47">
        <v>3000</v>
      </c>
      <c r="W1445" s="1" t="s">
        <v>9250</v>
      </c>
      <c r="X1445" s="26" t="s">
        <v>9251</v>
      </c>
      <c r="Y1445" s="1"/>
      <c r="Z1445" s="1"/>
      <c r="AA1445" s="2" t="s">
        <v>1631</v>
      </c>
      <c r="AB1445" s="1"/>
      <c r="AC1445" s="1"/>
      <c r="AD1445" s="1"/>
      <c r="AE1445" s="1"/>
      <c r="AF1445" s="2">
        <v>5</v>
      </c>
      <c r="AG1445" s="1" t="s">
        <v>336</v>
      </c>
    </row>
    <row r="1446" spans="1:33">
      <c r="A1446" t="s">
        <v>165</v>
      </c>
      <c r="B1446" s="2" t="s">
        <v>9252</v>
      </c>
      <c r="C1446" s="2"/>
      <c r="D1446" s="1" t="s">
        <v>183</v>
      </c>
      <c r="E1446" s="1"/>
      <c r="F1446" s="1"/>
      <c r="G1446" s="1"/>
      <c r="H1446" s="20"/>
      <c r="I1446" s="22"/>
      <c r="J1446" s="20"/>
      <c r="K1446" s="22"/>
      <c r="L1446" s="20"/>
      <c r="M1446" s="22"/>
      <c r="N1446" s="20"/>
      <c r="O1446" s="22"/>
      <c r="P1446" s="20"/>
      <c r="Q1446" s="22"/>
      <c r="R1446" s="20"/>
      <c r="S1446" s="22"/>
      <c r="T1446" s="20"/>
      <c r="U1446" s="22"/>
      <c r="V1446" s="47">
        <v>3000</v>
      </c>
      <c r="W1446" s="1" t="s">
        <v>9253</v>
      </c>
      <c r="X1446" s="26" t="s">
        <v>9254</v>
      </c>
      <c r="Y1446" s="1"/>
      <c r="Z1446" s="1"/>
      <c r="AA1446" s="2" t="s">
        <v>1631</v>
      </c>
      <c r="AB1446" s="1"/>
      <c r="AC1446" s="1"/>
      <c r="AD1446" s="1"/>
      <c r="AE1446" s="1"/>
      <c r="AF1446" s="2">
        <v>5</v>
      </c>
      <c r="AG1446" s="1" t="s">
        <v>336</v>
      </c>
    </row>
    <row r="1447" spans="1:33">
      <c r="A1447" t="s">
        <v>165</v>
      </c>
      <c r="B1447" s="2" t="s">
        <v>9255</v>
      </c>
      <c r="C1447" s="2"/>
      <c r="D1447" s="1" t="s">
        <v>183</v>
      </c>
      <c r="E1447" s="1"/>
      <c r="F1447" s="1"/>
      <c r="G1447" s="1"/>
      <c r="H1447" s="20"/>
      <c r="I1447" s="22"/>
      <c r="J1447" s="20"/>
      <c r="K1447" s="22"/>
      <c r="L1447" s="20"/>
      <c r="M1447" s="22"/>
      <c r="N1447" s="20"/>
      <c r="O1447" s="22"/>
      <c r="P1447" s="20"/>
      <c r="Q1447" s="22"/>
      <c r="R1447" s="20"/>
      <c r="S1447" s="22"/>
      <c r="T1447" s="20">
        <v>3</v>
      </c>
      <c r="U1447" s="22"/>
      <c r="V1447" s="47">
        <v>4000</v>
      </c>
      <c r="W1447" s="1" t="s">
        <v>9256</v>
      </c>
      <c r="X1447" s="26" t="s">
        <v>9213</v>
      </c>
      <c r="Y1447" s="1"/>
      <c r="Z1447" s="1"/>
      <c r="AA1447" s="21" t="s">
        <v>747</v>
      </c>
      <c r="AB1447" s="1"/>
      <c r="AC1447" s="1"/>
      <c r="AD1447" s="1"/>
      <c r="AE1447" s="1"/>
      <c r="AF1447" s="2">
        <v>7</v>
      </c>
      <c r="AG1447" s="1" t="s">
        <v>336</v>
      </c>
    </row>
    <row r="1448" spans="1:33">
      <c r="A1448" t="s">
        <v>165</v>
      </c>
      <c r="B1448" s="2" t="s">
        <v>9257</v>
      </c>
      <c r="C1448" s="2"/>
      <c r="D1448" s="1" t="s">
        <v>183</v>
      </c>
      <c r="E1448" s="1"/>
      <c r="F1448" s="1"/>
      <c r="G1448" s="1"/>
      <c r="H1448" s="20"/>
      <c r="I1448" s="22"/>
      <c r="J1448" s="20"/>
      <c r="K1448" s="22"/>
      <c r="L1448" s="20"/>
      <c r="M1448" s="22"/>
      <c r="N1448" s="20"/>
      <c r="O1448" s="22"/>
      <c r="P1448" s="20"/>
      <c r="Q1448" s="22">
        <v>2</v>
      </c>
      <c r="R1448" s="20">
        <v>2</v>
      </c>
      <c r="S1448" s="22"/>
      <c r="T1448" s="20"/>
      <c r="U1448" s="22"/>
      <c r="V1448" s="47">
        <v>4000</v>
      </c>
      <c r="W1448" s="1" t="s">
        <v>9258</v>
      </c>
      <c r="X1448" s="26" t="s">
        <v>8943</v>
      </c>
      <c r="Y1448" s="1"/>
      <c r="Z1448" s="1"/>
      <c r="AA1448" s="21" t="s">
        <v>747</v>
      </c>
      <c r="AB1448" s="1"/>
      <c r="AC1448" s="1"/>
      <c r="AD1448" s="1"/>
      <c r="AE1448" s="1"/>
      <c r="AF1448" s="2">
        <v>7</v>
      </c>
      <c r="AG1448" s="1" t="s">
        <v>336</v>
      </c>
    </row>
    <row r="1449" spans="1:33">
      <c r="A1449" t="s">
        <v>165</v>
      </c>
      <c r="B1449" s="2" t="s">
        <v>9259</v>
      </c>
      <c r="C1449" s="2"/>
      <c r="D1449" s="1" t="s">
        <v>183</v>
      </c>
      <c r="E1449" s="1"/>
      <c r="F1449" s="1"/>
      <c r="G1449" s="1"/>
      <c r="H1449" s="20"/>
      <c r="I1449" s="22"/>
      <c r="J1449" s="20"/>
      <c r="K1449" s="22"/>
      <c r="L1449" s="20"/>
      <c r="M1449" s="22"/>
      <c r="N1449" s="20"/>
      <c r="O1449" s="22"/>
      <c r="P1449" s="20"/>
      <c r="Q1449" s="22"/>
      <c r="R1449" s="20"/>
      <c r="S1449" s="22"/>
      <c r="T1449" s="20"/>
      <c r="U1449" s="22"/>
      <c r="V1449" s="47">
        <v>4000</v>
      </c>
      <c r="W1449" s="1" t="s">
        <v>9260</v>
      </c>
      <c r="X1449" s="26" t="s">
        <v>9261</v>
      </c>
      <c r="Y1449" s="1"/>
      <c r="Z1449" s="1"/>
      <c r="AA1449" s="21" t="s">
        <v>747</v>
      </c>
      <c r="AB1449" s="1"/>
      <c r="AC1449" s="1"/>
      <c r="AD1449" s="1"/>
      <c r="AE1449" s="1"/>
      <c r="AF1449" s="2">
        <v>7</v>
      </c>
      <c r="AG1449" s="1" t="s">
        <v>336</v>
      </c>
    </row>
    <row r="1450" spans="1:33">
      <c r="A1450" t="s">
        <v>165</v>
      </c>
      <c r="B1450" s="2" t="s">
        <v>9262</v>
      </c>
      <c r="C1450" s="2"/>
      <c r="D1450" s="1" t="s">
        <v>183</v>
      </c>
      <c r="E1450" s="1"/>
      <c r="F1450" s="1"/>
      <c r="G1450" s="1"/>
      <c r="H1450" s="20"/>
      <c r="I1450" s="22"/>
      <c r="J1450" s="20"/>
      <c r="K1450" s="22"/>
      <c r="L1450" s="20"/>
      <c r="M1450" s="22"/>
      <c r="N1450" s="20"/>
      <c r="O1450" s="22"/>
      <c r="P1450" s="20"/>
      <c r="Q1450" s="22"/>
      <c r="R1450" s="20"/>
      <c r="S1450" s="22"/>
      <c r="T1450" s="20"/>
      <c r="U1450" s="22"/>
      <c r="V1450" s="47">
        <v>4000</v>
      </c>
      <c r="W1450" s="1" t="s">
        <v>9263</v>
      </c>
      <c r="X1450" s="26" t="s">
        <v>9264</v>
      </c>
      <c r="Y1450" s="1"/>
      <c r="Z1450" s="1"/>
      <c r="AA1450" s="2" t="s">
        <v>1631</v>
      </c>
      <c r="AB1450" s="1"/>
      <c r="AC1450" s="1"/>
      <c r="AD1450" s="1"/>
      <c r="AE1450" s="1"/>
      <c r="AF1450" s="2">
        <v>7</v>
      </c>
      <c r="AG1450" s="1" t="s">
        <v>336</v>
      </c>
    </row>
    <row r="1451" spans="1:33">
      <c r="A1451" t="s">
        <v>165</v>
      </c>
      <c r="B1451" s="2" t="s">
        <v>9265</v>
      </c>
      <c r="C1451" s="2"/>
      <c r="D1451" s="1" t="s">
        <v>183</v>
      </c>
      <c r="E1451" s="1"/>
      <c r="F1451" s="1"/>
      <c r="G1451" s="1"/>
      <c r="H1451" s="20"/>
      <c r="I1451" s="22"/>
      <c r="J1451" s="20"/>
      <c r="K1451" s="22"/>
      <c r="L1451" s="20"/>
      <c r="M1451" s="22"/>
      <c r="N1451" s="20"/>
      <c r="O1451" s="22"/>
      <c r="P1451" s="20"/>
      <c r="Q1451" s="22"/>
      <c r="R1451" s="20"/>
      <c r="S1451" s="22"/>
      <c r="T1451" s="20"/>
      <c r="U1451" s="22"/>
      <c r="V1451" s="47">
        <v>4000</v>
      </c>
      <c r="W1451" s="1" t="s">
        <v>9266</v>
      </c>
      <c r="X1451" s="26" t="s">
        <v>9267</v>
      </c>
      <c r="Y1451" s="1"/>
      <c r="Z1451" s="1"/>
      <c r="AA1451" s="2" t="s">
        <v>1631</v>
      </c>
      <c r="AB1451" s="1"/>
      <c r="AC1451" s="1"/>
      <c r="AD1451" s="1"/>
      <c r="AE1451" s="1"/>
      <c r="AF1451" s="2">
        <v>7</v>
      </c>
      <c r="AG1451" s="1" t="s">
        <v>336</v>
      </c>
    </row>
    <row r="1452" spans="1:33">
      <c r="A1452" t="s">
        <v>165</v>
      </c>
      <c r="B1452" s="2" t="s">
        <v>9268</v>
      </c>
      <c r="C1452" s="2"/>
      <c r="D1452" s="1" t="s">
        <v>183</v>
      </c>
      <c r="E1452" s="1"/>
      <c r="F1452" s="1"/>
      <c r="G1452" s="1"/>
      <c r="H1452" s="20"/>
      <c r="I1452" s="22"/>
      <c r="J1452" s="20"/>
      <c r="K1452" s="22"/>
      <c r="L1452" s="20"/>
      <c r="M1452" s="22"/>
      <c r="N1452" s="20"/>
      <c r="O1452" s="22"/>
      <c r="P1452" s="20"/>
      <c r="Q1452" s="22"/>
      <c r="R1452" s="20"/>
      <c r="S1452" s="22"/>
      <c r="T1452" s="20"/>
      <c r="U1452" s="22"/>
      <c r="V1452" s="47">
        <v>5000</v>
      </c>
      <c r="W1452" s="1"/>
      <c r="X1452" s="26" t="s">
        <v>9269</v>
      </c>
      <c r="Y1452" s="1"/>
      <c r="Z1452" s="1"/>
      <c r="AA1452" s="21" t="s">
        <v>747</v>
      </c>
      <c r="AB1452" s="1"/>
      <c r="AC1452" s="1"/>
      <c r="AD1452" s="1"/>
      <c r="AE1452" s="1"/>
      <c r="AF1452" s="2">
        <v>8</v>
      </c>
      <c r="AG1452" s="1" t="s">
        <v>336</v>
      </c>
    </row>
    <row r="1453" spans="1:33">
      <c r="A1453" t="s">
        <v>165</v>
      </c>
      <c r="B1453" s="2" t="s">
        <v>9270</v>
      </c>
      <c r="C1453" s="2"/>
      <c r="D1453" s="1" t="s">
        <v>183</v>
      </c>
      <c r="E1453" s="1"/>
      <c r="F1453" s="1"/>
      <c r="G1453" s="1"/>
      <c r="H1453" s="20"/>
      <c r="I1453" s="22"/>
      <c r="J1453" s="20"/>
      <c r="K1453" s="22"/>
      <c r="L1453" s="20"/>
      <c r="M1453" s="22"/>
      <c r="N1453" s="20"/>
      <c r="O1453" s="22"/>
      <c r="P1453" s="20"/>
      <c r="Q1453" s="22"/>
      <c r="R1453" s="20"/>
      <c r="S1453" s="22"/>
      <c r="T1453" s="20"/>
      <c r="U1453" s="22"/>
      <c r="V1453" s="47">
        <v>5000</v>
      </c>
      <c r="W1453" s="1"/>
      <c r="X1453" s="26" t="s">
        <v>9271</v>
      </c>
      <c r="Y1453" s="1"/>
      <c r="Z1453" s="1"/>
      <c r="AA1453" s="21" t="s">
        <v>747</v>
      </c>
      <c r="AB1453" s="1"/>
      <c r="AC1453" s="1"/>
      <c r="AD1453" s="1"/>
      <c r="AE1453" s="1"/>
      <c r="AF1453" s="2">
        <v>8</v>
      </c>
      <c r="AG1453" s="1" t="s">
        <v>336</v>
      </c>
    </row>
    <row r="1454" spans="1:33">
      <c r="A1454" t="s">
        <v>165</v>
      </c>
      <c r="B1454" s="2" t="s">
        <v>9272</v>
      </c>
      <c r="C1454" s="2"/>
      <c r="D1454" s="1" t="s">
        <v>183</v>
      </c>
      <c r="E1454" s="1"/>
      <c r="F1454" s="1"/>
      <c r="G1454" s="1"/>
      <c r="H1454" s="20"/>
      <c r="I1454" s="22"/>
      <c r="J1454" s="20"/>
      <c r="K1454" s="22"/>
      <c r="L1454" s="20"/>
      <c r="M1454" s="22">
        <v>2</v>
      </c>
      <c r="N1454" s="20">
        <v>2</v>
      </c>
      <c r="O1454" s="22"/>
      <c r="P1454" s="20"/>
      <c r="Q1454" s="22"/>
      <c r="R1454" s="20"/>
      <c r="S1454" s="22"/>
      <c r="T1454" s="20"/>
      <c r="U1454" s="22"/>
      <c r="V1454" s="47">
        <v>6000</v>
      </c>
      <c r="W1454" s="1" t="s">
        <v>9273</v>
      </c>
      <c r="X1454" s="26" t="s">
        <v>9039</v>
      </c>
      <c r="Y1454" s="1"/>
      <c r="Z1454" s="1"/>
      <c r="AA1454" s="21" t="s">
        <v>747</v>
      </c>
      <c r="AB1454" s="1"/>
      <c r="AC1454" s="1"/>
      <c r="AD1454" s="1"/>
      <c r="AE1454" s="1"/>
      <c r="AF1454" s="2">
        <v>9</v>
      </c>
      <c r="AG1454" s="1" t="s">
        <v>336</v>
      </c>
    </row>
    <row r="1455" spans="1:33">
      <c r="A1455" t="s">
        <v>165</v>
      </c>
      <c r="B1455" s="2" t="s">
        <v>9274</v>
      </c>
      <c r="C1455" s="2"/>
      <c r="D1455" s="1" t="s">
        <v>183</v>
      </c>
      <c r="E1455" s="1"/>
      <c r="F1455" s="1"/>
      <c r="G1455" s="1"/>
      <c r="H1455" s="20"/>
      <c r="I1455" s="22"/>
      <c r="J1455" s="20"/>
      <c r="K1455" s="22"/>
      <c r="L1455" s="20"/>
      <c r="M1455" s="22"/>
      <c r="N1455" s="20"/>
      <c r="O1455" s="22"/>
      <c r="P1455" s="20"/>
      <c r="Q1455" s="22"/>
      <c r="R1455" s="20"/>
      <c r="S1455" s="22"/>
      <c r="T1455" s="20">
        <v>3</v>
      </c>
      <c r="U1455" s="22"/>
      <c r="V1455" s="47">
        <v>6000</v>
      </c>
      <c r="W1455" s="1" t="s">
        <v>9275</v>
      </c>
      <c r="X1455" s="26" t="s">
        <v>9213</v>
      </c>
      <c r="Y1455" s="1"/>
      <c r="Z1455" s="1"/>
      <c r="AA1455" s="2" t="s">
        <v>747</v>
      </c>
      <c r="AB1455" s="1"/>
      <c r="AC1455" s="1"/>
      <c r="AD1455" s="1"/>
      <c r="AE1455" s="1"/>
      <c r="AF1455" s="2">
        <v>9</v>
      </c>
      <c r="AG1455" s="1" t="s">
        <v>336</v>
      </c>
    </row>
    <row r="1456" spans="1:33">
      <c r="A1456" t="s">
        <v>165</v>
      </c>
      <c r="B1456" s="2" t="s">
        <v>9276</v>
      </c>
      <c r="C1456" s="2"/>
      <c r="D1456" s="1" t="s">
        <v>183</v>
      </c>
      <c r="E1456" s="1"/>
      <c r="F1456" s="1"/>
      <c r="G1456" s="1"/>
      <c r="H1456" s="20"/>
      <c r="I1456" s="22"/>
      <c r="J1456" s="20"/>
      <c r="K1456" s="22"/>
      <c r="L1456" s="20"/>
      <c r="M1456" s="22"/>
      <c r="N1456" s="20"/>
      <c r="O1456" s="22"/>
      <c r="P1456" s="20"/>
      <c r="Q1456" s="22"/>
      <c r="R1456" s="20"/>
      <c r="S1456" s="22"/>
      <c r="T1456" s="20"/>
      <c r="U1456" s="22"/>
      <c r="V1456" s="47">
        <v>6000</v>
      </c>
      <c r="W1456" s="1" t="s">
        <v>9277</v>
      </c>
      <c r="X1456" s="26" t="s">
        <v>9278</v>
      </c>
      <c r="Y1456" s="1"/>
      <c r="Z1456" s="1"/>
      <c r="AA1456" s="2" t="s">
        <v>1631</v>
      </c>
      <c r="AB1456" s="1"/>
      <c r="AC1456" s="1"/>
      <c r="AD1456" s="1"/>
      <c r="AE1456" s="1"/>
      <c r="AF1456" s="2">
        <v>9</v>
      </c>
      <c r="AG1456" s="1" t="s">
        <v>336</v>
      </c>
    </row>
    <row r="1457" spans="1:33">
      <c r="A1457" t="s">
        <v>165</v>
      </c>
      <c r="B1457" s="2" t="s">
        <v>9279</v>
      </c>
      <c r="C1457" s="2"/>
      <c r="D1457" s="1" t="s">
        <v>183</v>
      </c>
      <c r="E1457" s="1"/>
      <c r="F1457" s="1"/>
      <c r="G1457" s="1"/>
      <c r="H1457" s="20"/>
      <c r="I1457" s="22"/>
      <c r="J1457" s="20"/>
      <c r="K1457" s="22"/>
      <c r="L1457" s="20"/>
      <c r="M1457" s="22"/>
      <c r="N1457" s="20"/>
      <c r="O1457" s="22"/>
      <c r="P1457" s="20"/>
      <c r="Q1457" s="22"/>
      <c r="R1457" s="20"/>
      <c r="S1457" s="22"/>
      <c r="T1457" s="20"/>
      <c r="U1457" s="22"/>
      <c r="V1457" s="47">
        <v>8000</v>
      </c>
      <c r="W1457" s="1" t="s">
        <v>9280</v>
      </c>
      <c r="X1457" s="26" t="s">
        <v>9111</v>
      </c>
      <c r="Y1457" s="1"/>
      <c r="Z1457" s="1"/>
      <c r="AA1457" s="2" t="s">
        <v>747</v>
      </c>
      <c r="AB1457" s="1"/>
      <c r="AC1457" s="1"/>
      <c r="AD1457" s="1"/>
      <c r="AE1457" s="1"/>
      <c r="AF1457" s="2">
        <v>12</v>
      </c>
      <c r="AG1457" s="1" t="s">
        <v>336</v>
      </c>
    </row>
    <row r="1458" spans="1:33">
      <c r="A1458" t="s">
        <v>165</v>
      </c>
      <c r="B1458" s="2" t="s">
        <v>9281</v>
      </c>
      <c r="C1458" s="2"/>
      <c r="D1458" s="1" t="s">
        <v>183</v>
      </c>
      <c r="E1458" s="1"/>
      <c r="F1458" s="1"/>
      <c r="G1458" s="1"/>
      <c r="H1458" s="20"/>
      <c r="I1458" s="22"/>
      <c r="J1458" s="20"/>
      <c r="K1458" s="22"/>
      <c r="L1458" s="20"/>
      <c r="M1458" s="22"/>
      <c r="N1458" s="20"/>
      <c r="O1458" s="22"/>
      <c r="P1458" s="20"/>
      <c r="Q1458" s="22"/>
      <c r="R1458" s="20"/>
      <c r="S1458" s="22"/>
      <c r="T1458" s="20"/>
      <c r="U1458" s="22"/>
      <c r="V1458" s="47">
        <v>8000</v>
      </c>
      <c r="W1458" s="1" t="s">
        <v>9282</v>
      </c>
      <c r="X1458" s="26" t="s">
        <v>9283</v>
      </c>
      <c r="Y1458" s="1"/>
      <c r="Z1458" s="1"/>
      <c r="AA1458" s="2" t="s">
        <v>1631</v>
      </c>
      <c r="AB1458" s="1"/>
      <c r="AC1458" s="1"/>
      <c r="AD1458" s="1"/>
      <c r="AE1458" s="1"/>
      <c r="AF1458" s="2">
        <v>12</v>
      </c>
      <c r="AG1458" s="1" t="s">
        <v>336</v>
      </c>
    </row>
    <row r="1459" spans="1:33">
      <c r="A1459" t="s">
        <v>165</v>
      </c>
      <c r="B1459" s="2" t="s">
        <v>9284</v>
      </c>
      <c r="C1459" s="2"/>
      <c r="D1459" s="1" t="s">
        <v>183</v>
      </c>
      <c r="E1459" s="1"/>
      <c r="F1459" s="1"/>
      <c r="G1459" s="1"/>
      <c r="H1459" s="20"/>
      <c r="I1459" s="22"/>
      <c r="J1459" s="20"/>
      <c r="K1459" s="22"/>
      <c r="L1459" s="20"/>
      <c r="M1459" s="22"/>
      <c r="N1459" s="20"/>
      <c r="O1459" s="22"/>
      <c r="P1459" s="20"/>
      <c r="Q1459" s="22"/>
      <c r="R1459" s="20"/>
      <c r="S1459" s="22"/>
      <c r="T1459" s="20"/>
      <c r="U1459" s="22"/>
      <c r="V1459" s="47">
        <v>8000</v>
      </c>
      <c r="W1459" s="1" t="s">
        <v>9285</v>
      </c>
      <c r="X1459" s="26" t="s">
        <v>9286</v>
      </c>
      <c r="Y1459" s="1"/>
      <c r="Z1459" s="1"/>
      <c r="AA1459" s="2" t="s">
        <v>1631</v>
      </c>
      <c r="AB1459" s="1"/>
      <c r="AC1459" s="1"/>
      <c r="AD1459" s="1"/>
      <c r="AE1459" s="1"/>
      <c r="AF1459" s="2">
        <v>12</v>
      </c>
      <c r="AG1459" s="1" t="s">
        <v>336</v>
      </c>
    </row>
    <row r="1460" spans="1:33">
      <c r="A1460" t="s">
        <v>165</v>
      </c>
      <c r="B1460" s="2" t="s">
        <v>9287</v>
      </c>
      <c r="C1460" s="2"/>
      <c r="D1460" s="1" t="s">
        <v>183</v>
      </c>
      <c r="E1460" s="1"/>
      <c r="F1460" s="1"/>
      <c r="G1460" s="1"/>
      <c r="H1460" s="20"/>
      <c r="I1460" s="22"/>
      <c r="J1460" s="20"/>
      <c r="K1460" s="22"/>
      <c r="L1460" s="20"/>
      <c r="M1460" s="22"/>
      <c r="N1460" s="20"/>
      <c r="O1460" s="22"/>
      <c r="P1460" s="20"/>
      <c r="Q1460" s="22"/>
      <c r="R1460" s="20"/>
      <c r="S1460" s="22"/>
      <c r="T1460" s="20"/>
      <c r="U1460" s="22"/>
      <c r="V1460" s="47">
        <v>10000</v>
      </c>
      <c r="W1460" s="1" t="s">
        <v>9288</v>
      </c>
      <c r="X1460" s="26" t="s">
        <v>9033</v>
      </c>
      <c r="Y1460" s="1"/>
      <c r="Z1460" s="1"/>
      <c r="AA1460" s="2" t="s">
        <v>747</v>
      </c>
      <c r="AB1460" s="1"/>
      <c r="AC1460" s="1"/>
      <c r="AD1460" s="1"/>
      <c r="AE1460" s="1"/>
      <c r="AF1460" s="2">
        <v>16</v>
      </c>
      <c r="AG1460" s="1" t="s">
        <v>336</v>
      </c>
    </row>
    <row r="1461" spans="1:33">
      <c r="A1461" t="s">
        <v>165</v>
      </c>
      <c r="B1461" s="2" t="s">
        <v>9289</v>
      </c>
      <c r="C1461" s="2"/>
      <c r="D1461" s="1" t="s">
        <v>183</v>
      </c>
      <c r="E1461" s="1"/>
      <c r="F1461" s="1"/>
      <c r="G1461" s="1"/>
      <c r="H1461" s="20"/>
      <c r="I1461" s="22"/>
      <c r="J1461" s="20"/>
      <c r="K1461" s="22"/>
      <c r="L1461" s="20"/>
      <c r="M1461" s="22"/>
      <c r="N1461" s="20"/>
      <c r="O1461" s="22"/>
      <c r="P1461" s="20"/>
      <c r="Q1461" s="22"/>
      <c r="R1461" s="20"/>
      <c r="S1461" s="22"/>
      <c r="T1461" s="20"/>
      <c r="U1461" s="22"/>
      <c r="V1461" s="47">
        <v>10000</v>
      </c>
      <c r="W1461" s="1" t="s">
        <v>9290</v>
      </c>
      <c r="X1461" s="26" t="s">
        <v>9291</v>
      </c>
      <c r="Y1461" s="1"/>
      <c r="Z1461" s="1"/>
      <c r="AA1461" s="2" t="s">
        <v>747</v>
      </c>
      <c r="AB1461" s="1"/>
      <c r="AC1461" s="1"/>
      <c r="AD1461" s="1"/>
      <c r="AE1461" s="1"/>
      <c r="AF1461" s="2">
        <v>16</v>
      </c>
      <c r="AG1461" s="1" t="s">
        <v>336</v>
      </c>
    </row>
    <row r="1462" spans="1:33">
      <c r="A1462" t="s">
        <v>165</v>
      </c>
      <c r="B1462" s="2" t="s">
        <v>9292</v>
      </c>
      <c r="C1462" s="2"/>
      <c r="D1462" s="1" t="s">
        <v>183</v>
      </c>
      <c r="E1462" s="1"/>
      <c r="F1462" s="1"/>
      <c r="G1462" s="1"/>
      <c r="H1462" s="20"/>
      <c r="I1462" s="22"/>
      <c r="J1462" s="20"/>
      <c r="K1462" s="22"/>
      <c r="L1462" s="20"/>
      <c r="M1462" s="22"/>
      <c r="N1462" s="20"/>
      <c r="O1462" s="22"/>
      <c r="P1462" s="20"/>
      <c r="Q1462" s="22"/>
      <c r="R1462" s="20"/>
      <c r="S1462" s="22"/>
      <c r="T1462" s="20"/>
      <c r="U1462" s="22"/>
      <c r="V1462" s="47">
        <v>10000</v>
      </c>
      <c r="W1462" s="1" t="s">
        <v>9293</v>
      </c>
      <c r="X1462" s="26" t="s">
        <v>9294</v>
      </c>
      <c r="Y1462" s="1"/>
      <c r="Z1462" s="1"/>
      <c r="AA1462" s="2" t="s">
        <v>1631</v>
      </c>
      <c r="AB1462" s="1"/>
      <c r="AC1462" s="1"/>
      <c r="AD1462" s="1"/>
      <c r="AE1462" s="1"/>
      <c r="AF1462" s="2">
        <v>16</v>
      </c>
      <c r="AG1462" s="1" t="s">
        <v>336</v>
      </c>
    </row>
    <row r="1463" spans="1:33">
      <c r="A1463" t="s">
        <v>165</v>
      </c>
      <c r="B1463" s="66" t="s">
        <v>9295</v>
      </c>
      <c r="C1463" s="2" t="s">
        <v>2039</v>
      </c>
      <c r="D1463" s="1" t="s">
        <v>183</v>
      </c>
      <c r="E1463" s="1"/>
      <c r="F1463" s="1"/>
      <c r="G1463" s="1"/>
      <c r="H1463" s="20"/>
      <c r="I1463" s="22"/>
      <c r="J1463" s="20"/>
      <c r="K1463" s="22"/>
      <c r="L1463" s="20"/>
      <c r="M1463" s="22">
        <v>4</v>
      </c>
      <c r="N1463" s="20">
        <v>4</v>
      </c>
      <c r="O1463" s="22"/>
      <c r="P1463" s="20"/>
      <c r="Q1463" s="22"/>
      <c r="R1463" s="20"/>
      <c r="S1463" s="22"/>
      <c r="T1463" s="20"/>
      <c r="U1463" s="22"/>
      <c r="V1463" s="47">
        <v>1500</v>
      </c>
      <c r="W1463" s="1" t="s">
        <v>9296</v>
      </c>
      <c r="X1463" s="26" t="s">
        <v>9132</v>
      </c>
      <c r="Y1463" s="1"/>
      <c r="Z1463" s="1"/>
      <c r="AA1463" s="2" t="s">
        <v>747</v>
      </c>
      <c r="AB1463" s="1"/>
      <c r="AC1463" s="1"/>
      <c r="AD1463" s="1"/>
      <c r="AE1463" s="1"/>
      <c r="AF1463" s="2">
        <v>2</v>
      </c>
      <c r="AG1463" s="1" t="s">
        <v>338</v>
      </c>
    </row>
    <row r="1464" spans="1:33">
      <c r="A1464" t="s">
        <v>165</v>
      </c>
      <c r="B1464" s="66" t="s">
        <v>9297</v>
      </c>
      <c r="C1464" s="2" t="s">
        <v>2039</v>
      </c>
      <c r="D1464" s="1" t="s">
        <v>183</v>
      </c>
      <c r="E1464" s="1"/>
      <c r="F1464" s="1"/>
      <c r="G1464" s="1"/>
      <c r="H1464" s="20"/>
      <c r="I1464" s="22"/>
      <c r="J1464" s="20"/>
      <c r="K1464" s="22"/>
      <c r="L1464" s="20"/>
      <c r="M1464" s="22"/>
      <c r="N1464" s="20"/>
      <c r="O1464" s="22"/>
      <c r="P1464" s="20"/>
      <c r="Q1464" s="22"/>
      <c r="R1464" s="20"/>
      <c r="S1464" s="22"/>
      <c r="T1464" s="20"/>
      <c r="U1464" s="22"/>
      <c r="V1464" s="47">
        <v>1500</v>
      </c>
      <c r="W1464" s="1"/>
      <c r="X1464" s="26" t="s">
        <v>9298</v>
      </c>
      <c r="Y1464" s="1"/>
      <c r="Z1464" s="1"/>
      <c r="AA1464" s="2" t="s">
        <v>747</v>
      </c>
      <c r="AB1464" s="1"/>
      <c r="AC1464" s="1"/>
      <c r="AD1464" s="1"/>
      <c r="AE1464" s="1"/>
      <c r="AF1464" s="2">
        <v>2</v>
      </c>
      <c r="AG1464" s="1" t="s">
        <v>338</v>
      </c>
    </row>
    <row r="1465" spans="1:33">
      <c r="A1465" t="s">
        <v>165</v>
      </c>
      <c r="B1465" s="66" t="s">
        <v>9299</v>
      </c>
      <c r="C1465" s="2" t="s">
        <v>2039</v>
      </c>
      <c r="D1465" s="1" t="s">
        <v>183</v>
      </c>
      <c r="E1465" s="1"/>
      <c r="F1465" s="1"/>
      <c r="G1465" s="1"/>
      <c r="H1465" s="20"/>
      <c r="I1465" s="22"/>
      <c r="J1465" s="20"/>
      <c r="K1465" s="22"/>
      <c r="L1465" s="20"/>
      <c r="M1465" s="22"/>
      <c r="N1465" s="20"/>
      <c r="O1465" s="22"/>
      <c r="P1465" s="20"/>
      <c r="Q1465" s="22"/>
      <c r="R1465" s="20"/>
      <c r="S1465" s="22"/>
      <c r="T1465" s="20"/>
      <c r="U1465" s="22"/>
      <c r="V1465" s="47">
        <v>1500</v>
      </c>
      <c r="W1465" s="1" t="s">
        <v>9300</v>
      </c>
      <c r="X1465" s="26" t="s">
        <v>9048</v>
      </c>
      <c r="Y1465" s="1"/>
      <c r="Z1465" s="1"/>
      <c r="AA1465" s="2" t="s">
        <v>747</v>
      </c>
      <c r="AB1465" s="1"/>
      <c r="AC1465" s="1"/>
      <c r="AD1465" s="1"/>
      <c r="AE1465" s="1"/>
      <c r="AF1465" s="2">
        <v>2</v>
      </c>
      <c r="AG1465" s="1" t="s">
        <v>338</v>
      </c>
    </row>
    <row r="1466" spans="1:33">
      <c r="A1466" t="s">
        <v>165</v>
      </c>
      <c r="B1466" s="66" t="s">
        <v>9301</v>
      </c>
      <c r="C1466" s="2" t="s">
        <v>2039</v>
      </c>
      <c r="D1466" s="1" t="s">
        <v>183</v>
      </c>
      <c r="E1466" s="1"/>
      <c r="F1466" s="1"/>
      <c r="G1466" s="1"/>
      <c r="H1466" s="20"/>
      <c r="I1466" s="22"/>
      <c r="J1466" s="20"/>
      <c r="K1466" s="22"/>
      <c r="L1466" s="20"/>
      <c r="M1466" s="22"/>
      <c r="N1466" s="20"/>
      <c r="O1466" s="22"/>
      <c r="P1466" s="20"/>
      <c r="Q1466" s="22"/>
      <c r="R1466" s="20"/>
      <c r="S1466" s="22"/>
      <c r="T1466" s="20"/>
      <c r="U1466" s="22"/>
      <c r="V1466" s="47">
        <v>1500</v>
      </c>
      <c r="W1466" s="1" t="s">
        <v>9302</v>
      </c>
      <c r="X1466" s="26" t="s">
        <v>9303</v>
      </c>
      <c r="Y1466" s="1"/>
      <c r="Z1466" s="1"/>
      <c r="AA1466" s="2" t="s">
        <v>747</v>
      </c>
      <c r="AB1466" s="1"/>
      <c r="AC1466" s="1"/>
      <c r="AD1466" s="1"/>
      <c r="AE1466" s="1"/>
      <c r="AF1466" s="2">
        <v>2</v>
      </c>
      <c r="AG1466" s="1" t="s">
        <v>338</v>
      </c>
    </row>
    <row r="1467" spans="1:33">
      <c r="A1467" t="s">
        <v>165</v>
      </c>
      <c r="B1467" s="66" t="s">
        <v>9304</v>
      </c>
      <c r="C1467" s="2" t="s">
        <v>2039</v>
      </c>
      <c r="D1467" s="1" t="s">
        <v>183</v>
      </c>
      <c r="E1467" s="1"/>
      <c r="F1467" s="1"/>
      <c r="G1467" s="1"/>
      <c r="H1467" s="20"/>
      <c r="I1467" s="22"/>
      <c r="J1467" s="20"/>
      <c r="K1467" s="22"/>
      <c r="L1467" s="20"/>
      <c r="M1467" s="22"/>
      <c r="N1467" s="20"/>
      <c r="O1467" s="22"/>
      <c r="P1467" s="20"/>
      <c r="Q1467" s="22"/>
      <c r="R1467" s="20"/>
      <c r="S1467" s="22"/>
      <c r="T1467" s="20"/>
      <c r="U1467" s="22"/>
      <c r="V1467" s="47">
        <v>1500</v>
      </c>
      <c r="W1467" s="1" t="s">
        <v>9305</v>
      </c>
      <c r="X1467" s="26" t="s">
        <v>9306</v>
      </c>
      <c r="Y1467" s="1"/>
      <c r="Z1467" s="1"/>
      <c r="AA1467" s="2" t="s">
        <v>1614</v>
      </c>
      <c r="AB1467" s="1"/>
      <c r="AC1467" s="1"/>
      <c r="AD1467" s="1"/>
      <c r="AE1467" s="1"/>
      <c r="AF1467" s="2">
        <v>2</v>
      </c>
      <c r="AG1467" s="1" t="s">
        <v>338</v>
      </c>
    </row>
    <row r="1468" spans="1:33">
      <c r="A1468" t="s">
        <v>165</v>
      </c>
      <c r="B1468" s="66" t="s">
        <v>9307</v>
      </c>
      <c r="C1468" s="2" t="s">
        <v>2039</v>
      </c>
      <c r="D1468" s="1" t="s">
        <v>183</v>
      </c>
      <c r="E1468" s="1"/>
      <c r="F1468" s="1"/>
      <c r="G1468" s="1"/>
      <c r="H1468" s="20"/>
      <c r="I1468" s="22"/>
      <c r="J1468" s="20"/>
      <c r="K1468" s="22"/>
      <c r="L1468" s="20"/>
      <c r="M1468" s="22"/>
      <c r="N1468" s="20"/>
      <c r="O1468" s="22"/>
      <c r="P1468" s="20"/>
      <c r="Q1468" s="22"/>
      <c r="R1468" s="20"/>
      <c r="S1468" s="22"/>
      <c r="T1468" s="20"/>
      <c r="U1468" s="22"/>
      <c r="V1468" s="47">
        <v>1500</v>
      </c>
      <c r="W1468" s="1" t="s">
        <v>9308</v>
      </c>
      <c r="X1468" s="26" t="s">
        <v>9309</v>
      </c>
      <c r="Y1468" s="1"/>
      <c r="Z1468" s="1"/>
      <c r="AA1468" s="2" t="s">
        <v>1614</v>
      </c>
      <c r="AB1468" s="1"/>
      <c r="AC1468" s="1"/>
      <c r="AD1468" s="1"/>
      <c r="AE1468" s="1"/>
      <c r="AF1468" s="2">
        <v>2</v>
      </c>
      <c r="AG1468" s="1" t="s">
        <v>338</v>
      </c>
    </row>
    <row r="1469" spans="1:33">
      <c r="A1469" t="s">
        <v>165</v>
      </c>
      <c r="B1469" s="66" t="s">
        <v>9310</v>
      </c>
      <c r="C1469" s="2" t="s">
        <v>2039</v>
      </c>
      <c r="D1469" s="1" t="s">
        <v>183</v>
      </c>
      <c r="E1469" s="1"/>
      <c r="F1469" s="1"/>
      <c r="G1469" s="1"/>
      <c r="H1469" s="20"/>
      <c r="I1469" s="22"/>
      <c r="J1469" s="20"/>
      <c r="K1469" s="22"/>
      <c r="L1469" s="20"/>
      <c r="M1469" s="22"/>
      <c r="N1469" s="20"/>
      <c r="O1469" s="22"/>
      <c r="P1469" s="20"/>
      <c r="Q1469" s="22"/>
      <c r="R1469" s="20"/>
      <c r="S1469" s="22"/>
      <c r="T1469" s="20"/>
      <c r="U1469" s="22"/>
      <c r="V1469" s="47">
        <v>1500</v>
      </c>
      <c r="W1469" s="1" t="s">
        <v>9311</v>
      </c>
      <c r="X1469" s="26" t="s">
        <v>5473</v>
      </c>
      <c r="Y1469" s="1"/>
      <c r="Z1469" s="1"/>
      <c r="AA1469" s="2" t="s">
        <v>1631</v>
      </c>
      <c r="AB1469" s="1"/>
      <c r="AC1469" s="1"/>
      <c r="AD1469" s="1"/>
      <c r="AE1469" s="1"/>
      <c r="AF1469" s="2">
        <v>2</v>
      </c>
      <c r="AG1469" s="1" t="s">
        <v>338</v>
      </c>
    </row>
    <row r="1470" spans="1:33">
      <c r="A1470" t="s">
        <v>165</v>
      </c>
      <c r="B1470" s="66" t="s">
        <v>9312</v>
      </c>
      <c r="C1470" s="2" t="s">
        <v>2039</v>
      </c>
      <c r="D1470" s="1" t="s">
        <v>183</v>
      </c>
      <c r="E1470" s="1"/>
      <c r="F1470" s="1"/>
      <c r="G1470" s="1"/>
      <c r="H1470" s="20"/>
      <c r="I1470" s="22"/>
      <c r="J1470" s="20"/>
      <c r="K1470" s="22"/>
      <c r="L1470" s="20"/>
      <c r="M1470" s="22"/>
      <c r="N1470" s="20"/>
      <c r="O1470" s="22"/>
      <c r="P1470" s="20"/>
      <c r="Q1470" s="22"/>
      <c r="R1470" s="20"/>
      <c r="S1470" s="22"/>
      <c r="T1470" s="20"/>
      <c r="U1470" s="22"/>
      <c r="V1470" s="47">
        <v>1500</v>
      </c>
      <c r="W1470" s="1" t="s">
        <v>9313</v>
      </c>
      <c r="X1470" s="26" t="s">
        <v>6200</v>
      </c>
      <c r="Y1470" s="1"/>
      <c r="Z1470" s="1"/>
      <c r="AA1470" s="2" t="s">
        <v>1631</v>
      </c>
      <c r="AB1470" s="1"/>
      <c r="AC1470" s="1"/>
      <c r="AD1470" s="1"/>
      <c r="AE1470" s="1"/>
      <c r="AF1470" s="2">
        <v>2</v>
      </c>
      <c r="AG1470" s="1" t="s">
        <v>338</v>
      </c>
    </row>
    <row r="1471" spans="1:33">
      <c r="A1471" t="s">
        <v>165</v>
      </c>
      <c r="B1471" s="66" t="s">
        <v>9314</v>
      </c>
      <c r="C1471" s="2" t="s">
        <v>2039</v>
      </c>
      <c r="D1471" s="1" t="s">
        <v>183</v>
      </c>
      <c r="E1471" s="1"/>
      <c r="F1471" s="1"/>
      <c r="G1471" s="1"/>
      <c r="H1471" s="20"/>
      <c r="I1471" s="22"/>
      <c r="J1471" s="20"/>
      <c r="K1471" s="22"/>
      <c r="L1471" s="20"/>
      <c r="M1471" s="22"/>
      <c r="N1471" s="20"/>
      <c r="O1471" s="22"/>
      <c r="P1471" s="20"/>
      <c r="Q1471" s="22"/>
      <c r="R1471" s="20"/>
      <c r="S1471" s="22"/>
      <c r="T1471" s="20"/>
      <c r="U1471" s="22"/>
      <c r="V1471" s="47">
        <v>1500</v>
      </c>
      <c r="W1471" s="1"/>
      <c r="X1471" s="26" t="s">
        <v>9315</v>
      </c>
      <c r="Y1471" s="1"/>
      <c r="Z1471" s="1"/>
      <c r="AA1471" s="2" t="s">
        <v>1631</v>
      </c>
      <c r="AB1471" s="1"/>
      <c r="AC1471" s="1"/>
      <c r="AD1471" s="1"/>
      <c r="AE1471" s="1"/>
      <c r="AF1471" s="2">
        <v>2</v>
      </c>
      <c r="AG1471" s="1" t="s">
        <v>338</v>
      </c>
    </row>
    <row r="1472" spans="1:33">
      <c r="A1472" t="s">
        <v>165</v>
      </c>
      <c r="B1472" s="2" t="s">
        <v>9316</v>
      </c>
      <c r="C1472" s="2"/>
      <c r="D1472" s="1" t="s">
        <v>183</v>
      </c>
      <c r="E1472" s="1"/>
      <c r="F1472" s="1"/>
      <c r="G1472" s="1"/>
      <c r="H1472" s="20">
        <v>1</v>
      </c>
      <c r="I1472" s="22"/>
      <c r="J1472" s="20"/>
      <c r="K1472" s="22"/>
      <c r="L1472" s="20"/>
      <c r="M1472" s="22"/>
      <c r="N1472" s="20"/>
      <c r="O1472" s="22"/>
      <c r="P1472" s="20"/>
      <c r="Q1472" s="22"/>
      <c r="R1472" s="20"/>
      <c r="S1472" s="22"/>
      <c r="T1472" s="20"/>
      <c r="U1472" s="22"/>
      <c r="V1472" s="47">
        <v>2000</v>
      </c>
      <c r="W1472" s="1" t="s">
        <v>9317</v>
      </c>
      <c r="X1472" s="26" t="s">
        <v>8966</v>
      </c>
      <c r="Y1472" s="1"/>
      <c r="Z1472" s="1"/>
      <c r="AA1472" s="2" t="s">
        <v>747</v>
      </c>
      <c r="AB1472" s="1"/>
      <c r="AC1472" s="1"/>
      <c r="AD1472" s="1"/>
      <c r="AE1472" s="1"/>
      <c r="AF1472" s="2">
        <v>3</v>
      </c>
      <c r="AG1472" s="1" t="s">
        <v>338</v>
      </c>
    </row>
    <row r="1473" spans="1:33">
      <c r="A1473" t="s">
        <v>165</v>
      </c>
      <c r="B1473" s="2" t="s">
        <v>9318</v>
      </c>
      <c r="C1473" s="2"/>
      <c r="D1473" s="1" t="s">
        <v>183</v>
      </c>
      <c r="E1473" s="1"/>
      <c r="F1473" s="1"/>
      <c r="G1473" s="1"/>
      <c r="H1473" s="20"/>
      <c r="I1473" s="22"/>
      <c r="J1473" s="20"/>
      <c r="K1473" s="22"/>
      <c r="L1473" s="20"/>
      <c r="M1473" s="22"/>
      <c r="N1473" s="20"/>
      <c r="O1473" s="22"/>
      <c r="P1473" s="20"/>
      <c r="Q1473" s="22">
        <v>3</v>
      </c>
      <c r="R1473" s="20">
        <v>3</v>
      </c>
      <c r="S1473" s="22"/>
      <c r="T1473" s="20"/>
      <c r="U1473" s="22"/>
      <c r="V1473" s="47">
        <v>2000</v>
      </c>
      <c r="W1473" s="1" t="s">
        <v>9319</v>
      </c>
      <c r="X1473" s="26" t="s">
        <v>9042</v>
      </c>
      <c r="Y1473" s="1"/>
      <c r="Z1473" s="1"/>
      <c r="AA1473" s="2" t="s">
        <v>747</v>
      </c>
      <c r="AB1473" s="1"/>
      <c r="AC1473" s="1"/>
      <c r="AD1473" s="1"/>
      <c r="AE1473" s="1"/>
      <c r="AF1473" s="2">
        <v>3</v>
      </c>
      <c r="AG1473" s="1" t="s">
        <v>338</v>
      </c>
    </row>
    <row r="1474" spans="1:33">
      <c r="A1474" t="s">
        <v>165</v>
      </c>
      <c r="B1474" s="2" t="s">
        <v>9320</v>
      </c>
      <c r="C1474" s="2"/>
      <c r="D1474" s="1" t="s">
        <v>183</v>
      </c>
      <c r="E1474" s="1"/>
      <c r="F1474" s="1"/>
      <c r="G1474" s="1"/>
      <c r="H1474" s="20"/>
      <c r="I1474" s="22"/>
      <c r="J1474" s="20"/>
      <c r="K1474" s="22"/>
      <c r="L1474" s="20"/>
      <c r="M1474" s="22"/>
      <c r="N1474" s="20"/>
      <c r="O1474" s="22"/>
      <c r="P1474" s="20"/>
      <c r="Q1474" s="22"/>
      <c r="R1474" s="20"/>
      <c r="S1474" s="22"/>
      <c r="T1474" s="20"/>
      <c r="U1474" s="22"/>
      <c r="V1474" s="47">
        <v>2000</v>
      </c>
      <c r="W1474" s="1" t="s">
        <v>9321</v>
      </c>
      <c r="X1474" s="26" t="s">
        <v>9322</v>
      </c>
      <c r="Y1474" s="1"/>
      <c r="Z1474" s="1"/>
      <c r="AA1474" s="2" t="s">
        <v>1631</v>
      </c>
      <c r="AB1474" s="1"/>
      <c r="AC1474" s="1"/>
      <c r="AD1474" s="1"/>
      <c r="AE1474" s="1"/>
      <c r="AF1474" s="2">
        <v>3</v>
      </c>
      <c r="AG1474" s="1" t="s">
        <v>338</v>
      </c>
    </row>
    <row r="1475" spans="1:33">
      <c r="A1475" t="s">
        <v>165</v>
      </c>
      <c r="B1475" s="2" t="s">
        <v>9323</v>
      </c>
      <c r="C1475" s="2"/>
      <c r="D1475" s="1" t="s">
        <v>183</v>
      </c>
      <c r="E1475" s="1"/>
      <c r="F1475" s="1"/>
      <c r="G1475" s="1"/>
      <c r="H1475" s="20"/>
      <c r="I1475" s="22"/>
      <c r="J1475" s="20"/>
      <c r="K1475" s="22"/>
      <c r="L1475" s="20"/>
      <c r="M1475" s="22"/>
      <c r="N1475" s="20"/>
      <c r="O1475" s="22"/>
      <c r="P1475" s="20"/>
      <c r="Q1475" s="22"/>
      <c r="R1475" s="20"/>
      <c r="S1475" s="22"/>
      <c r="T1475" s="20"/>
      <c r="U1475" s="22"/>
      <c r="V1475" s="47">
        <v>2000</v>
      </c>
      <c r="W1475" s="1" t="s">
        <v>9324</v>
      </c>
      <c r="X1475" s="26" t="s">
        <v>9325</v>
      </c>
      <c r="Y1475" s="1"/>
      <c r="Z1475" s="1"/>
      <c r="AA1475" s="2" t="s">
        <v>1631</v>
      </c>
      <c r="AB1475" s="1"/>
      <c r="AC1475" s="1"/>
      <c r="AD1475" s="1"/>
      <c r="AE1475" s="1"/>
      <c r="AF1475" s="2">
        <v>3</v>
      </c>
      <c r="AG1475" s="1" t="s">
        <v>338</v>
      </c>
    </row>
    <row r="1476" spans="1:33">
      <c r="A1476" t="s">
        <v>165</v>
      </c>
      <c r="B1476" s="2" t="s">
        <v>9326</v>
      </c>
      <c r="C1476" s="2"/>
      <c r="D1476" s="1" t="s">
        <v>183</v>
      </c>
      <c r="E1476" s="1"/>
      <c r="F1476" s="1"/>
      <c r="G1476" s="1"/>
      <c r="H1476" s="20"/>
      <c r="I1476" s="22"/>
      <c r="J1476" s="20"/>
      <c r="K1476" s="22"/>
      <c r="L1476" s="20"/>
      <c r="M1476" s="22"/>
      <c r="N1476" s="20"/>
      <c r="O1476" s="22"/>
      <c r="P1476" s="20"/>
      <c r="Q1476" s="22"/>
      <c r="R1476" s="20"/>
      <c r="S1476" s="22"/>
      <c r="T1476" s="20"/>
      <c r="U1476" s="22"/>
      <c r="V1476" s="47">
        <v>3000</v>
      </c>
      <c r="W1476" s="1"/>
      <c r="X1476" s="26" t="s">
        <v>9298</v>
      </c>
      <c r="Y1476" s="1"/>
      <c r="Z1476" s="1"/>
      <c r="AA1476" s="2" t="s">
        <v>747</v>
      </c>
      <c r="AB1476" s="1"/>
      <c r="AC1476" s="1"/>
      <c r="AD1476" s="1"/>
      <c r="AE1476" s="1"/>
      <c r="AF1476" s="2">
        <v>5</v>
      </c>
      <c r="AG1476" s="1" t="s">
        <v>338</v>
      </c>
    </row>
    <row r="1477" spans="1:33">
      <c r="A1477" t="s">
        <v>165</v>
      </c>
      <c r="B1477" s="2" t="s">
        <v>9327</v>
      </c>
      <c r="C1477" s="2"/>
      <c r="D1477" s="1" t="s">
        <v>183</v>
      </c>
      <c r="E1477" s="1"/>
      <c r="F1477" s="1"/>
      <c r="G1477" s="1"/>
      <c r="H1477" s="20"/>
      <c r="I1477" s="22"/>
      <c r="J1477" s="20"/>
      <c r="K1477" s="22"/>
      <c r="L1477" s="20"/>
      <c r="M1477" s="22"/>
      <c r="N1477" s="20"/>
      <c r="O1477" s="22"/>
      <c r="P1477" s="20"/>
      <c r="Q1477" s="22"/>
      <c r="R1477" s="20"/>
      <c r="S1477" s="22"/>
      <c r="T1477" s="20"/>
      <c r="U1477" s="22"/>
      <c r="V1477" s="47">
        <v>3000</v>
      </c>
      <c r="W1477" s="1" t="s">
        <v>9328</v>
      </c>
      <c r="X1477" s="26" t="s">
        <v>8984</v>
      </c>
      <c r="Y1477" s="1"/>
      <c r="Z1477" s="1"/>
      <c r="AA1477" s="2" t="s">
        <v>747</v>
      </c>
      <c r="AB1477" s="1"/>
      <c r="AC1477" s="1"/>
      <c r="AD1477" s="1"/>
      <c r="AE1477" s="1"/>
      <c r="AF1477" s="2">
        <v>5</v>
      </c>
      <c r="AG1477" s="1" t="s">
        <v>338</v>
      </c>
    </row>
    <row r="1478" spans="1:33">
      <c r="A1478" t="s">
        <v>165</v>
      </c>
      <c r="B1478" s="1" t="s">
        <v>9329</v>
      </c>
      <c r="C1478" s="2"/>
      <c r="D1478" s="1" t="s">
        <v>183</v>
      </c>
      <c r="E1478" s="1"/>
      <c r="F1478" s="1"/>
      <c r="G1478" s="2"/>
      <c r="H1478" s="20"/>
      <c r="I1478" s="22"/>
      <c r="J1478" s="20"/>
      <c r="K1478" s="22"/>
      <c r="L1478" s="20"/>
      <c r="M1478" s="22"/>
      <c r="N1478" s="20"/>
      <c r="O1478" s="22"/>
      <c r="P1478" s="20"/>
      <c r="Q1478" s="22"/>
      <c r="R1478" s="20"/>
      <c r="S1478" s="22"/>
      <c r="T1478" s="20"/>
      <c r="U1478" s="22"/>
      <c r="V1478" s="47">
        <v>3000</v>
      </c>
      <c r="W1478" s="1" t="s">
        <v>9330</v>
      </c>
      <c r="X1478" s="26" t="s">
        <v>9331</v>
      </c>
      <c r="Y1478" s="1"/>
      <c r="Z1478" s="1"/>
      <c r="AA1478" s="2" t="s">
        <v>1631</v>
      </c>
      <c r="AB1478" s="1"/>
      <c r="AC1478" s="1"/>
      <c r="AD1478" s="1"/>
      <c r="AE1478" s="1"/>
      <c r="AF1478" s="2">
        <v>5</v>
      </c>
      <c r="AG1478" s="1" t="s">
        <v>338</v>
      </c>
    </row>
    <row r="1479" spans="1:33">
      <c r="A1479" t="s">
        <v>165</v>
      </c>
      <c r="B1479" s="1" t="s">
        <v>9332</v>
      </c>
      <c r="C1479" s="1"/>
      <c r="D1479" s="1" t="s">
        <v>183</v>
      </c>
      <c r="E1479" s="1"/>
      <c r="F1479" s="1"/>
      <c r="G1479" s="1"/>
      <c r="H1479" s="20"/>
      <c r="I1479" s="22"/>
      <c r="J1479" s="20"/>
      <c r="K1479" s="22"/>
      <c r="L1479" s="20"/>
      <c r="M1479" s="22"/>
      <c r="N1479" s="20"/>
      <c r="O1479" s="22"/>
      <c r="P1479" s="20"/>
      <c r="Q1479" s="22"/>
      <c r="R1479" s="20"/>
      <c r="S1479" s="22"/>
      <c r="T1479" s="20"/>
      <c r="U1479" s="22"/>
      <c r="V1479" s="47">
        <v>3000</v>
      </c>
      <c r="W1479" s="1" t="s">
        <v>9333</v>
      </c>
      <c r="X1479" s="29" t="s">
        <v>5503</v>
      </c>
      <c r="Y1479" s="1"/>
      <c r="Z1479" s="1"/>
      <c r="AA1479" s="2" t="s">
        <v>1631</v>
      </c>
      <c r="AB1479" s="1"/>
      <c r="AC1479" s="1"/>
      <c r="AD1479" s="1"/>
      <c r="AE1479" s="1"/>
      <c r="AF1479" s="1">
        <v>5</v>
      </c>
      <c r="AG1479" s="1" t="s">
        <v>338</v>
      </c>
    </row>
    <row r="1480" spans="1:33">
      <c r="A1480" t="s">
        <v>165</v>
      </c>
      <c r="B1480" s="2" t="s">
        <v>9334</v>
      </c>
      <c r="C1480" s="2"/>
      <c r="D1480" s="1" t="s">
        <v>183</v>
      </c>
      <c r="E1480" s="1"/>
      <c r="F1480" s="1"/>
      <c r="G1480" s="1"/>
      <c r="H1480" s="20"/>
      <c r="I1480" s="22"/>
      <c r="J1480" s="20"/>
      <c r="K1480" s="22"/>
      <c r="L1480" s="20"/>
      <c r="M1480" s="22"/>
      <c r="N1480" s="20"/>
      <c r="O1480" s="22"/>
      <c r="P1480" s="20"/>
      <c r="Q1480" s="22"/>
      <c r="R1480" s="20"/>
      <c r="S1480" s="22"/>
      <c r="T1480" s="20"/>
      <c r="U1480" s="22"/>
      <c r="V1480" s="47">
        <v>4000</v>
      </c>
      <c r="W1480" s="1" t="s">
        <v>9335</v>
      </c>
      <c r="X1480" s="26" t="s">
        <v>8987</v>
      </c>
      <c r="Y1480" s="1"/>
      <c r="Z1480" s="1"/>
      <c r="AA1480" s="2" t="s">
        <v>747</v>
      </c>
      <c r="AB1480" s="1"/>
      <c r="AC1480" s="1"/>
      <c r="AD1480" s="1"/>
      <c r="AE1480" s="1"/>
      <c r="AF1480" s="2">
        <v>7</v>
      </c>
      <c r="AG1480" s="1" t="s">
        <v>338</v>
      </c>
    </row>
    <row r="1481" spans="1:33">
      <c r="A1481" t="s">
        <v>165</v>
      </c>
      <c r="B1481" s="2" t="s">
        <v>9336</v>
      </c>
      <c r="C1481" s="2"/>
      <c r="D1481" s="1" t="s">
        <v>183</v>
      </c>
      <c r="E1481" s="1"/>
      <c r="F1481" s="1"/>
      <c r="G1481" s="1"/>
      <c r="H1481" s="20"/>
      <c r="I1481" s="22"/>
      <c r="J1481" s="20"/>
      <c r="K1481" s="22"/>
      <c r="L1481" s="20"/>
      <c r="M1481" s="22">
        <v>4</v>
      </c>
      <c r="N1481" s="20">
        <v>4</v>
      </c>
      <c r="O1481" s="22"/>
      <c r="P1481" s="20"/>
      <c r="Q1481" s="22"/>
      <c r="R1481" s="20"/>
      <c r="S1481" s="22"/>
      <c r="T1481" s="20"/>
      <c r="U1481" s="22"/>
      <c r="V1481" s="47">
        <v>4000</v>
      </c>
      <c r="W1481" s="1" t="s">
        <v>9337</v>
      </c>
      <c r="X1481" s="26" t="s">
        <v>9132</v>
      </c>
      <c r="Y1481" s="1"/>
      <c r="Z1481" s="1"/>
      <c r="AA1481" s="2" t="s">
        <v>747</v>
      </c>
      <c r="AB1481" s="1"/>
      <c r="AC1481" s="1"/>
      <c r="AD1481" s="1"/>
      <c r="AE1481" s="1"/>
      <c r="AF1481" s="2">
        <v>7</v>
      </c>
      <c r="AG1481" s="1" t="s">
        <v>338</v>
      </c>
    </row>
    <row r="1482" spans="1:33">
      <c r="A1482" t="s">
        <v>165</v>
      </c>
      <c r="B1482" s="1" t="s">
        <v>9338</v>
      </c>
      <c r="C1482" s="1"/>
      <c r="D1482" s="1" t="s">
        <v>183</v>
      </c>
      <c r="E1482" s="1"/>
      <c r="F1482" s="1"/>
      <c r="G1482" s="1"/>
      <c r="H1482" s="20"/>
      <c r="I1482" s="22"/>
      <c r="J1482" s="20"/>
      <c r="K1482" s="22"/>
      <c r="L1482" s="20"/>
      <c r="M1482" s="22"/>
      <c r="N1482" s="20"/>
      <c r="O1482" s="22"/>
      <c r="P1482" s="20"/>
      <c r="Q1482" s="22"/>
      <c r="R1482" s="20"/>
      <c r="S1482" s="22"/>
      <c r="T1482" s="20"/>
      <c r="U1482" s="22"/>
      <c r="V1482" s="47">
        <v>4000</v>
      </c>
      <c r="W1482" s="1" t="s">
        <v>9339</v>
      </c>
      <c r="X1482" s="29" t="s">
        <v>9340</v>
      </c>
      <c r="Y1482" s="1"/>
      <c r="Z1482" s="1"/>
      <c r="AA1482" s="2" t="s">
        <v>1631</v>
      </c>
      <c r="AB1482" s="1"/>
      <c r="AC1482" s="1"/>
      <c r="AD1482" s="1"/>
      <c r="AE1482" s="1"/>
      <c r="AF1482" s="1">
        <v>7</v>
      </c>
      <c r="AG1482" s="1" t="s">
        <v>338</v>
      </c>
    </row>
    <row r="1483" spans="1:33">
      <c r="A1483" t="s">
        <v>165</v>
      </c>
      <c r="B1483" s="1" t="s">
        <v>9341</v>
      </c>
      <c r="C1483" s="1"/>
      <c r="D1483" s="1" t="s">
        <v>183</v>
      </c>
      <c r="E1483" s="1"/>
      <c r="F1483" s="1"/>
      <c r="G1483" s="1"/>
      <c r="H1483" s="20"/>
      <c r="I1483" s="22"/>
      <c r="J1483" s="20"/>
      <c r="K1483" s="22"/>
      <c r="L1483" s="20"/>
      <c r="M1483" s="22"/>
      <c r="N1483" s="20"/>
      <c r="O1483" s="22"/>
      <c r="P1483" s="20"/>
      <c r="Q1483" s="22"/>
      <c r="R1483" s="20"/>
      <c r="S1483" s="22"/>
      <c r="T1483" s="20"/>
      <c r="U1483" s="22"/>
      <c r="V1483" s="47">
        <v>4000</v>
      </c>
      <c r="W1483" s="1" t="s">
        <v>9342</v>
      </c>
      <c r="X1483" s="29" t="s">
        <v>9003</v>
      </c>
      <c r="Y1483" s="1"/>
      <c r="Z1483" s="1"/>
      <c r="AA1483" s="2" t="s">
        <v>1631</v>
      </c>
      <c r="AB1483" s="1"/>
      <c r="AC1483" s="1"/>
      <c r="AD1483" s="1"/>
      <c r="AE1483" s="1"/>
      <c r="AF1483" s="1">
        <v>7</v>
      </c>
      <c r="AG1483" s="1" t="s">
        <v>338</v>
      </c>
    </row>
    <row r="1484" spans="1:33">
      <c r="A1484" t="s">
        <v>165</v>
      </c>
      <c r="B1484" s="1" t="s">
        <v>9343</v>
      </c>
      <c r="C1484" s="1"/>
      <c r="D1484" s="1" t="s">
        <v>183</v>
      </c>
      <c r="E1484" s="1"/>
      <c r="F1484" s="1"/>
      <c r="G1484" s="1"/>
      <c r="H1484" s="20">
        <v>1</v>
      </c>
      <c r="I1484" s="22"/>
      <c r="J1484" s="20"/>
      <c r="K1484" s="22"/>
      <c r="L1484" s="20"/>
      <c r="M1484" s="22">
        <v>2</v>
      </c>
      <c r="N1484" s="20">
        <v>2</v>
      </c>
      <c r="O1484" s="22"/>
      <c r="P1484" s="20"/>
      <c r="Q1484" s="22"/>
      <c r="R1484" s="20"/>
      <c r="S1484" s="22"/>
      <c r="T1484" s="20"/>
      <c r="U1484" s="22"/>
      <c r="V1484" s="47">
        <v>4000</v>
      </c>
      <c r="W1484" s="1" t="s">
        <v>9344</v>
      </c>
      <c r="X1484" s="29" t="s">
        <v>9345</v>
      </c>
      <c r="Y1484" s="1"/>
      <c r="Z1484" s="1"/>
      <c r="AA1484" s="2" t="s">
        <v>1631</v>
      </c>
      <c r="AB1484" s="1"/>
      <c r="AC1484" s="1"/>
      <c r="AD1484" s="1"/>
      <c r="AE1484" s="1"/>
      <c r="AF1484" s="1">
        <v>7</v>
      </c>
      <c r="AG1484" s="1" t="s">
        <v>338</v>
      </c>
    </row>
    <row r="1485" spans="1:33">
      <c r="A1485" t="s">
        <v>165</v>
      </c>
      <c r="B1485" s="2" t="s">
        <v>9010</v>
      </c>
      <c r="C1485" s="2"/>
      <c r="D1485" s="1" t="s">
        <v>183</v>
      </c>
      <c r="E1485" s="1"/>
      <c r="F1485" s="1"/>
      <c r="G1485" s="1"/>
      <c r="H1485" s="20"/>
      <c r="I1485" s="22"/>
      <c r="J1485" s="20"/>
      <c r="K1485" s="22"/>
      <c r="L1485" s="20"/>
      <c r="M1485" s="22"/>
      <c r="N1485" s="20"/>
      <c r="O1485" s="22"/>
      <c r="P1485" s="20"/>
      <c r="Q1485" s="22"/>
      <c r="R1485" s="20"/>
      <c r="S1485" s="22"/>
      <c r="T1485" s="20"/>
      <c r="U1485" s="22"/>
      <c r="V1485" s="47">
        <v>6000</v>
      </c>
      <c r="W1485" s="1" t="s">
        <v>9106</v>
      </c>
      <c r="X1485" s="26" t="s">
        <v>9012</v>
      </c>
      <c r="Y1485" s="1"/>
      <c r="Z1485" s="1"/>
      <c r="AA1485" s="2" t="s">
        <v>747</v>
      </c>
      <c r="AB1485" s="1"/>
      <c r="AC1485" s="1"/>
      <c r="AD1485" s="1"/>
      <c r="AE1485" s="1"/>
      <c r="AF1485" s="2">
        <v>9</v>
      </c>
      <c r="AG1485" s="1" t="s">
        <v>338</v>
      </c>
    </row>
    <row r="1486" spans="1:33">
      <c r="A1486" t="s">
        <v>165</v>
      </c>
      <c r="B1486" s="2" t="s">
        <v>9346</v>
      </c>
      <c r="C1486" s="2"/>
      <c r="D1486" s="1" t="s">
        <v>183</v>
      </c>
      <c r="E1486" s="1"/>
      <c r="F1486" s="1"/>
      <c r="G1486" s="1"/>
      <c r="H1486" s="20"/>
      <c r="I1486" s="22"/>
      <c r="J1486" s="20"/>
      <c r="K1486" s="22"/>
      <c r="L1486" s="20"/>
      <c r="M1486" s="22"/>
      <c r="N1486" s="20"/>
      <c r="O1486" s="22">
        <v>5</v>
      </c>
      <c r="P1486" s="20">
        <v>5</v>
      </c>
      <c r="Q1486" s="22"/>
      <c r="R1486" s="20"/>
      <c r="S1486" s="22"/>
      <c r="T1486" s="20"/>
      <c r="U1486" s="22"/>
      <c r="V1486" s="47">
        <v>6000</v>
      </c>
      <c r="W1486" s="1" t="s">
        <v>9347</v>
      </c>
      <c r="X1486" s="26" t="s">
        <v>9348</v>
      </c>
      <c r="Y1486" s="1"/>
      <c r="Z1486" s="1"/>
      <c r="AA1486" s="2" t="s">
        <v>747</v>
      </c>
      <c r="AB1486" s="1"/>
      <c r="AC1486" s="1"/>
      <c r="AD1486" s="1"/>
      <c r="AE1486" s="1"/>
      <c r="AF1486" s="2">
        <v>9</v>
      </c>
      <c r="AG1486" s="1" t="s">
        <v>338</v>
      </c>
    </row>
    <row r="1487" spans="1:33">
      <c r="A1487" t="s">
        <v>165</v>
      </c>
      <c r="B1487" s="2" t="s">
        <v>9349</v>
      </c>
      <c r="C1487" s="2"/>
      <c r="D1487" s="1" t="s">
        <v>183</v>
      </c>
      <c r="E1487" s="1"/>
      <c r="F1487" s="1"/>
      <c r="G1487" s="1"/>
      <c r="H1487" s="20"/>
      <c r="I1487" s="22"/>
      <c r="J1487" s="20"/>
      <c r="K1487" s="22"/>
      <c r="L1487" s="20"/>
      <c r="M1487" s="22"/>
      <c r="N1487" s="20"/>
      <c r="O1487" s="22"/>
      <c r="P1487" s="20"/>
      <c r="Q1487" s="22"/>
      <c r="R1487" s="20"/>
      <c r="S1487" s="22"/>
      <c r="T1487" s="20"/>
      <c r="U1487" s="22"/>
      <c r="V1487" s="47">
        <v>6000</v>
      </c>
      <c r="W1487" s="1" t="s">
        <v>9350</v>
      </c>
      <c r="X1487" s="26" t="s">
        <v>9351</v>
      </c>
      <c r="Y1487" s="1"/>
      <c r="Z1487" s="1"/>
      <c r="AA1487" s="2" t="s">
        <v>747</v>
      </c>
      <c r="AB1487" s="1"/>
      <c r="AC1487" s="1"/>
      <c r="AD1487" s="1"/>
      <c r="AE1487" s="1"/>
      <c r="AF1487" s="2">
        <v>9</v>
      </c>
      <c r="AG1487" s="1" t="s">
        <v>338</v>
      </c>
    </row>
    <row r="1488" spans="1:33">
      <c r="A1488" t="s">
        <v>165</v>
      </c>
      <c r="B1488" s="2" t="s">
        <v>9352</v>
      </c>
      <c r="C1488" s="2"/>
      <c r="D1488" s="1" t="s">
        <v>183</v>
      </c>
      <c r="E1488" s="1"/>
      <c r="F1488" s="1"/>
      <c r="G1488" s="1"/>
      <c r="H1488" s="20"/>
      <c r="I1488" s="22"/>
      <c r="J1488" s="20"/>
      <c r="K1488" s="22"/>
      <c r="L1488" s="20"/>
      <c r="M1488" s="22"/>
      <c r="N1488" s="20"/>
      <c r="O1488" s="22"/>
      <c r="P1488" s="20"/>
      <c r="Q1488" s="22"/>
      <c r="R1488" s="20"/>
      <c r="S1488" s="22"/>
      <c r="T1488" s="20"/>
      <c r="U1488" s="22"/>
      <c r="V1488" s="47">
        <v>6000</v>
      </c>
      <c r="W1488" s="1" t="s">
        <v>9353</v>
      </c>
      <c r="X1488" s="26" t="s">
        <v>9354</v>
      </c>
      <c r="Y1488" s="1"/>
      <c r="Z1488" s="1"/>
      <c r="AA1488" s="2" t="s">
        <v>747</v>
      </c>
      <c r="AB1488" s="1"/>
      <c r="AC1488" s="1"/>
      <c r="AD1488" s="1"/>
      <c r="AE1488" s="1"/>
      <c r="AF1488" s="2">
        <v>9</v>
      </c>
      <c r="AG1488" s="1" t="s">
        <v>338</v>
      </c>
    </row>
    <row r="1489" spans="1:33">
      <c r="A1489" t="s">
        <v>165</v>
      </c>
      <c r="B1489" s="1" t="s">
        <v>9355</v>
      </c>
      <c r="C1489" s="1"/>
      <c r="D1489" s="1" t="s">
        <v>183</v>
      </c>
      <c r="E1489" s="1"/>
      <c r="F1489" s="1"/>
      <c r="G1489" s="1"/>
      <c r="H1489" s="20"/>
      <c r="I1489" s="22"/>
      <c r="J1489" s="20"/>
      <c r="K1489" s="22"/>
      <c r="L1489" s="20"/>
      <c r="M1489" s="22"/>
      <c r="N1489" s="20"/>
      <c r="O1489" s="22"/>
      <c r="P1489" s="20"/>
      <c r="Q1489" s="22"/>
      <c r="R1489" s="20"/>
      <c r="S1489" s="22"/>
      <c r="T1489" s="20">
        <v>3</v>
      </c>
      <c r="U1489" s="22">
        <v>3</v>
      </c>
      <c r="V1489" s="47">
        <v>6000</v>
      </c>
      <c r="W1489" s="1" t="s">
        <v>9356</v>
      </c>
      <c r="X1489" s="29" t="s">
        <v>5671</v>
      </c>
      <c r="Y1489" s="1"/>
      <c r="Z1489" s="1"/>
      <c r="AA1489" s="2" t="s">
        <v>1631</v>
      </c>
      <c r="AB1489" s="1"/>
      <c r="AC1489" s="1"/>
      <c r="AD1489" s="1"/>
      <c r="AE1489" s="1"/>
      <c r="AF1489" s="1">
        <v>9</v>
      </c>
      <c r="AG1489" s="1" t="s">
        <v>338</v>
      </c>
    </row>
    <row r="1490" spans="1:33">
      <c r="A1490" t="s">
        <v>165</v>
      </c>
      <c r="B1490" s="1" t="s">
        <v>9357</v>
      </c>
      <c r="C1490" s="1"/>
      <c r="D1490" s="1" t="s">
        <v>183</v>
      </c>
      <c r="E1490" s="1"/>
      <c r="F1490" s="1"/>
      <c r="G1490" s="1"/>
      <c r="H1490" s="20"/>
      <c r="I1490" s="22"/>
      <c r="J1490" s="20"/>
      <c r="K1490" s="22"/>
      <c r="L1490" s="20"/>
      <c r="M1490" s="22"/>
      <c r="N1490" s="20"/>
      <c r="O1490" s="22"/>
      <c r="P1490" s="20"/>
      <c r="Q1490" s="22"/>
      <c r="R1490" s="20"/>
      <c r="S1490" s="22"/>
      <c r="T1490" s="20"/>
      <c r="U1490" s="22"/>
      <c r="V1490" s="47">
        <v>6000</v>
      </c>
      <c r="W1490" s="1" t="s">
        <v>9358</v>
      </c>
      <c r="X1490" s="29" t="s">
        <v>9359</v>
      </c>
      <c r="Y1490" s="1"/>
      <c r="Z1490" s="1"/>
      <c r="AA1490" s="2" t="s">
        <v>1631</v>
      </c>
      <c r="AB1490" s="1"/>
      <c r="AC1490" s="1"/>
      <c r="AD1490" s="1"/>
      <c r="AE1490" s="1"/>
      <c r="AF1490" s="1">
        <v>9</v>
      </c>
      <c r="AG1490" s="1" t="s">
        <v>338</v>
      </c>
    </row>
    <row r="1491" spans="1:33">
      <c r="A1491" t="s">
        <v>165</v>
      </c>
      <c r="B1491" s="2" t="s">
        <v>9360</v>
      </c>
      <c r="C1491" s="2"/>
      <c r="D1491" s="1" t="s">
        <v>183</v>
      </c>
      <c r="E1491" s="1"/>
      <c r="F1491" s="1"/>
      <c r="G1491" s="1"/>
      <c r="H1491" s="20"/>
      <c r="I1491" s="22"/>
      <c r="J1491" s="20"/>
      <c r="K1491" s="22"/>
      <c r="L1491" s="20"/>
      <c r="M1491" s="22"/>
      <c r="N1491" s="20"/>
      <c r="O1491" s="22"/>
      <c r="P1491" s="20"/>
      <c r="Q1491" s="22"/>
      <c r="R1491" s="20"/>
      <c r="S1491" s="22"/>
      <c r="T1491" s="20"/>
      <c r="U1491" s="22"/>
      <c r="V1491" s="47">
        <v>10000</v>
      </c>
      <c r="W1491" s="1" t="s">
        <v>9361</v>
      </c>
      <c r="X1491" s="26" t="s">
        <v>9362</v>
      </c>
      <c r="Y1491" s="1"/>
      <c r="Z1491" s="1"/>
      <c r="AA1491" s="2" t="s">
        <v>747</v>
      </c>
      <c r="AB1491" s="1"/>
      <c r="AC1491" s="1"/>
      <c r="AD1491" s="1"/>
      <c r="AE1491" s="1"/>
      <c r="AF1491" s="2">
        <v>16</v>
      </c>
      <c r="AG1491" s="1" t="s">
        <v>338</v>
      </c>
    </row>
    <row r="1492" spans="1:33">
      <c r="A1492" t="s">
        <v>165</v>
      </c>
      <c r="B1492" s="2" t="s">
        <v>9363</v>
      </c>
      <c r="C1492" s="2"/>
      <c r="D1492" s="1" t="s">
        <v>183</v>
      </c>
      <c r="E1492" s="1"/>
      <c r="F1492" s="1"/>
      <c r="G1492" s="1"/>
      <c r="H1492" s="20"/>
      <c r="I1492" s="22"/>
      <c r="J1492" s="20"/>
      <c r="K1492" s="22"/>
      <c r="L1492" s="20"/>
      <c r="M1492" s="22"/>
      <c r="N1492" s="20"/>
      <c r="O1492" s="22"/>
      <c r="P1492" s="20"/>
      <c r="Q1492" s="22"/>
      <c r="R1492" s="20"/>
      <c r="S1492" s="22"/>
      <c r="T1492" s="20"/>
      <c r="U1492" s="22"/>
      <c r="V1492" s="47">
        <v>10000</v>
      </c>
      <c r="W1492" s="1" t="s">
        <v>9364</v>
      </c>
      <c r="X1492" s="26" t="s">
        <v>9033</v>
      </c>
      <c r="Y1492" s="1"/>
      <c r="Z1492" s="1"/>
      <c r="AA1492" s="2" t="s">
        <v>747</v>
      </c>
      <c r="AB1492" s="1"/>
      <c r="AC1492" s="1"/>
      <c r="AD1492" s="1"/>
      <c r="AE1492" s="1"/>
      <c r="AF1492" s="2">
        <v>16</v>
      </c>
      <c r="AG1492" s="1" t="s">
        <v>338</v>
      </c>
    </row>
    <row r="1493" spans="1:33">
      <c r="A1493" t="s">
        <v>165</v>
      </c>
      <c r="B1493" s="1" t="s">
        <v>9365</v>
      </c>
      <c r="C1493" s="1"/>
      <c r="D1493" s="1" t="s">
        <v>183</v>
      </c>
      <c r="E1493" s="1"/>
      <c r="F1493" s="1"/>
      <c r="G1493" s="1"/>
      <c r="H1493" s="20"/>
      <c r="I1493" s="22"/>
      <c r="J1493" s="20"/>
      <c r="K1493" s="22"/>
      <c r="L1493" s="20"/>
      <c r="M1493" s="22"/>
      <c r="N1493" s="20"/>
      <c r="O1493" s="22"/>
      <c r="P1493" s="20"/>
      <c r="Q1493" s="22"/>
      <c r="R1493" s="20"/>
      <c r="S1493" s="22"/>
      <c r="T1493" s="20"/>
      <c r="U1493" s="22"/>
      <c r="V1493" s="47">
        <v>10000</v>
      </c>
      <c r="W1493" s="1" t="s">
        <v>9366</v>
      </c>
      <c r="X1493" s="29" t="s">
        <v>9367</v>
      </c>
      <c r="Y1493" s="1"/>
      <c r="Z1493" s="1"/>
      <c r="AA1493" s="2" t="s">
        <v>1631</v>
      </c>
      <c r="AB1493" s="1"/>
      <c r="AC1493" s="1"/>
      <c r="AD1493" s="1"/>
      <c r="AE1493" s="1"/>
      <c r="AF1493" s="1">
        <v>16</v>
      </c>
      <c r="AG1493" s="1" t="s">
        <v>338</v>
      </c>
    </row>
    <row r="1494" spans="1:33">
      <c r="A1494" t="s">
        <v>165</v>
      </c>
      <c r="B1494" s="66" t="s">
        <v>9368</v>
      </c>
      <c r="C1494" s="1" t="s">
        <v>2039</v>
      </c>
      <c r="D1494" s="1" t="s">
        <v>183</v>
      </c>
      <c r="E1494" s="1"/>
      <c r="F1494" s="1"/>
      <c r="G1494" s="1"/>
      <c r="H1494" s="20"/>
      <c r="I1494" s="22"/>
      <c r="J1494" s="20"/>
      <c r="K1494" s="22"/>
      <c r="L1494" s="20"/>
      <c r="M1494" s="22"/>
      <c r="N1494" s="20"/>
      <c r="O1494" s="22"/>
      <c r="P1494" s="20"/>
      <c r="Q1494" s="22"/>
      <c r="R1494" s="20"/>
      <c r="S1494" s="22"/>
      <c r="T1494" s="20"/>
      <c r="U1494" s="22"/>
      <c r="V1494" s="47">
        <v>500</v>
      </c>
      <c r="W1494" s="1" t="s">
        <v>9369</v>
      </c>
      <c r="X1494" s="29" t="s">
        <v>9370</v>
      </c>
      <c r="Y1494" s="1"/>
      <c r="Z1494" s="1"/>
      <c r="AA1494" s="2" t="s">
        <v>1653</v>
      </c>
      <c r="AB1494" s="1"/>
      <c r="AC1494" s="1"/>
      <c r="AD1494" s="1"/>
      <c r="AE1494" s="1"/>
      <c r="AF1494" s="1">
        <v>1</v>
      </c>
      <c r="AG1494" s="1" t="s">
        <v>29</v>
      </c>
    </row>
    <row r="1495" spans="1:33">
      <c r="A1495" t="s">
        <v>165</v>
      </c>
      <c r="B1495" s="66" t="s">
        <v>9371</v>
      </c>
      <c r="C1495" s="1" t="s">
        <v>2039</v>
      </c>
      <c r="D1495" s="1" t="s">
        <v>183</v>
      </c>
      <c r="E1495" s="1"/>
      <c r="F1495" s="1"/>
      <c r="G1495" s="1"/>
      <c r="H1495" s="20"/>
      <c r="I1495" s="22"/>
      <c r="J1495" s="20"/>
      <c r="K1495" s="22"/>
      <c r="L1495" s="20"/>
      <c r="M1495" s="22"/>
      <c r="N1495" s="20"/>
      <c r="O1495" s="22"/>
      <c r="P1495" s="20"/>
      <c r="Q1495" s="22"/>
      <c r="R1495" s="20"/>
      <c r="S1495" s="22"/>
      <c r="T1495" s="20"/>
      <c r="U1495" s="22"/>
      <c r="V1495" s="47">
        <v>500</v>
      </c>
      <c r="W1495" s="1" t="s">
        <v>9372</v>
      </c>
      <c r="X1495" s="29" t="s">
        <v>9373</v>
      </c>
      <c r="Y1495" s="1"/>
      <c r="Z1495" s="1"/>
      <c r="AA1495" s="2" t="s">
        <v>1653</v>
      </c>
      <c r="AB1495" s="1"/>
      <c r="AC1495" s="1"/>
      <c r="AD1495" s="1"/>
      <c r="AE1495" s="1"/>
      <c r="AF1495" s="1">
        <v>1</v>
      </c>
      <c r="AG1495" s="1" t="s">
        <v>29</v>
      </c>
    </row>
    <row r="1496" spans="1:33">
      <c r="A1496" t="s">
        <v>165</v>
      </c>
      <c r="B1496" s="66" t="s">
        <v>9374</v>
      </c>
      <c r="C1496" s="1" t="s">
        <v>2039</v>
      </c>
      <c r="D1496" s="1" t="s">
        <v>183</v>
      </c>
      <c r="E1496" s="1"/>
      <c r="F1496" s="1"/>
      <c r="G1496" s="1"/>
      <c r="H1496" s="20"/>
      <c r="I1496" s="22"/>
      <c r="J1496" s="20"/>
      <c r="K1496" s="22"/>
      <c r="L1496" s="20"/>
      <c r="M1496" s="22"/>
      <c r="N1496" s="20"/>
      <c r="O1496" s="22"/>
      <c r="P1496" s="20"/>
      <c r="Q1496" s="22"/>
      <c r="R1496" s="20"/>
      <c r="S1496" s="22"/>
      <c r="T1496" s="20"/>
      <c r="U1496" s="22"/>
      <c r="V1496" s="47">
        <v>500</v>
      </c>
      <c r="W1496" s="1" t="s">
        <v>9375</v>
      </c>
      <c r="X1496" s="29" t="s">
        <v>9376</v>
      </c>
      <c r="Y1496" s="1"/>
      <c r="Z1496" s="1"/>
      <c r="AA1496" s="2" t="s">
        <v>1653</v>
      </c>
      <c r="AB1496" s="1"/>
      <c r="AC1496" s="1"/>
      <c r="AD1496" s="1"/>
      <c r="AE1496" s="1"/>
      <c r="AF1496" s="1">
        <v>1</v>
      </c>
      <c r="AG1496" s="1" t="s">
        <v>29</v>
      </c>
    </row>
    <row r="1497" spans="1:33">
      <c r="A1497" t="s">
        <v>165</v>
      </c>
      <c r="B1497" s="66" t="s">
        <v>9377</v>
      </c>
      <c r="C1497" s="1" t="s">
        <v>2039</v>
      </c>
      <c r="D1497" s="1" t="s">
        <v>183</v>
      </c>
      <c r="E1497" s="1"/>
      <c r="F1497" s="1"/>
      <c r="G1497" s="1"/>
      <c r="H1497" s="20"/>
      <c r="I1497" s="22"/>
      <c r="J1497" s="20"/>
      <c r="K1497" s="22"/>
      <c r="L1497" s="20"/>
      <c r="M1497" s="22"/>
      <c r="N1497" s="20"/>
      <c r="O1497" s="22"/>
      <c r="P1497" s="20"/>
      <c r="Q1497" s="22"/>
      <c r="R1497" s="20"/>
      <c r="S1497" s="22"/>
      <c r="T1497" s="20"/>
      <c r="U1497" s="22"/>
      <c r="V1497" s="47">
        <v>500</v>
      </c>
      <c r="W1497" s="1" t="s">
        <v>9378</v>
      </c>
      <c r="X1497" s="29" t="s">
        <v>9379</v>
      </c>
      <c r="Y1497" s="1"/>
      <c r="Z1497" s="1"/>
      <c r="AA1497" s="2" t="s">
        <v>1653</v>
      </c>
      <c r="AB1497" s="1"/>
      <c r="AC1497" s="1"/>
      <c r="AD1497" s="1"/>
      <c r="AE1497" s="1"/>
      <c r="AF1497" s="1">
        <v>1</v>
      </c>
      <c r="AG1497" s="1" t="s">
        <v>29</v>
      </c>
    </row>
    <row r="1498" spans="1:33">
      <c r="A1498" t="s">
        <v>165</v>
      </c>
      <c r="B1498" s="66" t="s">
        <v>9380</v>
      </c>
      <c r="C1498" s="1" t="s">
        <v>2039</v>
      </c>
      <c r="D1498" s="1" t="s">
        <v>183</v>
      </c>
      <c r="E1498" s="1"/>
      <c r="F1498" s="1"/>
      <c r="G1498" s="1"/>
      <c r="H1498" s="20"/>
      <c r="I1498" s="22"/>
      <c r="J1498" s="20"/>
      <c r="K1498" s="22"/>
      <c r="L1498" s="20"/>
      <c r="M1498" s="22"/>
      <c r="N1498" s="20"/>
      <c r="O1498" s="22"/>
      <c r="P1498" s="20"/>
      <c r="Q1498" s="22"/>
      <c r="R1498" s="20"/>
      <c r="S1498" s="22"/>
      <c r="T1498" s="20"/>
      <c r="U1498" s="22"/>
      <c r="V1498" s="47">
        <v>500</v>
      </c>
      <c r="W1498" s="1" t="s">
        <v>9381</v>
      </c>
      <c r="X1498" s="29" t="s">
        <v>9382</v>
      </c>
      <c r="Y1498" s="1"/>
      <c r="Z1498" s="1"/>
      <c r="AA1498" s="2" t="s">
        <v>1653</v>
      </c>
      <c r="AB1498" s="1"/>
      <c r="AC1498" s="1"/>
      <c r="AD1498" s="1"/>
      <c r="AE1498" s="1"/>
      <c r="AF1498" s="1">
        <v>1</v>
      </c>
      <c r="AG1498" s="1" t="s">
        <v>29</v>
      </c>
    </row>
    <row r="1499" spans="1:33">
      <c r="A1499" t="s">
        <v>165</v>
      </c>
      <c r="B1499" s="66" t="s">
        <v>9383</v>
      </c>
      <c r="C1499" s="1" t="s">
        <v>2039</v>
      </c>
      <c r="D1499" s="1" t="s">
        <v>183</v>
      </c>
      <c r="E1499" s="1"/>
      <c r="F1499" s="1"/>
      <c r="G1499" s="1"/>
      <c r="H1499" s="20"/>
      <c r="I1499" s="22"/>
      <c r="J1499" s="20"/>
      <c r="K1499" s="22"/>
      <c r="L1499" s="20"/>
      <c r="M1499" s="22"/>
      <c r="N1499" s="20"/>
      <c r="O1499" s="22"/>
      <c r="P1499" s="20"/>
      <c r="Q1499" s="22"/>
      <c r="R1499" s="20"/>
      <c r="S1499" s="22"/>
      <c r="T1499" s="20"/>
      <c r="U1499" s="22"/>
      <c r="V1499" s="47">
        <v>500</v>
      </c>
      <c r="W1499" s="1" t="s">
        <v>9384</v>
      </c>
      <c r="X1499" s="29" t="s">
        <v>9385</v>
      </c>
      <c r="Y1499" s="1"/>
      <c r="Z1499" s="1"/>
      <c r="AA1499" s="2" t="s">
        <v>1653</v>
      </c>
      <c r="AB1499" s="1"/>
      <c r="AC1499" s="1"/>
      <c r="AD1499" s="1"/>
      <c r="AE1499" s="1"/>
      <c r="AF1499" s="1">
        <v>1</v>
      </c>
      <c r="AG1499" s="1" t="s">
        <v>29</v>
      </c>
    </row>
    <row r="1500" spans="1:33">
      <c r="A1500" t="s">
        <v>165</v>
      </c>
      <c r="B1500" s="66" t="s">
        <v>9386</v>
      </c>
      <c r="C1500" s="1" t="s">
        <v>2039</v>
      </c>
      <c r="D1500" s="1" t="s">
        <v>183</v>
      </c>
      <c r="E1500" s="1"/>
      <c r="F1500" s="1"/>
      <c r="G1500" s="1"/>
      <c r="H1500" s="20"/>
      <c r="I1500" s="22"/>
      <c r="J1500" s="20"/>
      <c r="K1500" s="22"/>
      <c r="L1500" s="20"/>
      <c r="M1500" s="22"/>
      <c r="N1500" s="20"/>
      <c r="O1500" s="22"/>
      <c r="P1500" s="20"/>
      <c r="Q1500" s="22"/>
      <c r="R1500" s="20"/>
      <c r="S1500" s="22"/>
      <c r="T1500" s="20"/>
      <c r="U1500" s="22"/>
      <c r="V1500" s="47">
        <v>500</v>
      </c>
      <c r="W1500" s="1" t="s">
        <v>9387</v>
      </c>
      <c r="X1500" s="29" t="s">
        <v>9388</v>
      </c>
      <c r="Y1500" s="1"/>
      <c r="Z1500" s="1"/>
      <c r="AA1500" s="2" t="s">
        <v>1653</v>
      </c>
      <c r="AB1500" s="1"/>
      <c r="AC1500" s="1"/>
      <c r="AD1500" s="1"/>
      <c r="AE1500" s="1"/>
      <c r="AF1500" s="1">
        <v>1</v>
      </c>
      <c r="AG1500" s="1" t="s">
        <v>29</v>
      </c>
    </row>
    <row r="1501" spans="1:33">
      <c r="A1501" t="s">
        <v>165</v>
      </c>
      <c r="B1501" s="66" t="s">
        <v>9389</v>
      </c>
      <c r="C1501" s="1" t="s">
        <v>2039</v>
      </c>
      <c r="D1501" s="1" t="s">
        <v>183</v>
      </c>
      <c r="E1501" s="1"/>
      <c r="F1501" s="1"/>
      <c r="G1501" s="1"/>
      <c r="H1501" s="20"/>
      <c r="I1501" s="22"/>
      <c r="J1501" s="20"/>
      <c r="K1501" s="22"/>
      <c r="L1501" s="20"/>
      <c r="M1501" s="22"/>
      <c r="N1501" s="20"/>
      <c r="O1501" s="22"/>
      <c r="P1501" s="20"/>
      <c r="Q1501" s="22"/>
      <c r="R1501" s="20"/>
      <c r="S1501" s="22"/>
      <c r="T1501" s="20"/>
      <c r="U1501" s="22"/>
      <c r="V1501" s="47">
        <v>500</v>
      </c>
      <c r="W1501" s="1" t="s">
        <v>9390</v>
      </c>
      <c r="X1501" s="29" t="s">
        <v>9391</v>
      </c>
      <c r="Y1501" s="1"/>
      <c r="Z1501" s="1"/>
      <c r="AA1501" s="2" t="s">
        <v>1653</v>
      </c>
      <c r="AB1501" s="1"/>
      <c r="AC1501" s="1"/>
      <c r="AD1501" s="1"/>
      <c r="AE1501" s="1"/>
      <c r="AF1501" s="1">
        <v>1</v>
      </c>
      <c r="AG1501" s="1" t="s">
        <v>29</v>
      </c>
    </row>
    <row r="1502" spans="1:33">
      <c r="A1502" t="s">
        <v>165</v>
      </c>
      <c r="B1502" s="66" t="s">
        <v>9392</v>
      </c>
      <c r="C1502" s="1" t="s">
        <v>2039</v>
      </c>
      <c r="D1502" s="1" t="s">
        <v>183</v>
      </c>
      <c r="E1502" s="1"/>
      <c r="F1502" s="1"/>
      <c r="G1502" s="1"/>
      <c r="H1502" s="20"/>
      <c r="I1502" s="22"/>
      <c r="J1502" s="20"/>
      <c r="K1502" s="22"/>
      <c r="L1502" s="20"/>
      <c r="M1502" s="22"/>
      <c r="N1502" s="20"/>
      <c r="O1502" s="22"/>
      <c r="P1502" s="20"/>
      <c r="Q1502" s="22"/>
      <c r="R1502" s="20"/>
      <c r="S1502" s="22"/>
      <c r="T1502" s="20"/>
      <c r="U1502" s="22"/>
      <c r="V1502" s="47">
        <v>500</v>
      </c>
      <c r="W1502" s="1" t="s">
        <v>9393</v>
      </c>
      <c r="X1502" s="29" t="s">
        <v>9394</v>
      </c>
      <c r="Y1502" s="1"/>
      <c r="Z1502" s="1"/>
      <c r="AA1502" s="2" t="s">
        <v>1653</v>
      </c>
      <c r="AB1502" s="1"/>
      <c r="AC1502" s="1"/>
      <c r="AD1502" s="1"/>
      <c r="AE1502" s="1"/>
      <c r="AF1502" s="1">
        <v>1</v>
      </c>
      <c r="AG1502" s="1" t="s">
        <v>29</v>
      </c>
    </row>
    <row r="1503" spans="1:33">
      <c r="A1503" t="s">
        <v>165</v>
      </c>
      <c r="B1503" s="66" t="s">
        <v>9395</v>
      </c>
      <c r="C1503" s="1" t="s">
        <v>2039</v>
      </c>
      <c r="D1503" s="1" t="s">
        <v>183</v>
      </c>
      <c r="E1503" s="1"/>
      <c r="F1503" s="1"/>
      <c r="G1503" s="1"/>
      <c r="H1503" s="20"/>
      <c r="I1503" s="22"/>
      <c r="J1503" s="20"/>
      <c r="K1503" s="22"/>
      <c r="L1503" s="20"/>
      <c r="M1503" s="22"/>
      <c r="N1503" s="20"/>
      <c r="O1503" s="22"/>
      <c r="P1503" s="20"/>
      <c r="Q1503" s="22"/>
      <c r="R1503" s="20"/>
      <c r="S1503" s="22"/>
      <c r="T1503" s="20"/>
      <c r="U1503" s="22"/>
      <c r="V1503" s="47">
        <v>500</v>
      </c>
      <c r="W1503" s="1" t="s">
        <v>9396</v>
      </c>
      <c r="X1503" s="29" t="s">
        <v>9397</v>
      </c>
      <c r="Y1503" s="1"/>
      <c r="Z1503" s="1"/>
      <c r="AA1503" s="2" t="s">
        <v>1653</v>
      </c>
      <c r="AB1503" s="1"/>
      <c r="AC1503" s="1"/>
      <c r="AD1503" s="1"/>
      <c r="AE1503" s="1"/>
      <c r="AF1503" s="1">
        <v>1</v>
      </c>
      <c r="AG1503" s="1" t="s">
        <v>29</v>
      </c>
    </row>
    <row r="1504" spans="1:33">
      <c r="A1504" t="s">
        <v>165</v>
      </c>
      <c r="B1504" s="66" t="s">
        <v>9398</v>
      </c>
      <c r="C1504" s="1" t="s">
        <v>2039</v>
      </c>
      <c r="D1504" s="1" t="s">
        <v>183</v>
      </c>
      <c r="E1504" s="1"/>
      <c r="F1504" s="1"/>
      <c r="G1504" s="1"/>
      <c r="H1504" s="20"/>
      <c r="I1504" s="22"/>
      <c r="J1504" s="20"/>
      <c r="K1504" s="22"/>
      <c r="L1504" s="20"/>
      <c r="M1504" s="22"/>
      <c r="N1504" s="20"/>
      <c r="O1504" s="22"/>
      <c r="P1504" s="20"/>
      <c r="Q1504" s="22"/>
      <c r="R1504" s="20"/>
      <c r="S1504" s="22"/>
      <c r="T1504" s="20"/>
      <c r="U1504" s="22"/>
      <c r="V1504" s="47">
        <v>500</v>
      </c>
      <c r="W1504" s="1" t="s">
        <v>9399</v>
      </c>
      <c r="X1504" s="29" t="s">
        <v>9400</v>
      </c>
      <c r="Y1504" s="1"/>
      <c r="Z1504" s="1"/>
      <c r="AA1504" s="2" t="s">
        <v>1653</v>
      </c>
      <c r="AB1504" s="1"/>
      <c r="AC1504" s="1"/>
      <c r="AD1504" s="1"/>
      <c r="AE1504" s="1"/>
      <c r="AF1504" s="1">
        <v>1</v>
      </c>
      <c r="AG1504" s="1" t="s">
        <v>29</v>
      </c>
    </row>
    <row r="1505" spans="1:33">
      <c r="A1505" t="s">
        <v>165</v>
      </c>
      <c r="B1505" s="66" t="s">
        <v>9401</v>
      </c>
      <c r="C1505" s="1" t="s">
        <v>2039</v>
      </c>
      <c r="D1505" s="1" t="s">
        <v>183</v>
      </c>
      <c r="E1505" s="1"/>
      <c r="F1505" s="1"/>
      <c r="G1505" s="1"/>
      <c r="H1505" s="20"/>
      <c r="I1505" s="22"/>
      <c r="J1505" s="20"/>
      <c r="K1505" s="22"/>
      <c r="L1505" s="20"/>
      <c r="M1505" s="22"/>
      <c r="N1505" s="20"/>
      <c r="O1505" s="22"/>
      <c r="P1505" s="20"/>
      <c r="Q1505" s="22"/>
      <c r="R1505" s="20"/>
      <c r="S1505" s="22"/>
      <c r="T1505" s="20"/>
      <c r="U1505" s="22"/>
      <c r="V1505" s="47">
        <v>500</v>
      </c>
      <c r="W1505" s="1" t="s">
        <v>9402</v>
      </c>
      <c r="X1505" s="29" t="s">
        <v>9403</v>
      </c>
      <c r="Y1505" s="1"/>
      <c r="Z1505" s="1"/>
      <c r="AA1505" s="2" t="s">
        <v>1653</v>
      </c>
      <c r="AB1505" s="1"/>
      <c r="AC1505" s="1"/>
      <c r="AD1505" s="1"/>
      <c r="AE1505" s="1"/>
      <c r="AF1505" s="1">
        <v>1</v>
      </c>
      <c r="AG1505" s="1" t="s">
        <v>29</v>
      </c>
    </row>
    <row r="1506" spans="1:33">
      <c r="A1506" t="s">
        <v>165</v>
      </c>
      <c r="B1506" s="66" t="s">
        <v>9404</v>
      </c>
      <c r="C1506" s="1" t="s">
        <v>2039</v>
      </c>
      <c r="D1506" s="1" t="s">
        <v>183</v>
      </c>
      <c r="E1506" s="1"/>
      <c r="F1506" s="1"/>
      <c r="G1506" s="1"/>
      <c r="H1506" s="20"/>
      <c r="I1506" s="22"/>
      <c r="J1506" s="20"/>
      <c r="K1506" s="22"/>
      <c r="L1506" s="20"/>
      <c r="M1506" s="22"/>
      <c r="N1506" s="20"/>
      <c r="O1506" s="22"/>
      <c r="P1506" s="20"/>
      <c r="Q1506" s="22"/>
      <c r="R1506" s="20"/>
      <c r="S1506" s="22"/>
      <c r="T1506" s="20"/>
      <c r="U1506" s="22"/>
      <c r="V1506" s="47">
        <v>500</v>
      </c>
      <c r="W1506" s="1" t="s">
        <v>9405</v>
      </c>
      <c r="X1506" s="29" t="s">
        <v>9406</v>
      </c>
      <c r="Y1506" s="1"/>
      <c r="Z1506" s="1"/>
      <c r="AA1506" s="2" t="s">
        <v>1653</v>
      </c>
      <c r="AB1506" s="1"/>
      <c r="AC1506" s="1"/>
      <c r="AD1506" s="1"/>
      <c r="AE1506" s="1"/>
      <c r="AF1506" s="1">
        <v>1</v>
      </c>
      <c r="AG1506" s="1" t="s">
        <v>29</v>
      </c>
    </row>
    <row r="1507" spans="1:33">
      <c r="A1507" t="s">
        <v>165</v>
      </c>
      <c r="B1507" s="66" t="s">
        <v>9407</v>
      </c>
      <c r="C1507" s="1" t="s">
        <v>2039</v>
      </c>
      <c r="D1507" s="1" t="s">
        <v>183</v>
      </c>
      <c r="E1507" s="1"/>
      <c r="F1507" s="1"/>
      <c r="G1507" s="1"/>
      <c r="H1507" s="20"/>
      <c r="I1507" s="22"/>
      <c r="J1507" s="20"/>
      <c r="K1507" s="22"/>
      <c r="L1507" s="20"/>
      <c r="M1507" s="22"/>
      <c r="N1507" s="20"/>
      <c r="O1507" s="22"/>
      <c r="P1507" s="20"/>
      <c r="Q1507" s="22"/>
      <c r="R1507" s="20"/>
      <c r="S1507" s="22"/>
      <c r="T1507" s="20"/>
      <c r="U1507" s="22"/>
      <c r="V1507" s="58">
        <v>500</v>
      </c>
      <c r="W1507" s="1" t="s">
        <v>9408</v>
      </c>
      <c r="X1507" s="29" t="s">
        <v>9409</v>
      </c>
      <c r="Y1507" s="1"/>
      <c r="Z1507" s="1"/>
      <c r="AA1507" s="21" t="s">
        <v>1653</v>
      </c>
      <c r="AB1507" s="1"/>
      <c r="AC1507" s="1"/>
      <c r="AD1507" s="1"/>
      <c r="AE1507" s="1"/>
      <c r="AF1507" s="2">
        <v>1</v>
      </c>
      <c r="AG1507" s="1" t="s">
        <v>29</v>
      </c>
    </row>
    <row r="1508" spans="1:33">
      <c r="A1508" t="s">
        <v>165</v>
      </c>
      <c r="B1508" s="66" t="s">
        <v>9410</v>
      </c>
      <c r="C1508" s="1" t="s">
        <v>2039</v>
      </c>
      <c r="D1508" s="1" t="s">
        <v>183</v>
      </c>
      <c r="E1508" s="1"/>
      <c r="F1508" s="1"/>
      <c r="G1508" s="1"/>
      <c r="H1508" s="20"/>
      <c r="I1508" s="22"/>
      <c r="J1508" s="20"/>
      <c r="K1508" s="22"/>
      <c r="L1508" s="20"/>
      <c r="M1508" s="22"/>
      <c r="N1508" s="20"/>
      <c r="O1508" s="22"/>
      <c r="P1508" s="20"/>
      <c r="Q1508" s="22"/>
      <c r="R1508" s="20"/>
      <c r="S1508" s="22"/>
      <c r="T1508" s="20"/>
      <c r="U1508" s="22"/>
      <c r="V1508" s="58">
        <v>500</v>
      </c>
      <c r="W1508" s="1" t="s">
        <v>9411</v>
      </c>
      <c r="X1508" s="29" t="s">
        <v>9412</v>
      </c>
      <c r="Y1508" s="1"/>
      <c r="Z1508" s="1"/>
      <c r="AA1508" s="21" t="s">
        <v>1653</v>
      </c>
      <c r="AB1508" s="1"/>
      <c r="AC1508" s="1"/>
      <c r="AD1508" s="1"/>
      <c r="AE1508" s="1"/>
      <c r="AF1508" s="2">
        <v>1</v>
      </c>
      <c r="AG1508" s="1" t="s">
        <v>29</v>
      </c>
    </row>
    <row r="1509" spans="1:33">
      <c r="A1509" t="s">
        <v>165</v>
      </c>
      <c r="B1509" s="66" t="s">
        <v>9413</v>
      </c>
      <c r="C1509" s="1" t="s">
        <v>2039</v>
      </c>
      <c r="D1509" s="1" t="s">
        <v>183</v>
      </c>
      <c r="E1509" s="1"/>
      <c r="F1509" s="1"/>
      <c r="G1509" s="1"/>
      <c r="H1509" s="20"/>
      <c r="I1509" s="22"/>
      <c r="J1509" s="20"/>
      <c r="K1509" s="22"/>
      <c r="L1509" s="20"/>
      <c r="M1509" s="22"/>
      <c r="N1509" s="20"/>
      <c r="O1509" s="22"/>
      <c r="P1509" s="20"/>
      <c r="Q1509" s="22"/>
      <c r="R1509" s="20"/>
      <c r="S1509" s="22"/>
      <c r="T1509" s="20"/>
      <c r="U1509" s="22"/>
      <c r="V1509" s="58">
        <v>500</v>
      </c>
      <c r="W1509" s="1" t="s">
        <v>9414</v>
      </c>
      <c r="X1509" s="29" t="s">
        <v>9415</v>
      </c>
      <c r="Y1509" s="1"/>
      <c r="Z1509" s="1"/>
      <c r="AA1509" s="21" t="s">
        <v>1653</v>
      </c>
      <c r="AB1509" s="1"/>
      <c r="AC1509" s="1"/>
      <c r="AD1509" s="1"/>
      <c r="AE1509" s="1"/>
      <c r="AF1509" s="1">
        <v>1</v>
      </c>
      <c r="AG1509" s="1" t="s">
        <v>29</v>
      </c>
    </row>
    <row r="1510" spans="1:33">
      <c r="A1510" t="s">
        <v>165</v>
      </c>
      <c r="B1510" s="66" t="s">
        <v>9416</v>
      </c>
      <c r="C1510" s="1" t="s">
        <v>2039</v>
      </c>
      <c r="D1510" s="1" t="s">
        <v>183</v>
      </c>
      <c r="E1510" s="1"/>
      <c r="F1510" s="1"/>
      <c r="G1510" s="1"/>
      <c r="H1510" s="20"/>
      <c r="I1510" s="22"/>
      <c r="J1510" s="20"/>
      <c r="K1510" s="22"/>
      <c r="L1510" s="20"/>
      <c r="M1510" s="22"/>
      <c r="N1510" s="20"/>
      <c r="O1510" s="22"/>
      <c r="P1510" s="20"/>
      <c r="Q1510" s="22"/>
      <c r="R1510" s="20"/>
      <c r="S1510" s="22"/>
      <c r="T1510" s="20"/>
      <c r="U1510" s="22"/>
      <c r="V1510" s="58">
        <v>500</v>
      </c>
      <c r="W1510" s="1" t="s">
        <v>9417</v>
      </c>
      <c r="X1510" s="29" t="s">
        <v>9418</v>
      </c>
      <c r="Y1510" s="1"/>
      <c r="Z1510" s="1"/>
      <c r="AA1510" s="21" t="s">
        <v>1653</v>
      </c>
      <c r="AB1510" s="1"/>
      <c r="AC1510" s="1"/>
      <c r="AD1510" s="1"/>
      <c r="AE1510" s="1"/>
      <c r="AF1510" s="2">
        <v>1</v>
      </c>
      <c r="AG1510" s="1" t="s">
        <v>29</v>
      </c>
    </row>
    <row r="1511" spans="1:33">
      <c r="A1511" t="s">
        <v>165</v>
      </c>
      <c r="B1511" s="66" t="s">
        <v>9419</v>
      </c>
      <c r="C1511" s="1" t="s">
        <v>2039</v>
      </c>
      <c r="D1511" s="1" t="s">
        <v>183</v>
      </c>
      <c r="E1511" s="1"/>
      <c r="F1511" s="1"/>
      <c r="G1511" s="1"/>
      <c r="H1511" s="20"/>
      <c r="I1511" s="22"/>
      <c r="J1511" s="20"/>
      <c r="K1511" s="22"/>
      <c r="L1511" s="20"/>
      <c r="M1511" s="22"/>
      <c r="N1511" s="20"/>
      <c r="O1511" s="22"/>
      <c r="P1511" s="20"/>
      <c r="Q1511" s="22"/>
      <c r="R1511" s="20"/>
      <c r="S1511" s="22"/>
      <c r="T1511" s="20"/>
      <c r="U1511" s="22"/>
      <c r="V1511" s="58">
        <v>500</v>
      </c>
      <c r="W1511" s="1" t="s">
        <v>9420</v>
      </c>
      <c r="X1511" s="29" t="s">
        <v>9421</v>
      </c>
      <c r="Y1511" s="1"/>
      <c r="Z1511" s="1"/>
      <c r="AA1511" s="21" t="s">
        <v>1653</v>
      </c>
      <c r="AB1511" s="1"/>
      <c r="AC1511" s="1"/>
      <c r="AD1511" s="1"/>
      <c r="AE1511" s="1"/>
      <c r="AF1511" s="2">
        <v>1</v>
      </c>
      <c r="AG1511" s="1" t="s">
        <v>29</v>
      </c>
    </row>
    <row r="1512" spans="1:33">
      <c r="A1512" t="s">
        <v>165</v>
      </c>
      <c r="B1512" s="66" t="s">
        <v>9422</v>
      </c>
      <c r="C1512" s="1" t="s">
        <v>2039</v>
      </c>
      <c r="D1512" s="1" t="s">
        <v>183</v>
      </c>
      <c r="E1512" s="1"/>
      <c r="F1512" s="1"/>
      <c r="G1512" s="1"/>
      <c r="H1512" s="20"/>
      <c r="I1512" s="22"/>
      <c r="J1512" s="20"/>
      <c r="K1512" s="22"/>
      <c r="L1512" s="20"/>
      <c r="M1512" s="22"/>
      <c r="N1512" s="20"/>
      <c r="O1512" s="22"/>
      <c r="P1512" s="20"/>
      <c r="Q1512" s="22"/>
      <c r="R1512" s="20"/>
      <c r="S1512" s="22"/>
      <c r="T1512" s="20"/>
      <c r="U1512" s="22"/>
      <c r="V1512" s="58">
        <v>500</v>
      </c>
      <c r="W1512" s="1" t="s">
        <v>9423</v>
      </c>
      <c r="X1512" s="29" t="s">
        <v>9424</v>
      </c>
      <c r="Y1512" s="1"/>
      <c r="Z1512" s="1"/>
      <c r="AA1512" s="21" t="s">
        <v>1653</v>
      </c>
      <c r="AB1512" s="1"/>
      <c r="AC1512" s="1"/>
      <c r="AD1512" s="1"/>
      <c r="AE1512" s="1"/>
      <c r="AF1512" s="2">
        <v>1</v>
      </c>
      <c r="AG1512" s="1" t="s">
        <v>29</v>
      </c>
    </row>
    <row r="1513" spans="1:33">
      <c r="A1513" t="s">
        <v>165</v>
      </c>
      <c r="B1513" s="66" t="s">
        <v>9425</v>
      </c>
      <c r="C1513" s="1" t="s">
        <v>2039</v>
      </c>
      <c r="D1513" s="1" t="s">
        <v>183</v>
      </c>
      <c r="E1513" s="1"/>
      <c r="F1513" s="1"/>
      <c r="G1513" s="1"/>
      <c r="H1513" s="20"/>
      <c r="I1513" s="22"/>
      <c r="J1513" s="20"/>
      <c r="K1513" s="22"/>
      <c r="L1513" s="20"/>
      <c r="M1513" s="22"/>
      <c r="N1513" s="20"/>
      <c r="O1513" s="22"/>
      <c r="P1513" s="20"/>
      <c r="Q1513" s="22"/>
      <c r="R1513" s="20"/>
      <c r="S1513" s="22"/>
      <c r="T1513" s="20"/>
      <c r="U1513" s="22"/>
      <c r="V1513" s="58">
        <v>500</v>
      </c>
      <c r="W1513" s="1" t="s">
        <v>9426</v>
      </c>
      <c r="X1513" s="29" t="s">
        <v>9427</v>
      </c>
      <c r="Y1513" s="1"/>
      <c r="Z1513" s="1"/>
      <c r="AA1513" s="21" t="s">
        <v>1653</v>
      </c>
      <c r="AB1513" s="1"/>
      <c r="AC1513" s="1"/>
      <c r="AD1513" s="1"/>
      <c r="AE1513" s="1"/>
      <c r="AF1513" s="2">
        <v>1</v>
      </c>
      <c r="AG1513" s="1" t="s">
        <v>29</v>
      </c>
    </row>
    <row r="1514" spans="1:33">
      <c r="A1514" t="s">
        <v>165</v>
      </c>
      <c r="B1514" s="66" t="s">
        <v>9428</v>
      </c>
      <c r="C1514" s="1" t="s">
        <v>2039</v>
      </c>
      <c r="D1514" s="1" t="s">
        <v>183</v>
      </c>
      <c r="E1514" s="1"/>
      <c r="F1514" s="1"/>
      <c r="G1514" s="1"/>
      <c r="H1514" s="20"/>
      <c r="I1514" s="22"/>
      <c r="J1514" s="20"/>
      <c r="K1514" s="22"/>
      <c r="L1514" s="20"/>
      <c r="M1514" s="22"/>
      <c r="N1514" s="20"/>
      <c r="O1514" s="22"/>
      <c r="P1514" s="20"/>
      <c r="Q1514" s="22"/>
      <c r="R1514" s="20"/>
      <c r="S1514" s="22"/>
      <c r="T1514" s="20"/>
      <c r="U1514" s="22"/>
      <c r="V1514" s="58">
        <v>500</v>
      </c>
      <c r="W1514" s="1" t="s">
        <v>9429</v>
      </c>
      <c r="X1514" s="29" t="s">
        <v>9430</v>
      </c>
      <c r="Y1514" s="1"/>
      <c r="Z1514" s="1"/>
      <c r="AA1514" s="21" t="s">
        <v>1653</v>
      </c>
      <c r="AB1514" s="1"/>
      <c r="AC1514" s="1"/>
      <c r="AD1514" s="1"/>
      <c r="AE1514" s="1"/>
      <c r="AF1514" s="2">
        <v>1</v>
      </c>
      <c r="AG1514" s="1" t="s">
        <v>29</v>
      </c>
    </row>
    <row r="1515" spans="1:33">
      <c r="A1515" t="s">
        <v>165</v>
      </c>
      <c r="B1515" s="66" t="s">
        <v>9431</v>
      </c>
      <c r="C1515" s="1" t="s">
        <v>2039</v>
      </c>
      <c r="D1515" s="1" t="s">
        <v>183</v>
      </c>
      <c r="E1515" s="1"/>
      <c r="F1515" s="1"/>
      <c r="G1515" s="1"/>
      <c r="H1515" s="20"/>
      <c r="I1515" s="22"/>
      <c r="J1515" s="20"/>
      <c r="K1515" s="22"/>
      <c r="L1515" s="20"/>
      <c r="M1515" s="22"/>
      <c r="N1515" s="20"/>
      <c r="O1515" s="22"/>
      <c r="P1515" s="20"/>
      <c r="Q1515" s="22"/>
      <c r="R1515" s="20"/>
      <c r="S1515" s="22"/>
      <c r="T1515" s="20"/>
      <c r="U1515" s="22"/>
      <c r="V1515" s="58">
        <v>500</v>
      </c>
      <c r="W1515" s="1" t="s">
        <v>9432</v>
      </c>
      <c r="X1515" s="29" t="s">
        <v>9433</v>
      </c>
      <c r="Y1515" s="1"/>
      <c r="Z1515" s="1"/>
      <c r="AA1515" s="21" t="s">
        <v>1653</v>
      </c>
      <c r="AB1515" s="1"/>
      <c r="AC1515" s="1"/>
      <c r="AD1515" s="1"/>
      <c r="AE1515" s="1"/>
      <c r="AF1515" s="2">
        <v>1</v>
      </c>
      <c r="AG1515" s="1" t="s">
        <v>29</v>
      </c>
    </row>
    <row r="1516" spans="1:33">
      <c r="A1516" t="s">
        <v>165</v>
      </c>
      <c r="B1516" s="66" t="s">
        <v>9434</v>
      </c>
      <c r="C1516" s="1" t="s">
        <v>2039</v>
      </c>
      <c r="D1516" s="1" t="s">
        <v>183</v>
      </c>
      <c r="E1516" s="1"/>
      <c r="F1516" s="1"/>
      <c r="G1516" s="1"/>
      <c r="H1516" s="20"/>
      <c r="I1516" s="22"/>
      <c r="J1516" s="20"/>
      <c r="K1516" s="22"/>
      <c r="L1516" s="20"/>
      <c r="M1516" s="22"/>
      <c r="N1516" s="20"/>
      <c r="O1516" s="22">
        <v>2</v>
      </c>
      <c r="P1516" s="20">
        <v>2</v>
      </c>
      <c r="Q1516" s="22"/>
      <c r="R1516" s="20"/>
      <c r="S1516" s="22"/>
      <c r="T1516" s="20"/>
      <c r="U1516" s="22"/>
      <c r="V1516" s="47">
        <v>1500</v>
      </c>
      <c r="W1516" s="1" t="s">
        <v>9435</v>
      </c>
      <c r="X1516" s="29" t="s">
        <v>9436</v>
      </c>
      <c r="Y1516" s="1"/>
      <c r="Z1516" s="1"/>
      <c r="AA1516" s="2" t="s">
        <v>747</v>
      </c>
      <c r="AB1516" s="1"/>
      <c r="AC1516" s="1"/>
      <c r="AD1516" s="1"/>
      <c r="AE1516" s="1"/>
      <c r="AF1516" s="1">
        <v>2</v>
      </c>
      <c r="AG1516" s="1" t="s">
        <v>29</v>
      </c>
    </row>
    <row r="1517" spans="1:33">
      <c r="A1517" t="s">
        <v>165</v>
      </c>
      <c r="B1517" s="66" t="s">
        <v>9437</v>
      </c>
      <c r="C1517" s="1" t="s">
        <v>2039</v>
      </c>
      <c r="D1517" s="1" t="s">
        <v>183</v>
      </c>
      <c r="E1517" s="1"/>
      <c r="F1517" s="1"/>
      <c r="G1517" s="1"/>
      <c r="H1517" s="20"/>
      <c r="I1517" s="22"/>
      <c r="J1517" s="20"/>
      <c r="K1517" s="22"/>
      <c r="L1517" s="20"/>
      <c r="M1517" s="22"/>
      <c r="N1517" s="20"/>
      <c r="O1517" s="22"/>
      <c r="P1517" s="20"/>
      <c r="Q1517" s="22">
        <v>2</v>
      </c>
      <c r="R1517" s="20">
        <v>2</v>
      </c>
      <c r="S1517" s="22"/>
      <c r="T1517" s="20"/>
      <c r="U1517" s="22"/>
      <c r="V1517" s="47">
        <v>1500</v>
      </c>
      <c r="W1517" s="1" t="s">
        <v>9438</v>
      </c>
      <c r="X1517" s="29" t="s">
        <v>8943</v>
      </c>
      <c r="Y1517" s="1"/>
      <c r="Z1517" s="1"/>
      <c r="AA1517" s="2" t="s">
        <v>747</v>
      </c>
      <c r="AB1517" s="1"/>
      <c r="AC1517" s="1"/>
      <c r="AD1517" s="1"/>
      <c r="AE1517" s="1"/>
      <c r="AF1517" s="1">
        <v>2</v>
      </c>
      <c r="AG1517" s="1" t="s">
        <v>29</v>
      </c>
    </row>
    <row r="1518" spans="1:33">
      <c r="A1518" t="s">
        <v>165</v>
      </c>
      <c r="B1518" s="66" t="s">
        <v>9439</v>
      </c>
      <c r="C1518" s="1" t="s">
        <v>2039</v>
      </c>
      <c r="D1518" s="1" t="s">
        <v>183</v>
      </c>
      <c r="E1518" s="1"/>
      <c r="F1518" s="1"/>
      <c r="G1518" s="1"/>
      <c r="H1518" s="20"/>
      <c r="I1518" s="22"/>
      <c r="J1518" s="20"/>
      <c r="K1518" s="22"/>
      <c r="L1518" s="20"/>
      <c r="M1518" s="22"/>
      <c r="N1518" s="20"/>
      <c r="O1518" s="22"/>
      <c r="P1518" s="20"/>
      <c r="Q1518" s="22"/>
      <c r="R1518" s="20"/>
      <c r="S1518" s="22"/>
      <c r="T1518" s="20"/>
      <c r="U1518" s="22"/>
      <c r="V1518" s="47">
        <v>1500</v>
      </c>
      <c r="W1518" s="1" t="s">
        <v>9440</v>
      </c>
      <c r="X1518" s="29" t="s">
        <v>9441</v>
      </c>
      <c r="Y1518" s="1"/>
      <c r="Z1518" s="1"/>
      <c r="AA1518" s="2" t="s">
        <v>747</v>
      </c>
      <c r="AB1518" s="1"/>
      <c r="AC1518" s="1"/>
      <c r="AD1518" s="1"/>
      <c r="AE1518" s="1"/>
      <c r="AF1518" s="1">
        <v>2</v>
      </c>
      <c r="AG1518" s="1" t="s">
        <v>29</v>
      </c>
    </row>
    <row r="1519" spans="1:33">
      <c r="A1519" t="s">
        <v>165</v>
      </c>
      <c r="B1519" s="66" t="s">
        <v>9442</v>
      </c>
      <c r="C1519" s="1" t="s">
        <v>2039</v>
      </c>
      <c r="D1519" s="1" t="s">
        <v>183</v>
      </c>
      <c r="E1519" s="1"/>
      <c r="F1519" s="1"/>
      <c r="G1519" s="1"/>
      <c r="H1519" s="20"/>
      <c r="I1519" s="22"/>
      <c r="J1519" s="20"/>
      <c r="K1519" s="22"/>
      <c r="L1519" s="20"/>
      <c r="M1519" s="22"/>
      <c r="N1519" s="20"/>
      <c r="O1519" s="22"/>
      <c r="P1519" s="20"/>
      <c r="Q1519" s="22"/>
      <c r="R1519" s="20"/>
      <c r="S1519" s="22"/>
      <c r="T1519" s="20"/>
      <c r="U1519" s="22"/>
      <c r="V1519" s="47">
        <v>1500</v>
      </c>
      <c r="W1519" s="1" t="s">
        <v>9443</v>
      </c>
      <c r="X1519" s="29" t="s">
        <v>9303</v>
      </c>
      <c r="Y1519" s="1"/>
      <c r="Z1519" s="1"/>
      <c r="AA1519" s="2" t="s">
        <v>747</v>
      </c>
      <c r="AB1519" s="1"/>
      <c r="AC1519" s="1"/>
      <c r="AD1519" s="1"/>
      <c r="AE1519" s="1"/>
      <c r="AF1519" s="1">
        <v>2</v>
      </c>
      <c r="AG1519" s="1" t="s">
        <v>29</v>
      </c>
    </row>
    <row r="1520" spans="1:33">
      <c r="A1520" t="s">
        <v>165</v>
      </c>
      <c r="B1520" s="66" t="s">
        <v>9444</v>
      </c>
      <c r="C1520" s="1" t="s">
        <v>2039</v>
      </c>
      <c r="D1520" s="1" t="s">
        <v>183</v>
      </c>
      <c r="E1520" s="1"/>
      <c r="F1520" s="1"/>
      <c r="G1520" s="1"/>
      <c r="H1520" s="20"/>
      <c r="I1520" s="22"/>
      <c r="J1520" s="20"/>
      <c r="K1520" s="22"/>
      <c r="L1520" s="20"/>
      <c r="M1520" s="22"/>
      <c r="N1520" s="20"/>
      <c r="O1520" s="22"/>
      <c r="P1520" s="20"/>
      <c r="Q1520" s="22"/>
      <c r="R1520" s="20"/>
      <c r="S1520" s="22"/>
      <c r="T1520" s="20"/>
      <c r="U1520" s="22"/>
      <c r="V1520" s="47">
        <v>1500</v>
      </c>
      <c r="W1520" s="1" t="s">
        <v>9445</v>
      </c>
      <c r="X1520" s="29" t="s">
        <v>9446</v>
      </c>
      <c r="Y1520" s="1"/>
      <c r="Z1520" s="1"/>
      <c r="AA1520" s="2" t="s">
        <v>1614</v>
      </c>
      <c r="AB1520" s="1"/>
      <c r="AC1520" s="1"/>
      <c r="AD1520" s="1"/>
      <c r="AE1520" s="1"/>
      <c r="AF1520" s="1">
        <v>2</v>
      </c>
      <c r="AG1520" s="1" t="s">
        <v>29</v>
      </c>
    </row>
    <row r="1521" spans="1:33">
      <c r="A1521" t="s">
        <v>165</v>
      </c>
      <c r="B1521" s="66" t="s">
        <v>9447</v>
      </c>
      <c r="C1521" s="1" t="s">
        <v>2039</v>
      </c>
      <c r="D1521" s="1" t="s">
        <v>183</v>
      </c>
      <c r="E1521" s="1"/>
      <c r="F1521" s="1"/>
      <c r="G1521" s="1"/>
      <c r="H1521" s="20"/>
      <c r="I1521" s="22"/>
      <c r="J1521" s="20"/>
      <c r="K1521" s="22"/>
      <c r="L1521" s="20"/>
      <c r="M1521" s="22"/>
      <c r="N1521" s="20"/>
      <c r="O1521" s="22"/>
      <c r="P1521" s="20"/>
      <c r="Q1521" s="22"/>
      <c r="R1521" s="20"/>
      <c r="S1521" s="22"/>
      <c r="T1521" s="20"/>
      <c r="U1521" s="22"/>
      <c r="V1521" s="47">
        <v>1500</v>
      </c>
      <c r="W1521" s="1" t="s">
        <v>9448</v>
      </c>
      <c r="X1521" s="29" t="s">
        <v>9449</v>
      </c>
      <c r="Y1521" s="1"/>
      <c r="Z1521" s="1"/>
      <c r="AA1521" s="2" t="s">
        <v>1614</v>
      </c>
      <c r="AB1521" s="1"/>
      <c r="AC1521" s="1"/>
      <c r="AD1521" s="1"/>
      <c r="AE1521" s="1"/>
      <c r="AF1521" s="1">
        <v>2</v>
      </c>
      <c r="AG1521" s="1" t="s">
        <v>29</v>
      </c>
    </row>
    <row r="1522" spans="1:33">
      <c r="A1522" t="s">
        <v>165</v>
      </c>
      <c r="B1522" s="66" t="s">
        <v>9450</v>
      </c>
      <c r="C1522" s="1" t="s">
        <v>2039</v>
      </c>
      <c r="D1522" s="1" t="s">
        <v>183</v>
      </c>
      <c r="E1522" s="1"/>
      <c r="F1522" s="1"/>
      <c r="G1522" s="1"/>
      <c r="H1522" s="20"/>
      <c r="I1522" s="22"/>
      <c r="J1522" s="20"/>
      <c r="K1522" s="22"/>
      <c r="L1522" s="20"/>
      <c r="M1522" s="22"/>
      <c r="N1522" s="20"/>
      <c r="O1522" s="22"/>
      <c r="P1522" s="20"/>
      <c r="Q1522" s="22"/>
      <c r="R1522" s="20"/>
      <c r="S1522" s="22"/>
      <c r="T1522" s="20"/>
      <c r="U1522" s="22"/>
      <c r="V1522" s="47">
        <v>1500</v>
      </c>
      <c r="W1522" s="1" t="s">
        <v>9451</v>
      </c>
      <c r="X1522" s="29" t="s">
        <v>9452</v>
      </c>
      <c r="Y1522" s="1"/>
      <c r="Z1522" s="1"/>
      <c r="AA1522" s="2" t="s">
        <v>1631</v>
      </c>
      <c r="AB1522" s="1"/>
      <c r="AC1522" s="1"/>
      <c r="AD1522" s="1"/>
      <c r="AE1522" s="1"/>
      <c r="AF1522" s="1">
        <v>2</v>
      </c>
      <c r="AG1522" s="1" t="s">
        <v>29</v>
      </c>
    </row>
    <row r="1523" spans="1:33">
      <c r="A1523" t="s">
        <v>165</v>
      </c>
      <c r="B1523" s="66" t="s">
        <v>9453</v>
      </c>
      <c r="C1523" s="1" t="s">
        <v>2039</v>
      </c>
      <c r="D1523" s="1" t="s">
        <v>183</v>
      </c>
      <c r="E1523" s="1"/>
      <c r="F1523" s="1"/>
      <c r="G1523" s="1"/>
      <c r="H1523" s="20"/>
      <c r="I1523" s="22"/>
      <c r="J1523" s="20"/>
      <c r="K1523" s="22"/>
      <c r="L1523" s="20"/>
      <c r="M1523" s="22"/>
      <c r="N1523" s="20"/>
      <c r="O1523" s="22"/>
      <c r="P1523" s="20"/>
      <c r="Q1523" s="22"/>
      <c r="R1523" s="20"/>
      <c r="S1523" s="22"/>
      <c r="T1523" s="20"/>
      <c r="U1523" s="22"/>
      <c r="V1523" s="47">
        <v>1500</v>
      </c>
      <c r="W1523" s="1" t="s">
        <v>9454</v>
      </c>
      <c r="X1523" s="29" t="s">
        <v>9455</v>
      </c>
      <c r="Y1523" s="1"/>
      <c r="Z1523" s="1"/>
      <c r="AA1523" s="2" t="s">
        <v>1631</v>
      </c>
      <c r="AB1523" s="1"/>
      <c r="AC1523" s="1"/>
      <c r="AD1523" s="1"/>
      <c r="AE1523" s="1"/>
      <c r="AF1523" s="1">
        <v>2</v>
      </c>
      <c r="AG1523" s="1" t="s">
        <v>29</v>
      </c>
    </row>
    <row r="1524" spans="1:33">
      <c r="A1524" t="s">
        <v>165</v>
      </c>
      <c r="B1524" s="66" t="s">
        <v>9456</v>
      </c>
      <c r="C1524" s="1" t="s">
        <v>2039</v>
      </c>
      <c r="D1524" s="1" t="s">
        <v>183</v>
      </c>
      <c r="E1524" s="1"/>
      <c r="F1524" s="1"/>
      <c r="G1524" s="1"/>
      <c r="H1524" s="20"/>
      <c r="I1524" s="22"/>
      <c r="J1524" s="20"/>
      <c r="K1524" s="22"/>
      <c r="L1524" s="20"/>
      <c r="M1524" s="22"/>
      <c r="N1524" s="20"/>
      <c r="O1524" s="22"/>
      <c r="P1524" s="20"/>
      <c r="Q1524" s="22"/>
      <c r="R1524" s="20"/>
      <c r="S1524" s="22"/>
      <c r="T1524" s="20"/>
      <c r="U1524" s="22"/>
      <c r="V1524" s="47">
        <v>1500</v>
      </c>
      <c r="W1524" s="1" t="s">
        <v>9457</v>
      </c>
      <c r="X1524" s="29" t="s">
        <v>9458</v>
      </c>
      <c r="Y1524" s="1"/>
      <c r="Z1524" s="1"/>
      <c r="AA1524" s="2" t="s">
        <v>1631</v>
      </c>
      <c r="AB1524" s="1"/>
      <c r="AC1524" s="1"/>
      <c r="AD1524" s="1"/>
      <c r="AE1524" s="1"/>
      <c r="AF1524" s="1">
        <v>2</v>
      </c>
      <c r="AG1524" s="1" t="s">
        <v>29</v>
      </c>
    </row>
    <row r="1525" spans="1:33">
      <c r="A1525" t="s">
        <v>165</v>
      </c>
      <c r="B1525" s="1" t="s">
        <v>9459</v>
      </c>
      <c r="C1525" s="1"/>
      <c r="D1525" s="1" t="s">
        <v>183</v>
      </c>
      <c r="E1525" s="1"/>
      <c r="F1525" s="1"/>
      <c r="G1525" s="1"/>
      <c r="H1525" s="20"/>
      <c r="I1525" s="22"/>
      <c r="J1525" s="20">
        <v>1</v>
      </c>
      <c r="K1525" s="22"/>
      <c r="L1525" s="20"/>
      <c r="M1525" s="22"/>
      <c r="N1525" s="20"/>
      <c r="O1525" s="22"/>
      <c r="P1525" s="20"/>
      <c r="Q1525" s="22"/>
      <c r="R1525" s="20"/>
      <c r="S1525" s="22"/>
      <c r="T1525" s="20"/>
      <c r="U1525" s="22"/>
      <c r="V1525" s="47">
        <v>2000</v>
      </c>
      <c r="W1525" s="1" t="s">
        <v>9460</v>
      </c>
      <c r="X1525" s="29" t="s">
        <v>9461</v>
      </c>
      <c r="Y1525" s="1"/>
      <c r="Z1525" s="1"/>
      <c r="AA1525" s="2" t="s">
        <v>747</v>
      </c>
      <c r="AB1525" s="1"/>
      <c r="AC1525" s="1"/>
      <c r="AD1525" s="1"/>
      <c r="AE1525" s="1"/>
      <c r="AF1525" s="1">
        <v>3</v>
      </c>
      <c r="AG1525" s="1" t="s">
        <v>29</v>
      </c>
    </row>
    <row r="1526" spans="1:33">
      <c r="A1526" t="s">
        <v>165</v>
      </c>
      <c r="B1526" s="1" t="s">
        <v>9462</v>
      </c>
      <c r="C1526" s="1"/>
      <c r="D1526" s="1" t="s">
        <v>183</v>
      </c>
      <c r="E1526" s="1"/>
      <c r="F1526" s="1"/>
      <c r="G1526" s="1"/>
      <c r="H1526" s="20"/>
      <c r="I1526" s="22"/>
      <c r="J1526" s="20"/>
      <c r="K1526" s="22"/>
      <c r="L1526" s="20"/>
      <c r="M1526" s="22"/>
      <c r="N1526" s="20"/>
      <c r="O1526" s="22"/>
      <c r="P1526" s="20"/>
      <c r="Q1526" s="22"/>
      <c r="R1526" s="20"/>
      <c r="S1526" s="22"/>
      <c r="T1526" s="20"/>
      <c r="U1526" s="22"/>
      <c r="V1526" s="47">
        <v>2000</v>
      </c>
      <c r="W1526" s="1" t="s">
        <v>9463</v>
      </c>
      <c r="X1526" s="29" t="s">
        <v>9464</v>
      </c>
      <c r="Y1526" s="1"/>
      <c r="Z1526" s="1"/>
      <c r="AA1526" s="2" t="s">
        <v>747</v>
      </c>
      <c r="AB1526" s="1"/>
      <c r="AC1526" s="1"/>
      <c r="AD1526" s="1"/>
      <c r="AE1526" s="1"/>
      <c r="AF1526" s="1">
        <v>3</v>
      </c>
      <c r="AG1526" s="1" t="s">
        <v>29</v>
      </c>
    </row>
    <row r="1527" spans="1:33">
      <c r="A1527" t="s">
        <v>165</v>
      </c>
      <c r="B1527" s="2" t="s">
        <v>9465</v>
      </c>
      <c r="C1527" s="1"/>
      <c r="D1527" s="1" t="s">
        <v>183</v>
      </c>
      <c r="E1527" s="1"/>
      <c r="F1527" s="1"/>
      <c r="G1527" s="1"/>
      <c r="H1527" s="20"/>
      <c r="I1527" s="22"/>
      <c r="J1527" s="20"/>
      <c r="K1527" s="22"/>
      <c r="L1527" s="20"/>
      <c r="M1527" s="22"/>
      <c r="N1527" s="20"/>
      <c r="O1527" s="22"/>
      <c r="P1527" s="20"/>
      <c r="Q1527" s="22"/>
      <c r="R1527" s="20"/>
      <c r="S1527" s="22"/>
      <c r="T1527" s="20"/>
      <c r="U1527" s="22"/>
      <c r="V1527" s="47">
        <v>2000</v>
      </c>
      <c r="W1527" s="1" t="s">
        <v>9466</v>
      </c>
      <c r="X1527" s="29" t="s">
        <v>9467</v>
      </c>
      <c r="Y1527" s="1"/>
      <c r="Z1527" s="1"/>
      <c r="AA1527" s="2" t="s">
        <v>1631</v>
      </c>
      <c r="AB1527" s="1"/>
      <c r="AC1527" s="1"/>
      <c r="AD1527" s="1"/>
      <c r="AE1527" s="1"/>
      <c r="AF1527" s="1">
        <v>3</v>
      </c>
      <c r="AG1527" s="1" t="s">
        <v>29</v>
      </c>
    </row>
    <row r="1528" spans="1:33">
      <c r="A1528" t="s">
        <v>165</v>
      </c>
      <c r="B1528" s="2" t="s">
        <v>9468</v>
      </c>
      <c r="C1528" s="1"/>
      <c r="D1528" s="1" t="s">
        <v>183</v>
      </c>
      <c r="E1528" s="1"/>
      <c r="F1528" s="1"/>
      <c r="G1528" s="1"/>
      <c r="H1528" s="20"/>
      <c r="I1528" s="22"/>
      <c r="J1528" s="20"/>
      <c r="K1528" s="22"/>
      <c r="L1528" s="20"/>
      <c r="M1528" s="22"/>
      <c r="N1528" s="20"/>
      <c r="O1528" s="22"/>
      <c r="P1528" s="20"/>
      <c r="Q1528" s="22"/>
      <c r="R1528" s="20"/>
      <c r="S1528" s="22"/>
      <c r="T1528" s="20"/>
      <c r="U1528" s="22"/>
      <c r="V1528" s="47">
        <v>2000</v>
      </c>
      <c r="W1528" s="1" t="s">
        <v>9469</v>
      </c>
      <c r="X1528" s="29" t="s">
        <v>9470</v>
      </c>
      <c r="Y1528" s="1"/>
      <c r="Z1528" s="1"/>
      <c r="AA1528" s="2" t="s">
        <v>1631</v>
      </c>
      <c r="AB1528" s="1"/>
      <c r="AC1528" s="1"/>
      <c r="AD1528" s="1"/>
      <c r="AE1528" s="1"/>
      <c r="AF1528" s="1">
        <v>3</v>
      </c>
      <c r="AG1528" s="1" t="s">
        <v>29</v>
      </c>
    </row>
    <row r="1529" spans="1:33">
      <c r="A1529" t="s">
        <v>165</v>
      </c>
      <c r="B1529" s="1" t="s">
        <v>9471</v>
      </c>
      <c r="C1529" s="1"/>
      <c r="D1529" s="1" t="s">
        <v>183</v>
      </c>
      <c r="E1529" s="1"/>
      <c r="F1529" s="1"/>
      <c r="G1529" s="1"/>
      <c r="H1529" s="20"/>
      <c r="I1529" s="22"/>
      <c r="J1529" s="20"/>
      <c r="K1529" s="22"/>
      <c r="L1529" s="20"/>
      <c r="M1529" s="22"/>
      <c r="N1529" s="20"/>
      <c r="O1529" s="22">
        <v>2</v>
      </c>
      <c r="P1529" s="20">
        <v>2</v>
      </c>
      <c r="Q1529" s="22"/>
      <c r="R1529" s="20"/>
      <c r="S1529" s="22"/>
      <c r="T1529" s="20"/>
      <c r="U1529" s="22"/>
      <c r="V1529" s="47">
        <v>3000</v>
      </c>
      <c r="W1529" s="1" t="s">
        <v>9472</v>
      </c>
      <c r="X1529" s="29" t="s">
        <v>9473</v>
      </c>
      <c r="Y1529" s="1"/>
      <c r="Z1529" s="1"/>
      <c r="AA1529" s="2" t="s">
        <v>747</v>
      </c>
      <c r="AB1529" s="1"/>
      <c r="AC1529" s="1"/>
      <c r="AD1529" s="1"/>
      <c r="AE1529" s="1"/>
      <c r="AF1529" s="1">
        <v>5</v>
      </c>
      <c r="AG1529" s="1" t="s">
        <v>29</v>
      </c>
    </row>
    <row r="1530" spans="1:33">
      <c r="A1530" t="s">
        <v>165</v>
      </c>
      <c r="B1530" s="1" t="s">
        <v>9474</v>
      </c>
      <c r="C1530" s="1"/>
      <c r="D1530" s="1" t="s">
        <v>183</v>
      </c>
      <c r="E1530" s="1"/>
      <c r="F1530" s="1"/>
      <c r="G1530" s="1"/>
      <c r="H1530" s="20"/>
      <c r="I1530" s="22"/>
      <c r="J1530" s="20"/>
      <c r="K1530" s="22"/>
      <c r="L1530" s="20"/>
      <c r="M1530" s="22"/>
      <c r="N1530" s="20"/>
      <c r="O1530" s="22"/>
      <c r="P1530" s="20"/>
      <c r="Q1530" s="22"/>
      <c r="R1530" s="20"/>
      <c r="S1530" s="22"/>
      <c r="T1530" s="20"/>
      <c r="U1530" s="22"/>
      <c r="V1530" s="47">
        <v>3000</v>
      </c>
      <c r="W1530" s="1" t="s">
        <v>9475</v>
      </c>
      <c r="X1530" s="29" t="s">
        <v>9476</v>
      </c>
      <c r="Y1530" s="1"/>
      <c r="Z1530" s="1"/>
      <c r="AA1530" s="2" t="s">
        <v>747</v>
      </c>
      <c r="AB1530" s="1"/>
      <c r="AC1530" s="1"/>
      <c r="AD1530" s="1"/>
      <c r="AE1530" s="1"/>
      <c r="AF1530" s="1">
        <v>5</v>
      </c>
      <c r="AG1530" s="1" t="s">
        <v>29</v>
      </c>
    </row>
    <row r="1531" spans="1:33">
      <c r="A1531" t="s">
        <v>165</v>
      </c>
      <c r="B1531" s="2" t="s">
        <v>9477</v>
      </c>
      <c r="C1531" s="1"/>
      <c r="D1531" s="1" t="s">
        <v>183</v>
      </c>
      <c r="E1531" s="1"/>
      <c r="F1531" s="1"/>
      <c r="G1531" s="1"/>
      <c r="H1531" s="20"/>
      <c r="I1531" s="22"/>
      <c r="J1531" s="20"/>
      <c r="K1531" s="22"/>
      <c r="L1531" s="20"/>
      <c r="M1531" s="22"/>
      <c r="N1531" s="20"/>
      <c r="O1531" s="22"/>
      <c r="P1531" s="20"/>
      <c r="Q1531" s="22"/>
      <c r="R1531" s="20"/>
      <c r="S1531" s="22"/>
      <c r="T1531" s="20"/>
      <c r="U1531" s="22"/>
      <c r="V1531" s="47">
        <v>3000</v>
      </c>
      <c r="W1531" s="1" t="s">
        <v>9478</v>
      </c>
      <c r="X1531" s="29" t="s">
        <v>9479</v>
      </c>
      <c r="Y1531" s="1"/>
      <c r="Z1531" s="1"/>
      <c r="AA1531" s="2" t="s">
        <v>1631</v>
      </c>
      <c r="AB1531" s="1"/>
      <c r="AC1531" s="1"/>
      <c r="AD1531" s="1"/>
      <c r="AE1531" s="1"/>
      <c r="AF1531" s="1">
        <v>5</v>
      </c>
      <c r="AG1531" s="1" t="s">
        <v>29</v>
      </c>
    </row>
    <row r="1532" spans="1:33">
      <c r="A1532" t="s">
        <v>165</v>
      </c>
      <c r="B1532" s="2" t="s">
        <v>9480</v>
      </c>
      <c r="C1532" s="1"/>
      <c r="D1532" s="1" t="s">
        <v>183</v>
      </c>
      <c r="E1532" s="1"/>
      <c r="F1532" s="1"/>
      <c r="G1532" s="1"/>
      <c r="H1532" s="20"/>
      <c r="I1532" s="22"/>
      <c r="J1532" s="20">
        <v>1</v>
      </c>
      <c r="K1532" s="22"/>
      <c r="L1532" s="20"/>
      <c r="M1532" s="22"/>
      <c r="N1532" s="20"/>
      <c r="O1532" s="22"/>
      <c r="P1532" s="20"/>
      <c r="Q1532" s="22"/>
      <c r="R1532" s="20"/>
      <c r="S1532" s="22"/>
      <c r="T1532" s="20"/>
      <c r="U1532" s="22"/>
      <c r="V1532" s="47">
        <v>3000</v>
      </c>
      <c r="W1532" s="1" t="s">
        <v>9481</v>
      </c>
      <c r="X1532" s="29" t="s">
        <v>9482</v>
      </c>
      <c r="Y1532" s="1"/>
      <c r="Z1532" s="1"/>
      <c r="AA1532" s="2" t="s">
        <v>1631</v>
      </c>
      <c r="AB1532" s="1"/>
      <c r="AC1532" s="1"/>
      <c r="AD1532" s="1"/>
      <c r="AE1532" s="1"/>
      <c r="AF1532" s="1">
        <v>5</v>
      </c>
      <c r="AG1532" s="1" t="s">
        <v>29</v>
      </c>
    </row>
    <row r="1533" spans="1:33">
      <c r="A1533" t="s">
        <v>165</v>
      </c>
      <c r="B1533" s="1" t="s">
        <v>9483</v>
      </c>
      <c r="C1533" s="1"/>
      <c r="D1533" s="1" t="s">
        <v>183</v>
      </c>
      <c r="E1533" s="1"/>
      <c r="F1533" s="1"/>
      <c r="G1533" s="1"/>
      <c r="H1533" s="20"/>
      <c r="I1533" s="22"/>
      <c r="J1533" s="20"/>
      <c r="K1533" s="22"/>
      <c r="L1533" s="20"/>
      <c r="M1533" s="22"/>
      <c r="N1533" s="20"/>
      <c r="O1533" s="22"/>
      <c r="P1533" s="20"/>
      <c r="Q1533" s="22"/>
      <c r="R1533" s="20"/>
      <c r="S1533" s="22"/>
      <c r="T1533" s="20"/>
      <c r="U1533" s="22"/>
      <c r="V1533" s="47">
        <v>4000</v>
      </c>
      <c r="W1533" s="1"/>
      <c r="X1533" s="29" t="s">
        <v>9484</v>
      </c>
      <c r="Y1533" s="1"/>
      <c r="Z1533" s="1"/>
      <c r="AA1533" s="2" t="s">
        <v>747</v>
      </c>
      <c r="AB1533" s="1"/>
      <c r="AC1533" s="1"/>
      <c r="AD1533" s="1"/>
      <c r="AE1533" s="1"/>
      <c r="AF1533" s="1">
        <v>7</v>
      </c>
      <c r="AG1533" s="1" t="s">
        <v>29</v>
      </c>
    </row>
    <row r="1534" spans="1:33">
      <c r="A1534" t="s">
        <v>165</v>
      </c>
      <c r="B1534" s="1" t="s">
        <v>9485</v>
      </c>
      <c r="C1534" s="1"/>
      <c r="D1534" s="1" t="s">
        <v>183</v>
      </c>
      <c r="E1534" s="1"/>
      <c r="F1534" s="1"/>
      <c r="G1534" s="1"/>
      <c r="H1534" s="20"/>
      <c r="I1534" s="22"/>
      <c r="J1534" s="20"/>
      <c r="K1534" s="22"/>
      <c r="L1534" s="20"/>
      <c r="M1534" s="22"/>
      <c r="N1534" s="20"/>
      <c r="O1534" s="22"/>
      <c r="P1534" s="20"/>
      <c r="Q1534" s="22"/>
      <c r="R1534" s="20"/>
      <c r="S1534" s="22"/>
      <c r="T1534" s="20"/>
      <c r="U1534" s="22"/>
      <c r="V1534" s="47">
        <v>4000</v>
      </c>
      <c r="W1534" s="1" t="s">
        <v>9486</v>
      </c>
      <c r="X1534" s="29" t="s">
        <v>9487</v>
      </c>
      <c r="Y1534" s="1"/>
      <c r="Z1534" s="1"/>
      <c r="AA1534" s="2" t="s">
        <v>747</v>
      </c>
      <c r="AB1534" s="1"/>
      <c r="AC1534" s="1"/>
      <c r="AD1534" s="1"/>
      <c r="AE1534" s="1"/>
      <c r="AF1534" s="1">
        <v>7</v>
      </c>
      <c r="AG1534" s="1" t="s">
        <v>29</v>
      </c>
    </row>
    <row r="1535" spans="1:33">
      <c r="A1535" t="s">
        <v>165</v>
      </c>
      <c r="B1535" s="2" t="s">
        <v>9488</v>
      </c>
      <c r="C1535" s="1"/>
      <c r="D1535" s="1" t="s">
        <v>183</v>
      </c>
      <c r="E1535" s="1"/>
      <c r="F1535" s="1"/>
      <c r="G1535" s="1"/>
      <c r="H1535" s="20"/>
      <c r="I1535" s="22"/>
      <c r="J1535" s="20"/>
      <c r="K1535" s="22"/>
      <c r="L1535" s="20"/>
      <c r="M1535" s="22"/>
      <c r="N1535" s="20"/>
      <c r="O1535" s="22"/>
      <c r="P1535" s="20"/>
      <c r="Q1535" s="22">
        <v>2</v>
      </c>
      <c r="R1535" s="20">
        <v>2</v>
      </c>
      <c r="S1535" s="22"/>
      <c r="T1535" s="20"/>
      <c r="U1535" s="22"/>
      <c r="V1535" s="47">
        <v>4000</v>
      </c>
      <c r="W1535" s="1" t="s">
        <v>9489</v>
      </c>
      <c r="X1535" s="29" t="s">
        <v>9490</v>
      </c>
      <c r="Y1535" s="1"/>
      <c r="Z1535" s="1"/>
      <c r="AA1535" s="2" t="s">
        <v>1631</v>
      </c>
      <c r="AB1535" s="1"/>
      <c r="AC1535" s="1"/>
      <c r="AD1535" s="1"/>
      <c r="AE1535" s="1"/>
      <c r="AF1535" s="1">
        <v>7</v>
      </c>
      <c r="AG1535" s="1" t="s">
        <v>29</v>
      </c>
    </row>
    <row r="1536" spans="1:33">
      <c r="A1536" t="s">
        <v>165</v>
      </c>
      <c r="B1536" s="2" t="s">
        <v>9491</v>
      </c>
      <c r="C1536" s="1"/>
      <c r="D1536" s="1" t="s">
        <v>183</v>
      </c>
      <c r="E1536" s="1"/>
      <c r="F1536" s="1"/>
      <c r="G1536" s="1"/>
      <c r="H1536" s="20"/>
      <c r="I1536" s="22"/>
      <c r="J1536" s="20"/>
      <c r="K1536" s="22"/>
      <c r="L1536" s="20"/>
      <c r="M1536" s="22"/>
      <c r="N1536" s="20"/>
      <c r="O1536" s="22"/>
      <c r="P1536" s="20"/>
      <c r="Q1536" s="22"/>
      <c r="R1536" s="20"/>
      <c r="S1536" s="22"/>
      <c r="T1536" s="20"/>
      <c r="U1536" s="22">
        <v>5</v>
      </c>
      <c r="V1536" s="47">
        <v>4000</v>
      </c>
      <c r="W1536" s="1" t="s">
        <v>9492</v>
      </c>
      <c r="X1536" s="29" t="s">
        <v>5764</v>
      </c>
      <c r="Y1536" s="1"/>
      <c r="Z1536" s="1"/>
      <c r="AA1536" s="2" t="s">
        <v>1631</v>
      </c>
      <c r="AB1536" s="1"/>
      <c r="AC1536" s="1"/>
      <c r="AD1536" s="1"/>
      <c r="AE1536" s="1"/>
      <c r="AF1536" s="1">
        <v>7</v>
      </c>
      <c r="AG1536" s="1" t="s">
        <v>29</v>
      </c>
    </row>
    <row r="1537" spans="1:33">
      <c r="A1537" t="s">
        <v>165</v>
      </c>
      <c r="B1537" s="1" t="s">
        <v>9010</v>
      </c>
      <c r="C1537" s="1"/>
      <c r="D1537" s="1" t="s">
        <v>183</v>
      </c>
      <c r="E1537" s="1"/>
      <c r="F1537" s="1"/>
      <c r="G1537" s="1"/>
      <c r="H1537" s="20"/>
      <c r="I1537" s="22"/>
      <c r="J1537" s="20"/>
      <c r="K1537" s="22"/>
      <c r="L1537" s="20"/>
      <c r="M1537" s="22"/>
      <c r="N1537" s="20"/>
      <c r="O1537" s="22"/>
      <c r="P1537" s="20"/>
      <c r="Q1537" s="22"/>
      <c r="R1537" s="20"/>
      <c r="S1537" s="22"/>
      <c r="T1537" s="20"/>
      <c r="U1537" s="22"/>
      <c r="V1537" s="47">
        <v>6000</v>
      </c>
      <c r="W1537" s="1" t="s">
        <v>9106</v>
      </c>
      <c r="X1537" s="29" t="s">
        <v>9493</v>
      </c>
      <c r="Y1537" s="1"/>
      <c r="Z1537" s="1"/>
      <c r="AA1537" s="2" t="s">
        <v>747</v>
      </c>
      <c r="AB1537" s="1"/>
      <c r="AC1537" s="1"/>
      <c r="AD1537" s="1"/>
      <c r="AE1537" s="1"/>
      <c r="AF1537" s="1">
        <v>9</v>
      </c>
      <c r="AG1537" s="1" t="s">
        <v>29</v>
      </c>
    </row>
    <row r="1538" spans="1:33">
      <c r="A1538" t="s">
        <v>165</v>
      </c>
      <c r="B1538" s="1" t="s">
        <v>9494</v>
      </c>
      <c r="C1538" s="1"/>
      <c r="D1538" s="1" t="s">
        <v>183</v>
      </c>
      <c r="E1538" s="1"/>
      <c r="F1538" s="1"/>
      <c r="G1538" s="1"/>
      <c r="H1538" s="20">
        <v>1</v>
      </c>
      <c r="I1538" s="22"/>
      <c r="J1538" s="20"/>
      <c r="K1538" s="22"/>
      <c r="L1538" s="20"/>
      <c r="M1538" s="22">
        <v>5</v>
      </c>
      <c r="N1538" s="20">
        <v>5</v>
      </c>
      <c r="O1538" s="22"/>
      <c r="P1538" s="20"/>
      <c r="Q1538" s="22"/>
      <c r="R1538" s="20"/>
      <c r="S1538" s="22"/>
      <c r="T1538" s="20"/>
      <c r="U1538" s="22"/>
      <c r="V1538" s="47">
        <v>6000</v>
      </c>
      <c r="W1538" s="1" t="s">
        <v>9495</v>
      </c>
      <c r="X1538" s="29" t="s">
        <v>9496</v>
      </c>
      <c r="Y1538" s="1"/>
      <c r="Z1538" s="1"/>
      <c r="AA1538" s="2" t="s">
        <v>747</v>
      </c>
      <c r="AB1538" s="1"/>
      <c r="AC1538" s="1"/>
      <c r="AD1538" s="1"/>
      <c r="AE1538" s="1"/>
      <c r="AF1538" s="1">
        <v>9</v>
      </c>
      <c r="AG1538" s="1" t="s">
        <v>29</v>
      </c>
    </row>
    <row r="1539" spans="1:33">
      <c r="A1539" t="s">
        <v>165</v>
      </c>
      <c r="B1539" s="1" t="s">
        <v>9497</v>
      </c>
      <c r="C1539" s="1"/>
      <c r="D1539" s="1" t="s">
        <v>183</v>
      </c>
      <c r="E1539" s="1"/>
      <c r="F1539" s="1"/>
      <c r="G1539" s="1"/>
      <c r="H1539" s="20"/>
      <c r="I1539" s="22"/>
      <c r="J1539" s="20"/>
      <c r="K1539" s="22"/>
      <c r="L1539" s="20"/>
      <c r="M1539" s="22"/>
      <c r="N1539" s="20"/>
      <c r="O1539" s="22"/>
      <c r="P1539" s="20"/>
      <c r="Q1539" s="22"/>
      <c r="R1539" s="20"/>
      <c r="S1539" s="22"/>
      <c r="T1539" s="20"/>
      <c r="U1539" s="22"/>
      <c r="V1539" s="47">
        <v>6000</v>
      </c>
      <c r="W1539" s="1" t="s">
        <v>9498</v>
      </c>
      <c r="X1539" s="29" t="s">
        <v>9499</v>
      </c>
      <c r="Y1539" s="1"/>
      <c r="Z1539" s="1"/>
      <c r="AA1539" s="2" t="s">
        <v>747</v>
      </c>
      <c r="AB1539" s="1"/>
      <c r="AC1539" s="1"/>
      <c r="AD1539" s="1"/>
      <c r="AE1539" s="1"/>
      <c r="AF1539" s="1">
        <v>9</v>
      </c>
      <c r="AG1539" s="1" t="s">
        <v>29</v>
      </c>
    </row>
    <row r="1540" spans="1:33">
      <c r="A1540" t="s">
        <v>165</v>
      </c>
      <c r="B1540" s="1" t="s">
        <v>9500</v>
      </c>
      <c r="C1540" s="1"/>
      <c r="D1540" s="1" t="s">
        <v>183</v>
      </c>
      <c r="E1540" s="1"/>
      <c r="F1540" s="1"/>
      <c r="G1540" s="1"/>
      <c r="H1540" s="20"/>
      <c r="I1540" s="22"/>
      <c r="J1540" s="20"/>
      <c r="K1540" s="22"/>
      <c r="L1540" s="20"/>
      <c r="M1540" s="22"/>
      <c r="N1540" s="20"/>
      <c r="O1540" s="22"/>
      <c r="P1540" s="20"/>
      <c r="Q1540" s="22"/>
      <c r="R1540" s="20"/>
      <c r="S1540" s="22"/>
      <c r="T1540" s="20"/>
      <c r="U1540" s="22"/>
      <c r="V1540" s="47">
        <v>6000</v>
      </c>
      <c r="W1540" s="1" t="s">
        <v>9501</v>
      </c>
      <c r="X1540" s="29" t="s">
        <v>9502</v>
      </c>
      <c r="Y1540" s="1"/>
      <c r="Z1540" s="1"/>
      <c r="AA1540" s="2" t="s">
        <v>747</v>
      </c>
      <c r="AB1540" s="1"/>
      <c r="AC1540" s="1"/>
      <c r="AD1540" s="1"/>
      <c r="AE1540" s="1"/>
      <c r="AF1540" s="1">
        <v>9</v>
      </c>
      <c r="AG1540" s="1" t="s">
        <v>29</v>
      </c>
    </row>
    <row r="1541" spans="1:33">
      <c r="A1541" t="s">
        <v>165</v>
      </c>
      <c r="B1541" s="2" t="s">
        <v>9503</v>
      </c>
      <c r="C1541" s="1"/>
      <c r="D1541" s="1" t="s">
        <v>183</v>
      </c>
      <c r="E1541" s="1"/>
      <c r="F1541" s="1"/>
      <c r="G1541" s="1"/>
      <c r="H1541" s="20"/>
      <c r="I1541" s="22"/>
      <c r="J1541" s="20"/>
      <c r="K1541" s="22"/>
      <c r="L1541" s="20"/>
      <c r="M1541" s="22"/>
      <c r="N1541" s="20"/>
      <c r="O1541" s="22"/>
      <c r="P1541" s="20"/>
      <c r="Q1541" s="22"/>
      <c r="R1541" s="20"/>
      <c r="S1541" s="22"/>
      <c r="T1541" s="20"/>
      <c r="U1541" s="22"/>
      <c r="V1541" s="47">
        <v>6000</v>
      </c>
      <c r="W1541" s="1" t="s">
        <v>9504</v>
      </c>
      <c r="X1541" s="29" t="s">
        <v>8123</v>
      </c>
      <c r="Y1541" s="1"/>
      <c r="Z1541" s="1"/>
      <c r="AA1541" s="2" t="s">
        <v>1631</v>
      </c>
      <c r="AB1541" s="1"/>
      <c r="AC1541" s="1"/>
      <c r="AD1541" s="1"/>
      <c r="AE1541" s="1"/>
      <c r="AF1541" s="1">
        <v>9</v>
      </c>
      <c r="AG1541" s="1" t="s">
        <v>29</v>
      </c>
    </row>
    <row r="1542" spans="1:33">
      <c r="A1542" t="s">
        <v>165</v>
      </c>
      <c r="B1542" s="2" t="s">
        <v>9505</v>
      </c>
      <c r="C1542" s="1"/>
      <c r="D1542" s="1" t="s">
        <v>183</v>
      </c>
      <c r="E1542" s="1"/>
      <c r="F1542" s="1"/>
      <c r="G1542" s="1"/>
      <c r="H1542" s="20"/>
      <c r="I1542" s="22"/>
      <c r="J1542" s="20"/>
      <c r="K1542" s="22"/>
      <c r="L1542" s="20"/>
      <c r="M1542" s="22"/>
      <c r="N1542" s="20"/>
      <c r="O1542" s="22"/>
      <c r="P1542" s="20"/>
      <c r="Q1542" s="22"/>
      <c r="R1542" s="20"/>
      <c r="S1542" s="22"/>
      <c r="T1542" s="20"/>
      <c r="U1542" s="22"/>
      <c r="V1542" s="47">
        <v>6000</v>
      </c>
      <c r="W1542" s="1" t="s">
        <v>9506</v>
      </c>
      <c r="X1542" s="29" t="s">
        <v>9507</v>
      </c>
      <c r="Y1542" s="1"/>
      <c r="Z1542" s="1"/>
      <c r="AA1542" s="2" t="s">
        <v>1631</v>
      </c>
      <c r="AB1542" s="1"/>
      <c r="AC1542" s="1"/>
      <c r="AD1542" s="1"/>
      <c r="AE1542" s="1"/>
      <c r="AF1542" s="1">
        <v>9</v>
      </c>
      <c r="AG1542" s="1" t="s">
        <v>29</v>
      </c>
    </row>
    <row r="1543" spans="1:33">
      <c r="A1543" t="s">
        <v>165</v>
      </c>
      <c r="B1543" s="2" t="s">
        <v>9508</v>
      </c>
      <c r="C1543" s="1"/>
      <c r="D1543" s="1" t="s">
        <v>183</v>
      </c>
      <c r="E1543" s="1"/>
      <c r="F1543" s="1"/>
      <c r="G1543" s="1"/>
      <c r="H1543" s="20"/>
      <c r="I1543" s="22"/>
      <c r="J1543" s="20"/>
      <c r="K1543" s="22"/>
      <c r="L1543" s="20"/>
      <c r="M1543" s="22"/>
      <c r="N1543" s="20"/>
      <c r="O1543" s="22"/>
      <c r="P1543" s="20"/>
      <c r="Q1543" s="22"/>
      <c r="R1543" s="20"/>
      <c r="S1543" s="22"/>
      <c r="T1543" s="20"/>
      <c r="U1543" s="22"/>
      <c r="V1543" s="47">
        <v>6000</v>
      </c>
      <c r="W1543" s="1" t="s">
        <v>9509</v>
      </c>
      <c r="X1543" s="29" t="s">
        <v>8238</v>
      </c>
      <c r="Y1543" s="1"/>
      <c r="Z1543" s="1"/>
      <c r="AA1543" s="2" t="s">
        <v>1631</v>
      </c>
      <c r="AB1543" s="1"/>
      <c r="AC1543" s="1"/>
      <c r="AD1543" s="1"/>
      <c r="AE1543" s="1"/>
      <c r="AF1543" s="1">
        <v>9</v>
      </c>
      <c r="AG1543" s="1" t="s">
        <v>29</v>
      </c>
    </row>
    <row r="1544" spans="1:33">
      <c r="A1544" t="s">
        <v>165</v>
      </c>
      <c r="B1544" s="2" t="s">
        <v>9510</v>
      </c>
      <c r="C1544" s="2"/>
      <c r="D1544" s="1" t="s">
        <v>183</v>
      </c>
      <c r="E1544" s="1"/>
      <c r="F1544" s="1"/>
      <c r="G1544" s="2"/>
      <c r="H1544" s="20"/>
      <c r="I1544" s="22"/>
      <c r="J1544" s="20"/>
      <c r="K1544" s="22"/>
      <c r="L1544" s="20"/>
      <c r="M1544" s="22"/>
      <c r="N1544" s="20"/>
      <c r="O1544" s="22"/>
      <c r="P1544" s="20"/>
      <c r="Q1544" s="22"/>
      <c r="R1544" s="20"/>
      <c r="S1544" s="22"/>
      <c r="T1544" s="20"/>
      <c r="U1544" s="22"/>
      <c r="V1544" s="47">
        <v>10000</v>
      </c>
      <c r="W1544" s="1" t="s">
        <v>9511</v>
      </c>
      <c r="X1544" s="26" t="s">
        <v>9512</v>
      </c>
      <c r="Y1544" s="1"/>
      <c r="Z1544" s="1"/>
      <c r="AA1544" s="2" t="s">
        <v>747</v>
      </c>
      <c r="AB1544" s="1"/>
      <c r="AC1544" s="1"/>
      <c r="AD1544" s="1"/>
      <c r="AE1544" s="1"/>
      <c r="AF1544" s="2">
        <v>16</v>
      </c>
      <c r="AG1544" s="1" t="s">
        <v>29</v>
      </c>
    </row>
    <row r="1545" spans="1:33">
      <c r="A1545" t="s">
        <v>165</v>
      </c>
      <c r="B1545" s="2" t="s">
        <v>9513</v>
      </c>
      <c r="C1545" s="2"/>
      <c r="D1545" s="1" t="s">
        <v>183</v>
      </c>
      <c r="E1545" s="1"/>
      <c r="F1545" s="1"/>
      <c r="G1545" s="2"/>
      <c r="H1545" s="20"/>
      <c r="I1545" s="22"/>
      <c r="J1545" s="20"/>
      <c r="K1545" s="22"/>
      <c r="L1545" s="20"/>
      <c r="M1545" s="22"/>
      <c r="N1545" s="20"/>
      <c r="O1545" s="22">
        <v>3</v>
      </c>
      <c r="P1545" s="20">
        <v>3</v>
      </c>
      <c r="Q1545" s="22"/>
      <c r="R1545" s="20"/>
      <c r="S1545" s="22"/>
      <c r="T1545" s="20"/>
      <c r="U1545" s="22"/>
      <c r="V1545" s="47">
        <v>10000</v>
      </c>
      <c r="W1545" s="1" t="s">
        <v>9514</v>
      </c>
      <c r="X1545" s="26" t="s">
        <v>9515</v>
      </c>
      <c r="Y1545" s="1"/>
      <c r="Z1545" s="1"/>
      <c r="AA1545" s="2" t="s">
        <v>747</v>
      </c>
      <c r="AB1545" s="1"/>
      <c r="AC1545" s="1"/>
      <c r="AD1545" s="1"/>
      <c r="AE1545" s="1"/>
      <c r="AF1545" s="2">
        <v>16</v>
      </c>
      <c r="AG1545" s="1" t="s">
        <v>29</v>
      </c>
    </row>
    <row r="1546" spans="1:33">
      <c r="A1546" t="s">
        <v>165</v>
      </c>
      <c r="B1546" s="2" t="s">
        <v>9516</v>
      </c>
      <c r="C1546" s="1"/>
      <c r="D1546" s="1" t="s">
        <v>183</v>
      </c>
      <c r="E1546" s="1"/>
      <c r="F1546" s="1"/>
      <c r="G1546" s="1"/>
      <c r="H1546" s="20"/>
      <c r="I1546" s="22"/>
      <c r="J1546" s="20"/>
      <c r="K1546" s="22"/>
      <c r="L1546" s="20"/>
      <c r="M1546" s="22"/>
      <c r="N1546" s="20"/>
      <c r="O1546" s="22"/>
      <c r="P1546" s="20"/>
      <c r="Q1546" s="22"/>
      <c r="R1546" s="20"/>
      <c r="S1546" s="22"/>
      <c r="T1546" s="20"/>
      <c r="U1546" s="22"/>
      <c r="V1546" s="47">
        <v>10000</v>
      </c>
      <c r="W1546" s="1" t="s">
        <v>9517</v>
      </c>
      <c r="X1546" s="29" t="s">
        <v>9518</v>
      </c>
      <c r="Y1546" s="1"/>
      <c r="Z1546" s="1"/>
      <c r="AA1546" s="2" t="s">
        <v>1631</v>
      </c>
      <c r="AB1546" s="1"/>
      <c r="AC1546" s="1"/>
      <c r="AD1546" s="1"/>
      <c r="AE1546" s="1"/>
      <c r="AF1546" s="1">
        <v>16</v>
      </c>
      <c r="AG1546" s="1" t="s">
        <v>29</v>
      </c>
    </row>
    <row r="1547" spans="1:33">
      <c r="A1547" t="s">
        <v>165</v>
      </c>
      <c r="B1547" s="2" t="s">
        <v>9519</v>
      </c>
      <c r="C1547" s="1"/>
      <c r="D1547" s="1" t="s">
        <v>183</v>
      </c>
      <c r="E1547" s="1"/>
      <c r="F1547" s="1"/>
      <c r="G1547" s="1"/>
      <c r="H1547" s="20"/>
      <c r="I1547" s="22"/>
      <c r="J1547" s="20"/>
      <c r="K1547" s="22"/>
      <c r="L1547" s="20"/>
      <c r="M1547" s="22"/>
      <c r="N1547" s="20"/>
      <c r="O1547" s="22"/>
      <c r="P1547" s="20"/>
      <c r="Q1547" s="22"/>
      <c r="R1547" s="20"/>
      <c r="S1547" s="22"/>
      <c r="T1547" s="20"/>
      <c r="U1547" s="22"/>
      <c r="V1547" s="58" t="s">
        <v>201</v>
      </c>
      <c r="W1547" s="1" t="s">
        <v>9520</v>
      </c>
      <c r="X1547" s="29" t="s">
        <v>9521</v>
      </c>
      <c r="Y1547" s="1"/>
      <c r="Z1547" s="1"/>
      <c r="AA1547" s="21" t="s">
        <v>1653</v>
      </c>
      <c r="AB1547" s="1"/>
      <c r="AC1547" s="1"/>
      <c r="AD1547" s="1"/>
      <c r="AE1547" s="1"/>
      <c r="AF1547" s="2" t="s">
        <v>9522</v>
      </c>
      <c r="AG1547" s="1" t="s">
        <v>29</v>
      </c>
    </row>
    <row r="1548" spans="1:33">
      <c r="A1548" t="s">
        <v>165</v>
      </c>
      <c r="B1548" s="2" t="s">
        <v>9523</v>
      </c>
      <c r="C1548" s="1"/>
      <c r="D1548" s="1" t="s">
        <v>183</v>
      </c>
      <c r="E1548" s="1"/>
      <c r="F1548" s="1"/>
      <c r="G1548" s="1"/>
      <c r="H1548" s="20"/>
      <c r="I1548" s="22"/>
      <c r="J1548" s="20"/>
      <c r="K1548" s="22"/>
      <c r="L1548" s="20"/>
      <c r="M1548" s="22"/>
      <c r="N1548" s="20"/>
      <c r="O1548" s="22"/>
      <c r="P1548" s="20"/>
      <c r="Q1548" s="22"/>
      <c r="R1548" s="20"/>
      <c r="S1548" s="22"/>
      <c r="T1548" s="20"/>
      <c r="U1548" s="22"/>
      <c r="V1548" s="58" t="s">
        <v>201</v>
      </c>
      <c r="W1548" s="1" t="s">
        <v>9524</v>
      </c>
      <c r="X1548" s="29" t="s">
        <v>9525</v>
      </c>
      <c r="Y1548" s="1"/>
      <c r="Z1548" s="1"/>
      <c r="AA1548" s="21" t="s">
        <v>1653</v>
      </c>
      <c r="AB1548" s="1"/>
      <c r="AC1548" s="1"/>
      <c r="AD1548" s="1"/>
      <c r="AE1548" s="1"/>
      <c r="AF1548" s="2" t="s">
        <v>9522</v>
      </c>
      <c r="AG1548" s="1" t="s">
        <v>29</v>
      </c>
    </row>
    <row r="1549" spans="1:33">
      <c r="A1549" t="s">
        <v>165</v>
      </c>
      <c r="B1549" s="2" t="s">
        <v>9526</v>
      </c>
      <c r="C1549" s="1"/>
      <c r="D1549" s="1" t="s">
        <v>183</v>
      </c>
      <c r="E1549" s="1"/>
      <c r="F1549" s="1"/>
      <c r="G1549" s="1"/>
      <c r="H1549" s="20"/>
      <c r="I1549" s="22"/>
      <c r="J1549" s="20"/>
      <c r="K1549" s="22"/>
      <c r="L1549" s="20"/>
      <c r="M1549" s="22"/>
      <c r="N1549" s="20"/>
      <c r="O1549" s="22"/>
      <c r="P1549" s="20"/>
      <c r="Q1549" s="22"/>
      <c r="R1549" s="20"/>
      <c r="S1549" s="22"/>
      <c r="T1549" s="20"/>
      <c r="U1549" s="22"/>
      <c r="V1549" s="58" t="s">
        <v>201</v>
      </c>
      <c r="W1549" s="1" t="s">
        <v>9527</v>
      </c>
      <c r="X1549" s="29" t="s">
        <v>9528</v>
      </c>
      <c r="Y1549" s="1"/>
      <c r="Z1549" s="1"/>
      <c r="AA1549" s="21" t="s">
        <v>1653</v>
      </c>
      <c r="AB1549" s="1"/>
      <c r="AC1549" s="1"/>
      <c r="AD1549" s="1"/>
      <c r="AE1549" s="1"/>
      <c r="AF1549" s="2" t="s">
        <v>9522</v>
      </c>
      <c r="AG1549" s="1" t="s">
        <v>29</v>
      </c>
    </row>
    <row r="1550" spans="1:33">
      <c r="A1550" t="s">
        <v>165</v>
      </c>
      <c r="B1550" s="2" t="s">
        <v>9529</v>
      </c>
      <c r="C1550" s="1"/>
      <c r="D1550" s="1" t="s">
        <v>183</v>
      </c>
      <c r="E1550" s="1"/>
      <c r="F1550" s="1"/>
      <c r="G1550" s="1"/>
      <c r="H1550" s="20"/>
      <c r="I1550" s="22"/>
      <c r="J1550" s="20"/>
      <c r="K1550" s="22"/>
      <c r="L1550" s="20"/>
      <c r="M1550" s="22"/>
      <c r="N1550" s="20"/>
      <c r="O1550" s="22"/>
      <c r="P1550" s="20"/>
      <c r="Q1550" s="22"/>
      <c r="R1550" s="20"/>
      <c r="S1550" s="22"/>
      <c r="T1550" s="20"/>
      <c r="U1550" s="22"/>
      <c r="V1550" s="58" t="s">
        <v>201</v>
      </c>
      <c r="W1550" s="1" t="s">
        <v>9530</v>
      </c>
      <c r="X1550" s="29" t="s">
        <v>9531</v>
      </c>
      <c r="Y1550" s="1"/>
      <c r="Z1550" s="1"/>
      <c r="AA1550" s="21" t="s">
        <v>1653</v>
      </c>
      <c r="AB1550" s="1"/>
      <c r="AC1550" s="1"/>
      <c r="AD1550" s="1"/>
      <c r="AE1550" s="1"/>
      <c r="AF1550" s="2" t="s">
        <v>9522</v>
      </c>
      <c r="AG1550" s="1" t="s">
        <v>29</v>
      </c>
    </row>
    <row r="1551" spans="1:33">
      <c r="A1551" t="s">
        <v>165</v>
      </c>
      <c r="B1551" s="2" t="s">
        <v>9532</v>
      </c>
      <c r="C1551" s="1"/>
      <c r="D1551" s="1" t="s">
        <v>183</v>
      </c>
      <c r="E1551" s="1"/>
      <c r="F1551" s="1"/>
      <c r="G1551" s="1"/>
      <c r="H1551" s="20"/>
      <c r="I1551" s="22"/>
      <c r="J1551" s="20"/>
      <c r="K1551" s="22"/>
      <c r="L1551" s="20"/>
      <c r="M1551" s="22"/>
      <c r="N1551" s="20"/>
      <c r="O1551" s="22"/>
      <c r="P1551" s="20"/>
      <c r="Q1551" s="22"/>
      <c r="R1551" s="20"/>
      <c r="S1551" s="22"/>
      <c r="T1551" s="20"/>
      <c r="U1551" s="22"/>
      <c r="V1551" s="58" t="s">
        <v>201</v>
      </c>
      <c r="W1551" s="1" t="s">
        <v>9533</v>
      </c>
      <c r="X1551" s="29" t="s">
        <v>9534</v>
      </c>
      <c r="Y1551" s="1"/>
      <c r="Z1551" s="1"/>
      <c r="AA1551" s="21" t="s">
        <v>1653</v>
      </c>
      <c r="AB1551" s="1"/>
      <c r="AC1551" s="1"/>
      <c r="AD1551" s="1"/>
      <c r="AE1551" s="1"/>
      <c r="AF1551" s="2" t="s">
        <v>9522</v>
      </c>
      <c r="AG1551" s="1" t="s">
        <v>29</v>
      </c>
    </row>
    <row r="1552" spans="1:33">
      <c r="A1552" t="s">
        <v>9535</v>
      </c>
      <c r="B1552" s="2" t="s">
        <v>9536</v>
      </c>
      <c r="C1552" s="1"/>
      <c r="D1552" s="1" t="s">
        <v>357</v>
      </c>
      <c r="E1552" s="1"/>
      <c r="F1552" s="1"/>
      <c r="G1552" s="1"/>
      <c r="H1552" s="20"/>
      <c r="I1552" s="22"/>
      <c r="J1552" s="20"/>
      <c r="K1552" s="22"/>
      <c r="L1552" s="20"/>
      <c r="M1552" s="22"/>
      <c r="N1552" s="20"/>
      <c r="O1552" s="22"/>
      <c r="P1552" s="20"/>
      <c r="Q1552" s="22"/>
      <c r="R1552" s="20"/>
      <c r="S1552" s="22"/>
      <c r="T1552" s="20"/>
      <c r="U1552" s="22"/>
      <c r="V1552" s="58">
        <v>0</v>
      </c>
      <c r="W1552" s="1" t="s">
        <v>9537</v>
      </c>
      <c r="X1552" s="29" t="s">
        <v>9538</v>
      </c>
      <c r="Y1552" s="1"/>
      <c r="Z1552" s="1"/>
      <c r="AA1552" s="21" t="s">
        <v>1631</v>
      </c>
      <c r="AB1552" s="1"/>
      <c r="AC1552" s="1"/>
      <c r="AD1552" s="1"/>
      <c r="AE1552" s="1"/>
      <c r="AF1552" s="2"/>
      <c r="AG1552" s="1" t="s">
        <v>143</v>
      </c>
    </row>
    <row r="1553" spans="1:33">
      <c r="A1553" t="s">
        <v>9535</v>
      </c>
      <c r="B1553" s="2" t="s">
        <v>9539</v>
      </c>
      <c r="C1553" s="1"/>
      <c r="D1553" s="1" t="s">
        <v>357</v>
      </c>
      <c r="E1553" s="1"/>
      <c r="F1553" s="1"/>
      <c r="G1553" s="1"/>
      <c r="H1553" s="20"/>
      <c r="I1553" s="22"/>
      <c r="J1553" s="20"/>
      <c r="K1553" s="22"/>
      <c r="L1553" s="20"/>
      <c r="M1553" s="22"/>
      <c r="N1553" s="20"/>
      <c r="O1553" s="22"/>
      <c r="P1553" s="20"/>
      <c r="Q1553" s="22"/>
      <c r="R1553" s="20"/>
      <c r="S1553" s="22"/>
      <c r="T1553" s="20"/>
      <c r="U1553" s="22"/>
      <c r="V1553" s="58">
        <v>0</v>
      </c>
      <c r="W1553" s="1" t="s">
        <v>9540</v>
      </c>
      <c r="X1553" s="29" t="s">
        <v>7577</v>
      </c>
      <c r="Y1553" s="1"/>
      <c r="Z1553" s="1"/>
      <c r="AA1553" s="21" t="s">
        <v>1631</v>
      </c>
      <c r="AB1553" s="1"/>
      <c r="AC1553" s="1"/>
      <c r="AD1553" s="1"/>
      <c r="AE1553" s="1"/>
      <c r="AF1553" s="2"/>
      <c r="AG1553" s="1" t="s">
        <v>143</v>
      </c>
    </row>
    <row r="1554" spans="1:33">
      <c r="A1554" t="s">
        <v>9535</v>
      </c>
      <c r="B1554" s="2" t="s">
        <v>9541</v>
      </c>
      <c r="C1554" s="1"/>
      <c r="D1554" s="1" t="s">
        <v>357</v>
      </c>
      <c r="E1554" s="1"/>
      <c r="F1554" s="1"/>
      <c r="G1554" s="1"/>
      <c r="H1554" s="20"/>
      <c r="I1554" s="22"/>
      <c r="J1554" s="20"/>
      <c r="K1554" s="22"/>
      <c r="L1554" s="20"/>
      <c r="M1554" s="22"/>
      <c r="N1554" s="20"/>
      <c r="O1554" s="22"/>
      <c r="P1554" s="20"/>
      <c r="Q1554" s="22"/>
      <c r="R1554" s="20"/>
      <c r="S1554" s="22"/>
      <c r="T1554" s="20"/>
      <c r="U1554" s="22"/>
      <c r="V1554" s="58">
        <v>0</v>
      </c>
      <c r="W1554" s="1" t="s">
        <v>9542</v>
      </c>
      <c r="X1554" s="29" t="s">
        <v>9543</v>
      </c>
      <c r="Y1554" s="1"/>
      <c r="Z1554" s="1"/>
      <c r="AA1554" s="21" t="s">
        <v>1631</v>
      </c>
      <c r="AB1554" s="1"/>
      <c r="AC1554" s="1"/>
      <c r="AD1554" s="1"/>
      <c r="AE1554" s="1"/>
      <c r="AF1554" s="2"/>
      <c r="AG1554" s="1" t="s">
        <v>143</v>
      </c>
    </row>
    <row r="1555" spans="1:33">
      <c r="A1555" t="s">
        <v>9535</v>
      </c>
      <c r="B1555" s="2" t="s">
        <v>9544</v>
      </c>
      <c r="C1555" s="1"/>
      <c r="D1555" s="1" t="s">
        <v>357</v>
      </c>
      <c r="E1555" s="1"/>
      <c r="F1555" s="1"/>
      <c r="G1555" s="1"/>
      <c r="H1555" s="20"/>
      <c r="I1555" s="22"/>
      <c r="J1555" s="20"/>
      <c r="K1555" s="22"/>
      <c r="L1555" s="20"/>
      <c r="M1555" s="22"/>
      <c r="N1555" s="20"/>
      <c r="O1555" s="22"/>
      <c r="P1555" s="20"/>
      <c r="Q1555" s="22"/>
      <c r="R1555" s="20"/>
      <c r="S1555" s="22"/>
      <c r="T1555" s="20"/>
      <c r="U1555" s="22"/>
      <c r="V1555" s="58">
        <v>0</v>
      </c>
      <c r="W1555" s="1" t="s">
        <v>9545</v>
      </c>
      <c r="X1555" s="29" t="s">
        <v>9546</v>
      </c>
      <c r="Y1555" s="1"/>
      <c r="Z1555" s="1"/>
      <c r="AA1555" s="21" t="s">
        <v>1631</v>
      </c>
      <c r="AB1555" s="1"/>
      <c r="AC1555" s="1"/>
      <c r="AD1555" s="1"/>
      <c r="AE1555" s="1"/>
      <c r="AF1555" s="2"/>
      <c r="AG1555" s="1" t="s">
        <v>143</v>
      </c>
    </row>
    <row r="1556" spans="1:33">
      <c r="A1556" t="s">
        <v>9535</v>
      </c>
      <c r="B1556" s="2" t="s">
        <v>9547</v>
      </c>
      <c r="C1556" s="1"/>
      <c r="D1556" s="1" t="s">
        <v>357</v>
      </c>
      <c r="E1556" s="1"/>
      <c r="F1556" s="1"/>
      <c r="G1556" s="1"/>
      <c r="H1556" s="20"/>
      <c r="I1556" s="22"/>
      <c r="J1556" s="20"/>
      <c r="K1556" s="22"/>
      <c r="L1556" s="20"/>
      <c r="M1556" s="22"/>
      <c r="N1556" s="20"/>
      <c r="O1556" s="22"/>
      <c r="P1556" s="20"/>
      <c r="Q1556" s="22"/>
      <c r="R1556" s="20"/>
      <c r="S1556" s="22"/>
      <c r="T1556" s="20"/>
      <c r="U1556" s="22"/>
      <c r="V1556" s="58">
        <v>0</v>
      </c>
      <c r="W1556" s="1" t="s">
        <v>9548</v>
      </c>
      <c r="X1556" s="29" t="s">
        <v>9549</v>
      </c>
      <c r="Y1556" s="1"/>
      <c r="Z1556" s="1"/>
      <c r="AA1556" s="21" t="s">
        <v>1631</v>
      </c>
      <c r="AB1556" s="1"/>
      <c r="AC1556" s="1"/>
      <c r="AD1556" s="1"/>
      <c r="AE1556" s="1"/>
      <c r="AF1556" s="2"/>
      <c r="AG1556" s="1" t="s">
        <v>143</v>
      </c>
    </row>
    <row r="1557" spans="1:33">
      <c r="A1557" t="s">
        <v>9535</v>
      </c>
      <c r="B1557" s="2" t="s">
        <v>9550</v>
      </c>
      <c r="C1557" s="1"/>
      <c r="D1557" s="1" t="s">
        <v>357</v>
      </c>
      <c r="E1557" s="1"/>
      <c r="F1557" s="1"/>
      <c r="G1557" s="1"/>
      <c r="H1557" s="20"/>
      <c r="I1557" s="22"/>
      <c r="J1557" s="20"/>
      <c r="K1557" s="22"/>
      <c r="L1557" s="20"/>
      <c r="M1557" s="22"/>
      <c r="N1557" s="20"/>
      <c r="O1557" s="22"/>
      <c r="P1557" s="20"/>
      <c r="Q1557" s="22"/>
      <c r="R1557" s="20"/>
      <c r="S1557" s="22"/>
      <c r="T1557" s="20"/>
      <c r="U1557" s="22"/>
      <c r="V1557" s="58">
        <v>0</v>
      </c>
      <c r="W1557" s="1" t="s">
        <v>9551</v>
      </c>
      <c r="X1557" s="29" t="s">
        <v>9552</v>
      </c>
      <c r="Y1557" s="1"/>
      <c r="Z1557" s="1"/>
      <c r="AA1557" s="21" t="s">
        <v>1631</v>
      </c>
      <c r="AB1557" s="1"/>
      <c r="AC1557" s="1"/>
      <c r="AD1557" s="1"/>
      <c r="AE1557" s="1"/>
      <c r="AF1557" s="2"/>
      <c r="AG1557" s="1" t="s">
        <v>143</v>
      </c>
    </row>
    <row r="1558" spans="1:33">
      <c r="A1558" t="s">
        <v>9535</v>
      </c>
      <c r="B1558" s="2" t="s">
        <v>9553</v>
      </c>
      <c r="C1558" s="1"/>
      <c r="D1558" s="1" t="s">
        <v>357</v>
      </c>
      <c r="E1558" s="1"/>
      <c r="F1558" s="1"/>
      <c r="G1558" s="1"/>
      <c r="H1558" s="20"/>
      <c r="I1558" s="22"/>
      <c r="J1558" s="20"/>
      <c r="K1558" s="22"/>
      <c r="L1558" s="20"/>
      <c r="M1558" s="22"/>
      <c r="N1558" s="20"/>
      <c r="O1558" s="22"/>
      <c r="P1558" s="20"/>
      <c r="Q1558" s="22"/>
      <c r="R1558" s="20"/>
      <c r="S1558" s="22"/>
      <c r="T1558" s="20"/>
      <c r="U1558" s="22"/>
      <c r="V1558" s="58">
        <v>0</v>
      </c>
      <c r="W1558" s="1" t="s">
        <v>9554</v>
      </c>
      <c r="X1558" s="29" t="s">
        <v>9555</v>
      </c>
      <c r="Y1558" s="1"/>
      <c r="Z1558" s="1"/>
      <c r="AA1558" s="21" t="s">
        <v>1631</v>
      </c>
      <c r="AB1558" s="1"/>
      <c r="AC1558" s="1"/>
      <c r="AD1558" s="1"/>
      <c r="AE1558" s="1"/>
      <c r="AF1558" s="2"/>
      <c r="AG1558" s="1" t="s">
        <v>143</v>
      </c>
    </row>
    <row r="1559" spans="1:33">
      <c r="A1559" t="s">
        <v>9535</v>
      </c>
      <c r="B1559" s="2" t="s">
        <v>1206</v>
      </c>
      <c r="C1559" s="1"/>
      <c r="D1559" s="1" t="s">
        <v>357</v>
      </c>
      <c r="E1559" s="1"/>
      <c r="F1559" s="1"/>
      <c r="G1559" s="1"/>
      <c r="H1559" s="20"/>
      <c r="I1559" s="22"/>
      <c r="J1559" s="20"/>
      <c r="K1559" s="22"/>
      <c r="L1559" s="20"/>
      <c r="M1559" s="22"/>
      <c r="N1559" s="20"/>
      <c r="O1559" s="22"/>
      <c r="P1559" s="20"/>
      <c r="Q1559" s="22"/>
      <c r="R1559" s="20"/>
      <c r="S1559" s="22"/>
      <c r="T1559" s="20"/>
      <c r="U1559" s="22"/>
      <c r="V1559" s="58">
        <v>0</v>
      </c>
      <c r="W1559" s="1" t="s">
        <v>9556</v>
      </c>
      <c r="X1559" s="29" t="s">
        <v>9557</v>
      </c>
      <c r="Y1559" s="1"/>
      <c r="Z1559" s="1"/>
      <c r="AA1559" s="21" t="s">
        <v>1631</v>
      </c>
      <c r="AB1559" s="1"/>
      <c r="AC1559" s="1"/>
      <c r="AD1559" s="1"/>
      <c r="AE1559" s="1"/>
      <c r="AF1559" s="1"/>
      <c r="AG1559" s="1" t="s">
        <v>143</v>
      </c>
    </row>
    <row r="1560" spans="1:33">
      <c r="A1560" t="s">
        <v>9535</v>
      </c>
      <c r="B1560" s="2" t="s">
        <v>9558</v>
      </c>
      <c r="C1560" s="1"/>
      <c r="D1560" s="1" t="s">
        <v>357</v>
      </c>
      <c r="E1560" s="1"/>
      <c r="F1560" s="1"/>
      <c r="G1560" s="1"/>
      <c r="H1560" s="20"/>
      <c r="I1560" s="22"/>
      <c r="J1560" s="20"/>
      <c r="K1560" s="22"/>
      <c r="L1560" s="20"/>
      <c r="M1560" s="22"/>
      <c r="N1560" s="20"/>
      <c r="O1560" s="22"/>
      <c r="P1560" s="20"/>
      <c r="Q1560" s="22"/>
      <c r="R1560" s="20"/>
      <c r="S1560" s="22"/>
      <c r="T1560" s="20"/>
      <c r="U1560" s="22"/>
      <c r="V1560" s="58">
        <v>0</v>
      </c>
      <c r="W1560" s="1" t="s">
        <v>9559</v>
      </c>
      <c r="X1560" s="29" t="s">
        <v>9560</v>
      </c>
      <c r="Y1560" s="1"/>
      <c r="Z1560" s="1"/>
      <c r="AA1560" s="21" t="s">
        <v>1631</v>
      </c>
      <c r="AB1560" s="1"/>
      <c r="AC1560" s="1"/>
      <c r="AD1560" s="1"/>
      <c r="AE1560" s="1"/>
      <c r="AF1560" s="1"/>
      <c r="AG1560" s="1" t="s">
        <v>143</v>
      </c>
    </row>
    <row r="1561" spans="1:33">
      <c r="A1561" t="s">
        <v>9535</v>
      </c>
      <c r="B1561" s="2" t="s">
        <v>9561</v>
      </c>
      <c r="C1561" s="1"/>
      <c r="D1561" s="1" t="s">
        <v>357</v>
      </c>
      <c r="E1561" s="1"/>
      <c r="F1561" s="1"/>
      <c r="G1561" s="1"/>
      <c r="H1561" s="20"/>
      <c r="I1561" s="22"/>
      <c r="J1561" s="20"/>
      <c r="K1561" s="22"/>
      <c r="L1561" s="20"/>
      <c r="M1561" s="22"/>
      <c r="N1561" s="20"/>
      <c r="O1561" s="22"/>
      <c r="P1561" s="20"/>
      <c r="Q1561" s="22"/>
      <c r="R1561" s="20"/>
      <c r="S1561" s="22"/>
      <c r="T1561" s="20"/>
      <c r="U1561" s="22"/>
      <c r="V1561" s="58">
        <v>0</v>
      </c>
      <c r="W1561" s="1" t="s">
        <v>9562</v>
      </c>
      <c r="X1561" s="29" t="s">
        <v>9563</v>
      </c>
      <c r="Y1561" s="1"/>
      <c r="Z1561" s="1"/>
      <c r="AA1561" s="21" t="s">
        <v>1631</v>
      </c>
      <c r="AB1561" s="1"/>
      <c r="AC1561" s="1"/>
      <c r="AD1561" s="1"/>
      <c r="AE1561" s="1"/>
      <c r="AF1561" s="1"/>
      <c r="AG1561" s="1" t="s">
        <v>143</v>
      </c>
    </row>
    <row r="1562" spans="1:33">
      <c r="A1562" t="s">
        <v>9535</v>
      </c>
      <c r="B1562" s="2" t="s">
        <v>9564</v>
      </c>
      <c r="C1562" s="1"/>
      <c r="D1562" s="1" t="s">
        <v>357</v>
      </c>
      <c r="E1562" s="1"/>
      <c r="F1562" s="1"/>
      <c r="G1562" s="1"/>
      <c r="H1562" s="20"/>
      <c r="I1562" s="22"/>
      <c r="J1562" s="20"/>
      <c r="K1562" s="22"/>
      <c r="L1562" s="20"/>
      <c r="M1562" s="22"/>
      <c r="N1562" s="20"/>
      <c r="O1562" s="22"/>
      <c r="P1562" s="20"/>
      <c r="Q1562" s="22"/>
      <c r="R1562" s="20"/>
      <c r="S1562" s="22"/>
      <c r="T1562" s="20"/>
      <c r="U1562" s="22"/>
      <c r="V1562" s="58">
        <v>0</v>
      </c>
      <c r="W1562" s="1" t="s">
        <v>9565</v>
      </c>
      <c r="X1562" s="29" t="s">
        <v>9566</v>
      </c>
      <c r="Y1562" s="1"/>
      <c r="Z1562" s="1"/>
      <c r="AA1562" s="21" t="s">
        <v>1631</v>
      </c>
      <c r="AB1562" s="1"/>
      <c r="AC1562" s="1"/>
      <c r="AD1562" s="1"/>
      <c r="AE1562" s="1"/>
      <c r="AF1562" s="1"/>
      <c r="AG1562" s="1" t="s">
        <v>143</v>
      </c>
    </row>
    <row r="1563" spans="1:33">
      <c r="A1563" t="s">
        <v>9535</v>
      </c>
      <c r="B1563" s="2" t="s">
        <v>9567</v>
      </c>
      <c r="C1563" s="1"/>
      <c r="D1563" s="1" t="s">
        <v>357</v>
      </c>
      <c r="E1563" s="1"/>
      <c r="F1563" s="1"/>
      <c r="G1563" s="1"/>
      <c r="H1563" s="20"/>
      <c r="I1563" s="22"/>
      <c r="J1563" s="20"/>
      <c r="K1563" s="22"/>
      <c r="L1563" s="20"/>
      <c r="M1563" s="22"/>
      <c r="N1563" s="20"/>
      <c r="O1563" s="22"/>
      <c r="P1563" s="20"/>
      <c r="Q1563" s="22"/>
      <c r="R1563" s="20"/>
      <c r="S1563" s="22"/>
      <c r="T1563" s="20"/>
      <c r="U1563" s="22"/>
      <c r="V1563" s="58">
        <v>0</v>
      </c>
      <c r="W1563" s="1" t="s">
        <v>9568</v>
      </c>
      <c r="X1563" s="29" t="s">
        <v>5555</v>
      </c>
      <c r="Y1563" s="1"/>
      <c r="Z1563" s="1"/>
      <c r="AA1563" s="21" t="s">
        <v>1631</v>
      </c>
      <c r="AB1563" s="1"/>
      <c r="AC1563" s="1"/>
      <c r="AD1563" s="1"/>
      <c r="AE1563" s="1"/>
      <c r="AF1563" s="1"/>
      <c r="AG1563" s="1" t="s">
        <v>143</v>
      </c>
    </row>
    <row r="1564" spans="1:33">
      <c r="A1564" t="s">
        <v>9535</v>
      </c>
      <c r="B1564" s="2" t="s">
        <v>9569</v>
      </c>
      <c r="C1564" s="1"/>
      <c r="D1564" s="1" t="s">
        <v>357</v>
      </c>
      <c r="E1564" s="1"/>
      <c r="F1564" s="1"/>
      <c r="G1564" s="1"/>
      <c r="H1564" s="20"/>
      <c r="I1564" s="22"/>
      <c r="J1564" s="20"/>
      <c r="K1564" s="22"/>
      <c r="L1564" s="20"/>
      <c r="M1564" s="22"/>
      <c r="N1564" s="20"/>
      <c r="O1564" s="22"/>
      <c r="P1564" s="20"/>
      <c r="Q1564" s="22"/>
      <c r="R1564" s="20"/>
      <c r="S1564" s="22"/>
      <c r="T1564" s="20"/>
      <c r="U1564" s="22"/>
      <c r="V1564" s="58">
        <v>0</v>
      </c>
      <c r="W1564" s="1" t="s">
        <v>9570</v>
      </c>
      <c r="X1564" s="29" t="s">
        <v>9571</v>
      </c>
      <c r="Y1564" s="1"/>
      <c r="Z1564" s="1"/>
      <c r="AA1564" s="21" t="s">
        <v>1631</v>
      </c>
      <c r="AB1564" s="1"/>
      <c r="AC1564" s="1"/>
      <c r="AD1564" s="1"/>
      <c r="AE1564" s="1"/>
      <c r="AF1564" s="1"/>
      <c r="AG1564" s="1" t="s">
        <v>143</v>
      </c>
    </row>
    <row r="1565" spans="1:33">
      <c r="A1565" t="s">
        <v>9535</v>
      </c>
      <c r="B1565" s="2" t="s">
        <v>9572</v>
      </c>
      <c r="C1565" s="1"/>
      <c r="D1565" s="1" t="s">
        <v>357</v>
      </c>
      <c r="E1565" s="1"/>
      <c r="F1565" s="1"/>
      <c r="G1565" s="1"/>
      <c r="H1565" s="20"/>
      <c r="I1565" s="22"/>
      <c r="J1565" s="20"/>
      <c r="K1565" s="22"/>
      <c r="L1565" s="20"/>
      <c r="M1565" s="22"/>
      <c r="N1565" s="20"/>
      <c r="O1565" s="22"/>
      <c r="P1565" s="20"/>
      <c r="Q1565" s="22"/>
      <c r="R1565" s="20"/>
      <c r="S1565" s="22"/>
      <c r="T1565" s="20"/>
      <c r="U1565" s="22"/>
      <c r="V1565" s="58">
        <v>0</v>
      </c>
      <c r="W1565" s="1"/>
      <c r="X1565" s="29" t="s">
        <v>9573</v>
      </c>
      <c r="Y1565" s="1"/>
      <c r="Z1565" s="1"/>
      <c r="AA1565" s="21" t="s">
        <v>1631</v>
      </c>
      <c r="AB1565" s="1"/>
      <c r="AC1565" s="1"/>
      <c r="AD1565" s="1"/>
      <c r="AE1565" s="1"/>
      <c r="AF1565" s="1"/>
      <c r="AG1565" s="1" t="s">
        <v>320</v>
      </c>
    </row>
    <row r="1566" spans="1:33">
      <c r="A1566" t="s">
        <v>9535</v>
      </c>
      <c r="B1566" s="2" t="s">
        <v>9574</v>
      </c>
      <c r="C1566" s="1"/>
      <c r="D1566" s="1" t="s">
        <v>357</v>
      </c>
      <c r="E1566" s="1"/>
      <c r="F1566" s="1"/>
      <c r="G1566" s="1"/>
      <c r="H1566" s="20"/>
      <c r="I1566" s="22"/>
      <c r="J1566" s="20"/>
      <c r="K1566" s="22"/>
      <c r="L1566" s="20"/>
      <c r="M1566" s="22"/>
      <c r="N1566" s="20"/>
      <c r="O1566" s="22"/>
      <c r="P1566" s="20"/>
      <c r="Q1566" s="22"/>
      <c r="R1566" s="20"/>
      <c r="S1566" s="22"/>
      <c r="T1566" s="20"/>
      <c r="U1566" s="22"/>
      <c r="V1566" s="58">
        <v>0</v>
      </c>
      <c r="W1566" s="1" t="s">
        <v>9575</v>
      </c>
      <c r="X1566" s="29" t="s">
        <v>9576</v>
      </c>
      <c r="Y1566" s="1"/>
      <c r="Z1566" s="1"/>
      <c r="AA1566" s="21" t="s">
        <v>1631</v>
      </c>
      <c r="AB1566" s="1"/>
      <c r="AC1566" s="1"/>
      <c r="AD1566" s="1"/>
      <c r="AE1566" s="1"/>
      <c r="AF1566" s="1"/>
      <c r="AG1566" s="1" t="s">
        <v>320</v>
      </c>
    </row>
    <row r="1567" spans="1:33">
      <c r="A1567" t="s">
        <v>9535</v>
      </c>
      <c r="B1567" s="2" t="s">
        <v>9577</v>
      </c>
      <c r="C1567" s="1"/>
      <c r="D1567" s="1" t="s">
        <v>357</v>
      </c>
      <c r="E1567" s="1"/>
      <c r="F1567" s="1"/>
      <c r="G1567" s="1"/>
      <c r="H1567" s="20"/>
      <c r="I1567" s="22"/>
      <c r="J1567" s="20"/>
      <c r="K1567" s="22"/>
      <c r="L1567" s="20"/>
      <c r="M1567" s="22"/>
      <c r="N1567" s="20"/>
      <c r="O1567" s="22"/>
      <c r="P1567" s="20"/>
      <c r="Q1567" s="22"/>
      <c r="R1567" s="20"/>
      <c r="S1567" s="22"/>
      <c r="T1567" s="20"/>
      <c r="U1567" s="22"/>
      <c r="V1567" s="58">
        <v>0</v>
      </c>
      <c r="W1567" s="1" t="s">
        <v>9578</v>
      </c>
      <c r="X1567" s="29" t="s">
        <v>9579</v>
      </c>
      <c r="Y1567" s="1"/>
      <c r="Z1567" s="1"/>
      <c r="AA1567" s="21" t="s">
        <v>1631</v>
      </c>
      <c r="AB1567" s="1"/>
      <c r="AC1567" s="1"/>
      <c r="AD1567" s="1"/>
      <c r="AE1567" s="1"/>
      <c r="AF1567" s="1"/>
      <c r="AG1567" s="1" t="s">
        <v>320</v>
      </c>
    </row>
    <row r="1568" spans="1:33">
      <c r="A1568" t="s">
        <v>9535</v>
      </c>
      <c r="B1568" s="2" t="s">
        <v>9580</v>
      </c>
      <c r="C1568" s="1"/>
      <c r="D1568" s="1" t="s">
        <v>357</v>
      </c>
      <c r="E1568" s="1"/>
      <c r="F1568" s="1"/>
      <c r="G1568" s="1"/>
      <c r="H1568" s="20"/>
      <c r="I1568" s="22"/>
      <c r="J1568" s="20"/>
      <c r="K1568" s="22"/>
      <c r="L1568" s="20"/>
      <c r="M1568" s="22"/>
      <c r="N1568" s="20"/>
      <c r="O1568" s="22"/>
      <c r="P1568" s="20"/>
      <c r="Q1568" s="22"/>
      <c r="R1568" s="20"/>
      <c r="S1568" s="22"/>
      <c r="T1568" s="20"/>
      <c r="U1568" s="22"/>
      <c r="V1568" s="58">
        <v>0</v>
      </c>
      <c r="W1568" s="1" t="s">
        <v>9581</v>
      </c>
      <c r="X1568" s="29" t="s">
        <v>9582</v>
      </c>
      <c r="Y1568" s="1"/>
      <c r="Z1568" s="1"/>
      <c r="AA1568" s="21" t="s">
        <v>1631</v>
      </c>
      <c r="AB1568" s="1"/>
      <c r="AC1568" s="1"/>
      <c r="AD1568" s="1"/>
      <c r="AE1568" s="1"/>
      <c r="AF1568" s="1"/>
      <c r="AG1568" s="1" t="s">
        <v>320</v>
      </c>
    </row>
    <row r="1569" spans="1:33">
      <c r="A1569" t="s">
        <v>9535</v>
      </c>
      <c r="B1569" s="2" t="s">
        <v>9583</v>
      </c>
      <c r="C1569" s="1"/>
      <c r="D1569" s="1" t="s">
        <v>357</v>
      </c>
      <c r="E1569" s="1"/>
      <c r="F1569" s="1"/>
      <c r="G1569" s="1"/>
      <c r="H1569" s="20"/>
      <c r="I1569" s="22"/>
      <c r="J1569" s="20"/>
      <c r="K1569" s="22"/>
      <c r="L1569" s="20"/>
      <c r="M1569" s="22"/>
      <c r="N1569" s="20"/>
      <c r="O1569" s="22"/>
      <c r="P1569" s="20"/>
      <c r="Q1569" s="22"/>
      <c r="R1569" s="20"/>
      <c r="S1569" s="22"/>
      <c r="T1569" s="20"/>
      <c r="U1569" s="22"/>
      <c r="V1569" s="58">
        <v>0</v>
      </c>
      <c r="W1569" s="1" t="s">
        <v>9584</v>
      </c>
      <c r="X1569" s="29" t="s">
        <v>9585</v>
      </c>
      <c r="Y1569" s="1"/>
      <c r="Z1569" s="1"/>
      <c r="AA1569" s="21" t="s">
        <v>1631</v>
      </c>
      <c r="AB1569" s="1"/>
      <c r="AC1569" s="1"/>
      <c r="AD1569" s="1"/>
      <c r="AE1569" s="1"/>
      <c r="AF1569" s="1"/>
      <c r="AG1569" s="1" t="s">
        <v>320</v>
      </c>
    </row>
    <row r="1570" spans="1:33">
      <c r="A1570" t="s">
        <v>9535</v>
      </c>
      <c r="B1570" s="2" t="s">
        <v>9586</v>
      </c>
      <c r="C1570" s="1"/>
      <c r="D1570" s="1" t="s">
        <v>357</v>
      </c>
      <c r="E1570" s="1"/>
      <c r="F1570" s="1"/>
      <c r="G1570" s="1"/>
      <c r="H1570" s="20"/>
      <c r="I1570" s="22"/>
      <c r="J1570" s="20"/>
      <c r="K1570" s="22"/>
      <c r="L1570" s="20"/>
      <c r="M1570" s="22"/>
      <c r="N1570" s="20"/>
      <c r="O1570" s="22"/>
      <c r="P1570" s="20"/>
      <c r="Q1570" s="22"/>
      <c r="R1570" s="20"/>
      <c r="S1570" s="22"/>
      <c r="T1570" s="20"/>
      <c r="U1570" s="22"/>
      <c r="V1570" s="58">
        <v>0</v>
      </c>
      <c r="W1570" s="1" t="s">
        <v>9587</v>
      </c>
      <c r="X1570" s="29" t="s">
        <v>9588</v>
      </c>
      <c r="Y1570" s="1"/>
      <c r="Z1570" s="1"/>
      <c r="AA1570" s="21" t="s">
        <v>1631</v>
      </c>
      <c r="AB1570" s="1"/>
      <c r="AC1570" s="1"/>
      <c r="AD1570" s="1"/>
      <c r="AE1570" s="1"/>
      <c r="AF1570" s="1"/>
      <c r="AG1570" s="1" t="s">
        <v>320</v>
      </c>
    </row>
    <row r="1571" spans="1:33">
      <c r="A1571" t="s">
        <v>9535</v>
      </c>
      <c r="B1571" s="2" t="s">
        <v>9589</v>
      </c>
      <c r="C1571" s="1"/>
      <c r="D1571" s="1" t="s">
        <v>357</v>
      </c>
      <c r="E1571" s="1"/>
      <c r="F1571" s="1"/>
      <c r="G1571" s="1"/>
      <c r="H1571" s="20"/>
      <c r="I1571" s="22"/>
      <c r="J1571" s="20"/>
      <c r="K1571" s="22"/>
      <c r="L1571" s="20"/>
      <c r="M1571" s="22"/>
      <c r="N1571" s="20"/>
      <c r="O1571" s="22"/>
      <c r="P1571" s="20"/>
      <c r="Q1571" s="22"/>
      <c r="R1571" s="20"/>
      <c r="S1571" s="22"/>
      <c r="T1571" s="20"/>
      <c r="U1571" s="22"/>
      <c r="V1571" s="58">
        <v>0</v>
      </c>
      <c r="W1571" s="1" t="s">
        <v>9590</v>
      </c>
      <c r="X1571" s="29" t="s">
        <v>9591</v>
      </c>
      <c r="Y1571" s="1"/>
      <c r="Z1571" s="1"/>
      <c r="AA1571" s="21" t="s">
        <v>1631</v>
      </c>
      <c r="AB1571" s="1"/>
      <c r="AC1571" s="1"/>
      <c r="AD1571" s="1"/>
      <c r="AE1571" s="1"/>
      <c r="AF1571" s="1"/>
      <c r="AG1571" s="1" t="s">
        <v>320</v>
      </c>
    </row>
    <row r="1572" spans="1:33">
      <c r="A1572" t="s">
        <v>9535</v>
      </c>
      <c r="B1572" s="2" t="s">
        <v>9592</v>
      </c>
      <c r="C1572" s="1"/>
      <c r="D1572" s="1" t="s">
        <v>357</v>
      </c>
      <c r="E1572" s="1"/>
      <c r="F1572" s="1"/>
      <c r="G1572" s="1"/>
      <c r="H1572" s="20"/>
      <c r="I1572" s="22"/>
      <c r="J1572" s="20"/>
      <c r="K1572" s="22"/>
      <c r="L1572" s="20"/>
      <c r="M1572" s="22"/>
      <c r="N1572" s="20"/>
      <c r="O1572" s="22"/>
      <c r="P1572" s="20"/>
      <c r="Q1572" s="22"/>
      <c r="R1572" s="20"/>
      <c r="S1572" s="22"/>
      <c r="T1572" s="20"/>
      <c r="U1572" s="22"/>
      <c r="V1572" s="58">
        <v>0</v>
      </c>
      <c r="W1572" s="1" t="s">
        <v>9593</v>
      </c>
      <c r="X1572" s="29" t="s">
        <v>9594</v>
      </c>
      <c r="Y1572" s="1"/>
      <c r="Z1572" s="1"/>
      <c r="AA1572" s="21" t="s">
        <v>1631</v>
      </c>
      <c r="AB1572" s="1"/>
      <c r="AC1572" s="1"/>
      <c r="AD1572" s="1"/>
      <c r="AE1572" s="1"/>
      <c r="AF1572" s="1"/>
      <c r="AG1572" s="1" t="s">
        <v>320</v>
      </c>
    </row>
    <row r="1573" spans="1:33">
      <c r="A1573" t="s">
        <v>9535</v>
      </c>
      <c r="B1573" s="2" t="s">
        <v>9595</v>
      </c>
      <c r="C1573" s="1"/>
      <c r="D1573" s="1" t="s">
        <v>357</v>
      </c>
      <c r="E1573" s="1"/>
      <c r="F1573" s="1"/>
      <c r="G1573" s="1"/>
      <c r="H1573" s="20"/>
      <c r="I1573" s="22"/>
      <c r="J1573" s="20"/>
      <c r="K1573" s="22"/>
      <c r="L1573" s="20"/>
      <c r="M1573" s="22"/>
      <c r="N1573" s="20"/>
      <c r="O1573" s="22"/>
      <c r="P1573" s="20"/>
      <c r="Q1573" s="22"/>
      <c r="R1573" s="20"/>
      <c r="S1573" s="22"/>
      <c r="T1573" s="20"/>
      <c r="U1573" s="22"/>
      <c r="V1573" s="58">
        <v>0</v>
      </c>
      <c r="W1573" s="1" t="s">
        <v>9596</v>
      </c>
      <c r="X1573" s="29" t="s">
        <v>9597</v>
      </c>
      <c r="Y1573" s="1"/>
      <c r="Z1573" s="1"/>
      <c r="AA1573" s="21" t="s">
        <v>1631</v>
      </c>
      <c r="AB1573" s="1"/>
      <c r="AC1573" s="1"/>
      <c r="AD1573" s="1"/>
      <c r="AE1573" s="1"/>
      <c r="AF1573" s="1"/>
      <c r="AG1573" s="1" t="s">
        <v>320</v>
      </c>
    </row>
    <row r="1574" spans="1:33">
      <c r="A1574" t="s">
        <v>9535</v>
      </c>
      <c r="B1574" s="2" t="s">
        <v>535</v>
      </c>
      <c r="C1574" s="1"/>
      <c r="D1574" s="1" t="s">
        <v>357</v>
      </c>
      <c r="E1574" s="1"/>
      <c r="F1574" s="1"/>
      <c r="G1574" s="1"/>
      <c r="H1574" s="20"/>
      <c r="I1574" s="22"/>
      <c r="J1574" s="20"/>
      <c r="K1574" s="22"/>
      <c r="L1574" s="20"/>
      <c r="M1574" s="22"/>
      <c r="N1574" s="20"/>
      <c r="O1574" s="22"/>
      <c r="P1574" s="20"/>
      <c r="Q1574" s="22"/>
      <c r="R1574" s="20"/>
      <c r="S1574" s="22"/>
      <c r="T1574" s="20"/>
      <c r="U1574" s="22"/>
      <c r="V1574" s="58">
        <v>0</v>
      </c>
      <c r="W1574" s="1" t="s">
        <v>9598</v>
      </c>
      <c r="X1574" s="29" t="s">
        <v>9599</v>
      </c>
      <c r="Y1574" s="1"/>
      <c r="Z1574" s="1"/>
      <c r="AA1574" s="21" t="s">
        <v>1631</v>
      </c>
      <c r="AB1574" s="1"/>
      <c r="AC1574" s="1"/>
      <c r="AD1574" s="1"/>
      <c r="AE1574" s="1"/>
      <c r="AF1574" s="1"/>
      <c r="AG1574" s="1" t="s">
        <v>320</v>
      </c>
    </row>
    <row r="1575" spans="1:33">
      <c r="A1575" t="s">
        <v>9535</v>
      </c>
      <c r="B1575" s="2" t="s">
        <v>9600</v>
      </c>
      <c r="C1575" s="1"/>
      <c r="D1575" s="1" t="s">
        <v>357</v>
      </c>
      <c r="E1575" s="1"/>
      <c r="F1575" s="1"/>
      <c r="G1575" s="1"/>
      <c r="H1575" s="20"/>
      <c r="I1575" s="22"/>
      <c r="J1575" s="20"/>
      <c r="K1575" s="22"/>
      <c r="L1575" s="20"/>
      <c r="M1575" s="22"/>
      <c r="N1575" s="20"/>
      <c r="O1575" s="22"/>
      <c r="P1575" s="20"/>
      <c r="Q1575" s="22"/>
      <c r="R1575" s="20"/>
      <c r="S1575" s="22"/>
      <c r="T1575" s="20"/>
      <c r="U1575" s="22"/>
      <c r="V1575" s="58">
        <v>0</v>
      </c>
      <c r="W1575" s="1" t="s">
        <v>9601</v>
      </c>
      <c r="X1575" s="29" t="s">
        <v>9602</v>
      </c>
      <c r="Y1575" s="1"/>
      <c r="Z1575" s="1"/>
      <c r="AA1575" s="21" t="s">
        <v>1631</v>
      </c>
      <c r="AB1575" s="1"/>
      <c r="AC1575" s="1"/>
      <c r="AD1575" s="1"/>
      <c r="AE1575" s="1"/>
      <c r="AF1575" s="1"/>
      <c r="AG1575" s="1" t="s">
        <v>320</v>
      </c>
    </row>
    <row r="1576" spans="1:33">
      <c r="A1576" t="s">
        <v>9535</v>
      </c>
      <c r="B1576" s="2" t="s">
        <v>9603</v>
      </c>
      <c r="C1576" s="1"/>
      <c r="D1576" s="1" t="s">
        <v>357</v>
      </c>
      <c r="E1576" s="1"/>
      <c r="F1576" s="1"/>
      <c r="G1576" s="1"/>
      <c r="H1576" s="20"/>
      <c r="I1576" s="22"/>
      <c r="J1576" s="20"/>
      <c r="K1576" s="22"/>
      <c r="L1576" s="20"/>
      <c r="M1576" s="22"/>
      <c r="N1576" s="20"/>
      <c r="O1576" s="22"/>
      <c r="P1576" s="20"/>
      <c r="Q1576" s="22"/>
      <c r="R1576" s="20"/>
      <c r="S1576" s="22"/>
      <c r="T1576" s="20"/>
      <c r="U1576" s="22"/>
      <c r="V1576" s="58">
        <v>0</v>
      </c>
      <c r="W1576" s="1"/>
      <c r="X1576" s="29" t="s">
        <v>9604</v>
      </c>
      <c r="Y1576" s="1"/>
      <c r="Z1576" s="1"/>
      <c r="AA1576" s="21" t="s">
        <v>1631</v>
      </c>
      <c r="AB1576" s="1"/>
      <c r="AC1576" s="1"/>
      <c r="AD1576" s="1"/>
      <c r="AE1576" s="1"/>
      <c r="AF1576" s="1"/>
      <c r="AG1576" s="1" t="s">
        <v>320</v>
      </c>
    </row>
    <row r="1577" spans="1:33">
      <c r="A1577" t="s">
        <v>9535</v>
      </c>
      <c r="B1577" s="2" t="s">
        <v>9605</v>
      </c>
      <c r="C1577" s="1"/>
      <c r="D1577" s="1" t="s">
        <v>357</v>
      </c>
      <c r="E1577" s="1"/>
      <c r="F1577" s="1"/>
      <c r="G1577" s="1"/>
      <c r="H1577" s="20"/>
      <c r="I1577" s="22"/>
      <c r="J1577" s="20"/>
      <c r="K1577" s="22"/>
      <c r="L1577" s="20"/>
      <c r="M1577" s="22"/>
      <c r="N1577" s="20"/>
      <c r="O1577" s="22"/>
      <c r="P1577" s="20"/>
      <c r="Q1577" s="22"/>
      <c r="R1577" s="20"/>
      <c r="S1577" s="22"/>
      <c r="T1577" s="20"/>
      <c r="U1577" s="22"/>
      <c r="V1577" s="27">
        <v>0</v>
      </c>
      <c r="W1577" s="1" t="s">
        <v>9606</v>
      </c>
      <c r="X1577" s="29" t="s">
        <v>9607</v>
      </c>
      <c r="Y1577" s="1"/>
      <c r="Z1577" s="1"/>
      <c r="AA1577" s="1" t="s">
        <v>1631</v>
      </c>
      <c r="AB1577" s="1"/>
      <c r="AC1577" s="1"/>
      <c r="AD1577" s="1"/>
      <c r="AE1577" s="1"/>
      <c r="AF1577" s="1"/>
      <c r="AG1577" s="1" t="s">
        <v>320</v>
      </c>
    </row>
    <row r="1578" spans="1:33">
      <c r="A1578" t="s">
        <v>9535</v>
      </c>
      <c r="B1578" s="2" t="s">
        <v>9608</v>
      </c>
      <c r="C1578" s="1"/>
      <c r="D1578" s="1" t="s">
        <v>357</v>
      </c>
      <c r="E1578" s="1"/>
      <c r="F1578" s="1"/>
      <c r="G1578" s="1"/>
      <c r="H1578" s="20"/>
      <c r="I1578" s="22"/>
      <c r="J1578" s="20"/>
      <c r="K1578" s="22"/>
      <c r="L1578" s="20"/>
      <c r="M1578" s="22"/>
      <c r="N1578" s="20"/>
      <c r="O1578" s="22"/>
      <c r="P1578" s="20"/>
      <c r="Q1578" s="22"/>
      <c r="R1578" s="20"/>
      <c r="S1578" s="22"/>
      <c r="T1578" s="20"/>
      <c r="U1578" s="22"/>
      <c r="V1578" s="27">
        <v>0</v>
      </c>
      <c r="W1578" s="1" t="s">
        <v>9609</v>
      </c>
      <c r="X1578" s="29" t="s">
        <v>9610</v>
      </c>
      <c r="Y1578" s="1"/>
      <c r="Z1578" s="1"/>
      <c r="AA1578" s="1" t="s">
        <v>1631</v>
      </c>
      <c r="AB1578" s="1"/>
      <c r="AC1578" s="1"/>
      <c r="AD1578" s="1"/>
      <c r="AE1578" s="1"/>
      <c r="AF1578" s="1"/>
      <c r="AG1578" s="1" t="s">
        <v>173</v>
      </c>
    </row>
    <row r="1579" spans="1:33">
      <c r="A1579" t="s">
        <v>9535</v>
      </c>
      <c r="B1579" s="2" t="s">
        <v>9611</v>
      </c>
      <c r="C1579" s="1"/>
      <c r="D1579" s="1" t="s">
        <v>357</v>
      </c>
      <c r="E1579" s="1"/>
      <c r="F1579" s="1"/>
      <c r="G1579" s="1"/>
      <c r="H1579" s="20"/>
      <c r="I1579" s="22"/>
      <c r="J1579" s="20"/>
      <c r="K1579" s="22"/>
      <c r="L1579" s="20"/>
      <c r="M1579" s="22"/>
      <c r="N1579" s="20"/>
      <c r="O1579" s="22"/>
      <c r="P1579" s="20"/>
      <c r="Q1579" s="22"/>
      <c r="R1579" s="20"/>
      <c r="S1579" s="22"/>
      <c r="T1579" s="20"/>
      <c r="U1579" s="22"/>
      <c r="V1579" s="27">
        <v>0</v>
      </c>
      <c r="W1579" s="1" t="s">
        <v>9612</v>
      </c>
      <c r="X1579" s="29" t="s">
        <v>9613</v>
      </c>
      <c r="Y1579" s="1"/>
      <c r="Z1579" s="1"/>
      <c r="AA1579" s="1" t="s">
        <v>1631</v>
      </c>
      <c r="AB1579" s="1"/>
      <c r="AC1579" s="1"/>
      <c r="AD1579" s="1"/>
      <c r="AE1579" s="1"/>
      <c r="AF1579" s="1"/>
      <c r="AG1579" s="1" t="s">
        <v>173</v>
      </c>
    </row>
    <row r="1580" spans="1:33">
      <c r="A1580" t="s">
        <v>9535</v>
      </c>
      <c r="B1580" s="2" t="s">
        <v>9614</v>
      </c>
      <c r="C1580" s="1"/>
      <c r="D1580" s="1" t="s">
        <v>357</v>
      </c>
      <c r="E1580" s="1"/>
      <c r="F1580" s="1"/>
      <c r="G1580" s="1"/>
      <c r="H1580" s="20"/>
      <c r="I1580" s="22"/>
      <c r="J1580" s="20"/>
      <c r="K1580" s="22"/>
      <c r="L1580" s="20"/>
      <c r="M1580" s="22"/>
      <c r="N1580" s="20"/>
      <c r="O1580" s="22"/>
      <c r="P1580" s="20"/>
      <c r="Q1580" s="22"/>
      <c r="R1580" s="20"/>
      <c r="S1580" s="22"/>
      <c r="T1580" s="20"/>
      <c r="U1580" s="22"/>
      <c r="V1580" s="27">
        <v>0</v>
      </c>
      <c r="W1580" s="1" t="s">
        <v>9615</v>
      </c>
      <c r="X1580" s="29" t="s">
        <v>9616</v>
      </c>
      <c r="Y1580" s="1"/>
      <c r="Z1580" s="1"/>
      <c r="AA1580" s="1" t="s">
        <v>1631</v>
      </c>
      <c r="AB1580" s="1"/>
      <c r="AC1580" s="1"/>
      <c r="AD1580" s="1"/>
      <c r="AE1580" s="1"/>
      <c r="AF1580" s="1"/>
      <c r="AG1580" s="1" t="s">
        <v>173</v>
      </c>
    </row>
    <row r="1581" spans="1:33">
      <c r="A1581" t="s">
        <v>9535</v>
      </c>
      <c r="B1581" s="2" t="s">
        <v>9617</v>
      </c>
      <c r="C1581" s="1"/>
      <c r="D1581" s="1" t="s">
        <v>357</v>
      </c>
      <c r="E1581" s="1"/>
      <c r="F1581" s="1"/>
      <c r="G1581" s="1"/>
      <c r="H1581" s="20"/>
      <c r="I1581" s="22"/>
      <c r="J1581" s="20"/>
      <c r="K1581" s="22"/>
      <c r="L1581" s="20"/>
      <c r="M1581" s="22"/>
      <c r="N1581" s="20"/>
      <c r="O1581" s="22"/>
      <c r="P1581" s="20"/>
      <c r="Q1581" s="22"/>
      <c r="R1581" s="20"/>
      <c r="S1581" s="22"/>
      <c r="T1581" s="20"/>
      <c r="U1581" s="22"/>
      <c r="V1581" s="27">
        <v>0</v>
      </c>
      <c r="W1581" s="1" t="s">
        <v>9618</v>
      </c>
      <c r="X1581" s="29" t="s">
        <v>9619</v>
      </c>
      <c r="Y1581" s="1"/>
      <c r="Z1581" s="1"/>
      <c r="AA1581" s="1" t="s">
        <v>1631</v>
      </c>
      <c r="AB1581" s="1"/>
      <c r="AC1581" s="1"/>
      <c r="AD1581" s="1"/>
      <c r="AE1581" s="1"/>
      <c r="AF1581" s="1"/>
      <c r="AG1581" s="1" t="s">
        <v>173</v>
      </c>
    </row>
    <row r="1582" spans="1:33">
      <c r="A1582" t="s">
        <v>9535</v>
      </c>
      <c r="B1582" s="2" t="s">
        <v>9620</v>
      </c>
      <c r="C1582" s="1"/>
      <c r="D1582" s="1" t="s">
        <v>357</v>
      </c>
      <c r="E1582" s="1"/>
      <c r="F1582" s="1"/>
      <c r="G1582" s="1"/>
      <c r="H1582" s="20"/>
      <c r="I1582" s="22"/>
      <c r="J1582" s="20"/>
      <c r="K1582" s="22"/>
      <c r="L1582" s="20"/>
      <c r="M1582" s="22"/>
      <c r="N1582" s="20"/>
      <c r="O1582" s="22"/>
      <c r="P1582" s="20"/>
      <c r="Q1582" s="22"/>
      <c r="R1582" s="20"/>
      <c r="S1582" s="22"/>
      <c r="T1582" s="20"/>
      <c r="U1582" s="22"/>
      <c r="V1582" s="27">
        <v>0</v>
      </c>
      <c r="W1582" s="1" t="s">
        <v>9621</v>
      </c>
      <c r="X1582" s="29" t="s">
        <v>9622</v>
      </c>
      <c r="Y1582" s="1"/>
      <c r="Z1582" s="1"/>
      <c r="AA1582" s="1" t="s">
        <v>1631</v>
      </c>
      <c r="AB1582" s="1"/>
      <c r="AC1582" s="1"/>
      <c r="AD1582" s="1"/>
      <c r="AE1582" s="1"/>
      <c r="AF1582" s="1"/>
      <c r="AG1582" s="1" t="s">
        <v>173</v>
      </c>
    </row>
    <row r="1583" spans="1:33">
      <c r="A1583" t="s">
        <v>9535</v>
      </c>
      <c r="B1583" s="2" t="s">
        <v>9623</v>
      </c>
      <c r="C1583" s="1"/>
      <c r="D1583" s="1" t="s">
        <v>357</v>
      </c>
      <c r="E1583" s="1"/>
      <c r="F1583" s="1"/>
      <c r="G1583" s="1"/>
      <c r="H1583" s="20"/>
      <c r="I1583" s="22"/>
      <c r="J1583" s="20"/>
      <c r="K1583" s="22"/>
      <c r="L1583" s="20"/>
      <c r="M1583" s="22"/>
      <c r="N1583" s="20"/>
      <c r="O1583" s="22"/>
      <c r="P1583" s="20"/>
      <c r="Q1583" s="22"/>
      <c r="R1583" s="20"/>
      <c r="S1583" s="22"/>
      <c r="T1583" s="20"/>
      <c r="U1583" s="22"/>
      <c r="V1583" s="27">
        <v>0</v>
      </c>
      <c r="W1583" s="1" t="s">
        <v>9624</v>
      </c>
      <c r="X1583" s="29" t="s">
        <v>9625</v>
      </c>
      <c r="Y1583" s="1"/>
      <c r="Z1583" s="1"/>
      <c r="AA1583" s="1" t="s">
        <v>1631</v>
      </c>
      <c r="AB1583" s="1"/>
      <c r="AC1583" s="1"/>
      <c r="AD1583" s="1"/>
      <c r="AE1583" s="1"/>
      <c r="AF1583" s="1"/>
      <c r="AG1583" s="1" t="s">
        <v>173</v>
      </c>
    </row>
    <row r="1584" spans="1:33">
      <c r="A1584" t="s">
        <v>9535</v>
      </c>
      <c r="B1584" s="2" t="s">
        <v>9626</v>
      </c>
      <c r="C1584" s="1"/>
      <c r="D1584" s="1" t="s">
        <v>357</v>
      </c>
      <c r="E1584" s="1"/>
      <c r="F1584" s="1"/>
      <c r="G1584" s="1"/>
      <c r="H1584" s="20"/>
      <c r="I1584" s="22"/>
      <c r="J1584" s="20"/>
      <c r="K1584" s="22"/>
      <c r="L1584" s="20"/>
      <c r="M1584" s="22"/>
      <c r="N1584" s="20"/>
      <c r="O1584" s="22"/>
      <c r="P1584" s="20"/>
      <c r="Q1584" s="22"/>
      <c r="R1584" s="20"/>
      <c r="S1584" s="22"/>
      <c r="T1584" s="20"/>
      <c r="U1584" s="22"/>
      <c r="V1584" s="27">
        <v>0</v>
      </c>
      <c r="W1584" s="1" t="s">
        <v>9627</v>
      </c>
      <c r="X1584" s="29" t="s">
        <v>9628</v>
      </c>
      <c r="Y1584" s="1"/>
      <c r="Z1584" s="1"/>
      <c r="AA1584" s="1" t="s">
        <v>1631</v>
      </c>
      <c r="AB1584" s="1"/>
      <c r="AC1584" s="1"/>
      <c r="AD1584" s="1"/>
      <c r="AE1584" s="1"/>
      <c r="AF1584" s="1"/>
      <c r="AG1584" s="1" t="s">
        <v>173</v>
      </c>
    </row>
    <row r="1585" spans="1:33">
      <c r="A1585" t="s">
        <v>9535</v>
      </c>
      <c r="B1585" s="2" t="s">
        <v>9629</v>
      </c>
      <c r="C1585" s="1"/>
      <c r="D1585" s="1" t="s">
        <v>357</v>
      </c>
      <c r="E1585" s="1"/>
      <c r="F1585" s="1"/>
      <c r="G1585" s="1"/>
      <c r="H1585" s="20"/>
      <c r="I1585" s="22"/>
      <c r="J1585" s="20"/>
      <c r="K1585" s="22"/>
      <c r="L1585" s="20"/>
      <c r="M1585" s="22"/>
      <c r="N1585" s="20"/>
      <c r="O1585" s="22"/>
      <c r="P1585" s="20"/>
      <c r="Q1585" s="22"/>
      <c r="R1585" s="20"/>
      <c r="S1585" s="22"/>
      <c r="T1585" s="20"/>
      <c r="U1585" s="22"/>
      <c r="V1585" s="27">
        <v>0</v>
      </c>
      <c r="W1585" s="1" t="s">
        <v>9630</v>
      </c>
      <c r="X1585" s="29" t="s">
        <v>5944</v>
      </c>
      <c r="Y1585" s="1"/>
      <c r="Z1585" s="1"/>
      <c r="AA1585" s="1" t="s">
        <v>1631</v>
      </c>
      <c r="AB1585" s="1"/>
      <c r="AC1585" s="1"/>
      <c r="AD1585" s="1"/>
      <c r="AE1585" s="1"/>
      <c r="AF1585" s="1"/>
      <c r="AG1585" s="1" t="s">
        <v>173</v>
      </c>
    </row>
    <row r="1586" spans="1:33">
      <c r="A1586" t="s">
        <v>9535</v>
      </c>
      <c r="B1586" s="2" t="s">
        <v>9631</v>
      </c>
      <c r="C1586" s="1"/>
      <c r="D1586" s="1" t="s">
        <v>357</v>
      </c>
      <c r="E1586" s="1"/>
      <c r="F1586" s="1"/>
      <c r="G1586" s="1"/>
      <c r="H1586" s="20"/>
      <c r="I1586" s="22"/>
      <c r="J1586" s="20"/>
      <c r="K1586" s="22"/>
      <c r="L1586" s="20"/>
      <c r="M1586" s="22"/>
      <c r="N1586" s="20"/>
      <c r="O1586" s="22"/>
      <c r="P1586" s="20"/>
      <c r="Q1586" s="22"/>
      <c r="R1586" s="20"/>
      <c r="S1586" s="22"/>
      <c r="T1586" s="20"/>
      <c r="U1586" s="22"/>
      <c r="V1586" s="27">
        <v>0</v>
      </c>
      <c r="W1586" s="1" t="s">
        <v>9632</v>
      </c>
      <c r="X1586" s="29" t="s">
        <v>9633</v>
      </c>
      <c r="Y1586" s="1"/>
      <c r="Z1586" s="1"/>
      <c r="AA1586" s="1" t="s">
        <v>1631</v>
      </c>
      <c r="AB1586" s="1"/>
      <c r="AC1586" s="1"/>
      <c r="AD1586" s="1"/>
      <c r="AE1586" s="1"/>
      <c r="AF1586" s="1"/>
      <c r="AG1586" s="1" t="s">
        <v>173</v>
      </c>
    </row>
    <row r="1587" spans="1:33">
      <c r="A1587" t="s">
        <v>9535</v>
      </c>
      <c r="B1587" s="2" t="s">
        <v>9634</v>
      </c>
      <c r="C1587" s="1"/>
      <c r="D1587" s="1" t="s">
        <v>357</v>
      </c>
      <c r="E1587" s="1"/>
      <c r="F1587" s="1"/>
      <c r="G1587" s="1"/>
      <c r="H1587" s="20"/>
      <c r="I1587" s="22"/>
      <c r="J1587" s="20"/>
      <c r="K1587" s="22"/>
      <c r="L1587" s="20"/>
      <c r="M1587" s="22"/>
      <c r="N1587" s="20"/>
      <c r="O1587" s="22"/>
      <c r="P1587" s="20"/>
      <c r="Q1587" s="22"/>
      <c r="R1587" s="20"/>
      <c r="S1587" s="22"/>
      <c r="T1587" s="20"/>
      <c r="U1587" s="22"/>
      <c r="V1587" s="27">
        <v>0</v>
      </c>
      <c r="W1587" s="1"/>
      <c r="X1587" s="29" t="s">
        <v>9635</v>
      </c>
      <c r="Y1587" s="1"/>
      <c r="Z1587" s="1"/>
      <c r="AA1587" s="1" t="s">
        <v>1631</v>
      </c>
      <c r="AB1587" s="1"/>
      <c r="AC1587" s="1"/>
      <c r="AD1587" s="1"/>
      <c r="AE1587" s="1"/>
      <c r="AF1587" s="1"/>
      <c r="AG1587" s="1" t="s">
        <v>173</v>
      </c>
    </row>
    <row r="1588" spans="1:33">
      <c r="A1588" t="s">
        <v>9535</v>
      </c>
      <c r="B1588" s="2" t="s">
        <v>9636</v>
      </c>
      <c r="C1588" s="1"/>
      <c r="D1588" s="1" t="s">
        <v>357</v>
      </c>
      <c r="E1588" s="1"/>
      <c r="F1588" s="1"/>
      <c r="G1588" s="1"/>
      <c r="H1588" s="20"/>
      <c r="I1588" s="22"/>
      <c r="J1588" s="20"/>
      <c r="K1588" s="22"/>
      <c r="L1588" s="20"/>
      <c r="M1588" s="22"/>
      <c r="N1588" s="20"/>
      <c r="O1588" s="22"/>
      <c r="P1588" s="20"/>
      <c r="Q1588" s="22"/>
      <c r="R1588" s="20"/>
      <c r="S1588" s="22"/>
      <c r="T1588" s="20"/>
      <c r="U1588" s="22"/>
      <c r="V1588" s="27">
        <v>0</v>
      </c>
      <c r="W1588" s="1" t="s">
        <v>9637</v>
      </c>
      <c r="X1588" s="29" t="s">
        <v>8238</v>
      </c>
      <c r="Y1588" s="1"/>
      <c r="Z1588" s="1"/>
      <c r="AA1588" s="1" t="s">
        <v>1631</v>
      </c>
      <c r="AB1588" s="1"/>
      <c r="AC1588" s="1"/>
      <c r="AD1588" s="1"/>
      <c r="AE1588" s="1"/>
      <c r="AF1588" s="1"/>
      <c r="AG1588" s="1" t="s">
        <v>173</v>
      </c>
    </row>
    <row r="1589" spans="1:33">
      <c r="A1589" t="s">
        <v>9535</v>
      </c>
      <c r="B1589" s="2" t="s">
        <v>9638</v>
      </c>
      <c r="C1589" s="1"/>
      <c r="D1589" s="1" t="s">
        <v>357</v>
      </c>
      <c r="E1589" s="1"/>
      <c r="F1589" s="1"/>
      <c r="G1589" s="1"/>
      <c r="H1589" s="20"/>
      <c r="I1589" s="22"/>
      <c r="J1589" s="54"/>
      <c r="K1589" s="22"/>
      <c r="L1589" s="20"/>
      <c r="M1589" s="22"/>
      <c r="N1589" s="20"/>
      <c r="O1589" s="22"/>
      <c r="P1589" s="20"/>
      <c r="Q1589" s="22"/>
      <c r="R1589" s="20"/>
      <c r="S1589" s="22"/>
      <c r="T1589" s="20"/>
      <c r="U1589" s="22"/>
      <c r="V1589" s="27">
        <v>0</v>
      </c>
      <c r="W1589" s="1" t="s">
        <v>9639</v>
      </c>
      <c r="X1589" s="29" t="s">
        <v>9640</v>
      </c>
      <c r="Y1589" s="1"/>
      <c r="Z1589" s="1"/>
      <c r="AA1589" s="1" t="s">
        <v>1631</v>
      </c>
      <c r="AB1589" s="1"/>
      <c r="AC1589" s="1"/>
      <c r="AD1589" s="1"/>
      <c r="AE1589" s="1"/>
      <c r="AF1589" s="1"/>
      <c r="AG1589" s="1" t="s">
        <v>173</v>
      </c>
    </row>
    <row r="1590" spans="1:33">
      <c r="A1590" t="s">
        <v>9535</v>
      </c>
      <c r="B1590" s="2" t="s">
        <v>9641</v>
      </c>
      <c r="C1590" s="1"/>
      <c r="D1590" s="1" t="s">
        <v>357</v>
      </c>
      <c r="E1590" s="1"/>
      <c r="F1590" s="1"/>
      <c r="G1590" s="1"/>
      <c r="H1590" s="20"/>
      <c r="I1590" s="22"/>
      <c r="J1590" s="54"/>
      <c r="K1590" s="22"/>
      <c r="L1590" s="20"/>
      <c r="M1590" s="22"/>
      <c r="N1590" s="20"/>
      <c r="O1590" s="22"/>
      <c r="P1590" s="20"/>
      <c r="Q1590" s="22"/>
      <c r="R1590" s="20"/>
      <c r="S1590" s="22"/>
      <c r="T1590" s="20"/>
      <c r="U1590" s="22"/>
      <c r="V1590" s="27">
        <v>0</v>
      </c>
      <c r="W1590" s="1"/>
      <c r="X1590" s="29" t="s">
        <v>9642</v>
      </c>
      <c r="Y1590" s="1"/>
      <c r="Z1590" s="1"/>
      <c r="AA1590" s="1" t="s">
        <v>1631</v>
      </c>
      <c r="AB1590" s="1"/>
      <c r="AC1590" s="1"/>
      <c r="AD1590" s="1"/>
      <c r="AE1590" s="1"/>
      <c r="AF1590" s="1"/>
      <c r="AG1590" s="1" t="s">
        <v>173</v>
      </c>
    </row>
    <row r="1591" spans="1:33">
      <c r="A1591" t="s">
        <v>9535</v>
      </c>
      <c r="B1591" s="2" t="s">
        <v>9643</v>
      </c>
      <c r="C1591" s="1"/>
      <c r="D1591" s="1" t="s">
        <v>357</v>
      </c>
      <c r="E1591" s="1"/>
      <c r="F1591" s="1"/>
      <c r="G1591" s="1"/>
      <c r="H1591" s="20"/>
      <c r="I1591" s="22"/>
      <c r="J1591" s="54"/>
      <c r="K1591" s="22"/>
      <c r="L1591" s="20"/>
      <c r="M1591" s="22"/>
      <c r="N1591" s="20"/>
      <c r="O1591" s="22"/>
      <c r="P1591" s="20"/>
      <c r="Q1591" s="22"/>
      <c r="R1591" s="20"/>
      <c r="S1591" s="22"/>
      <c r="T1591" s="20"/>
      <c r="U1591" s="22"/>
      <c r="V1591" s="27">
        <v>0</v>
      </c>
      <c r="W1591" s="1" t="s">
        <v>9644</v>
      </c>
      <c r="X1591" s="29" t="s">
        <v>9645</v>
      </c>
      <c r="Y1591" s="1"/>
      <c r="Z1591" s="1"/>
      <c r="AA1591" s="1" t="s">
        <v>1631</v>
      </c>
      <c r="AB1591" s="1"/>
      <c r="AC1591" s="1"/>
      <c r="AD1591" s="1"/>
      <c r="AE1591" s="1"/>
      <c r="AF1591" s="1"/>
      <c r="AG1591" s="1" t="s">
        <v>9646</v>
      </c>
    </row>
    <row r="1592" spans="1:33">
      <c r="A1592" t="s">
        <v>9535</v>
      </c>
      <c r="B1592" s="2" t="s">
        <v>9647</v>
      </c>
      <c r="C1592" s="1"/>
      <c r="D1592" s="1" t="s">
        <v>357</v>
      </c>
      <c r="E1592" s="1"/>
      <c r="F1592" s="1"/>
      <c r="G1592" s="1"/>
      <c r="H1592" s="20"/>
      <c r="I1592" s="22"/>
      <c r="J1592" s="54"/>
      <c r="K1592" s="22"/>
      <c r="L1592" s="20"/>
      <c r="M1592" s="22"/>
      <c r="N1592" s="20"/>
      <c r="O1592" s="22"/>
      <c r="P1592" s="20"/>
      <c r="Q1592" s="22"/>
      <c r="R1592" s="20"/>
      <c r="S1592" s="22"/>
      <c r="T1592" s="20"/>
      <c r="U1592" s="22"/>
      <c r="V1592" s="27">
        <v>0</v>
      </c>
      <c r="W1592" s="1" t="s">
        <v>9648</v>
      </c>
      <c r="X1592" s="29" t="s">
        <v>9649</v>
      </c>
      <c r="Y1592" s="1"/>
      <c r="Z1592" s="1"/>
      <c r="AA1592" s="1" t="s">
        <v>1631</v>
      </c>
      <c r="AB1592" s="1"/>
      <c r="AC1592" s="1"/>
      <c r="AD1592" s="1"/>
      <c r="AE1592" s="1"/>
      <c r="AF1592" s="1"/>
      <c r="AG1592" s="1" t="s">
        <v>9646</v>
      </c>
    </row>
    <row r="1593" spans="1:33">
      <c r="A1593" t="s">
        <v>9535</v>
      </c>
      <c r="B1593" s="2" t="s">
        <v>9650</v>
      </c>
      <c r="C1593" s="1"/>
      <c r="D1593" s="1" t="s">
        <v>357</v>
      </c>
      <c r="E1593" s="1"/>
      <c r="F1593" s="1"/>
      <c r="G1593" s="1"/>
      <c r="H1593" s="20"/>
      <c r="I1593" s="22"/>
      <c r="J1593" s="54"/>
      <c r="K1593" s="22"/>
      <c r="L1593" s="20"/>
      <c r="M1593" s="22"/>
      <c r="N1593" s="20"/>
      <c r="O1593" s="22"/>
      <c r="P1593" s="20"/>
      <c r="Q1593" s="22"/>
      <c r="R1593" s="20"/>
      <c r="S1593" s="22"/>
      <c r="T1593" s="20"/>
      <c r="U1593" s="22"/>
      <c r="V1593" s="27">
        <v>0</v>
      </c>
      <c r="W1593" s="1" t="s">
        <v>9651</v>
      </c>
      <c r="X1593" s="29" t="s">
        <v>9652</v>
      </c>
      <c r="Y1593" s="1"/>
      <c r="Z1593" s="1"/>
      <c r="AA1593" s="1" t="s">
        <v>1631</v>
      </c>
      <c r="AB1593" s="1"/>
      <c r="AC1593" s="1"/>
      <c r="AD1593" s="1"/>
      <c r="AE1593" s="1"/>
      <c r="AF1593" s="1"/>
      <c r="AG1593" s="1" t="s">
        <v>9646</v>
      </c>
    </row>
    <row r="1594" spans="1:33">
      <c r="A1594" t="s">
        <v>9535</v>
      </c>
      <c r="B1594" s="2" t="s">
        <v>9653</v>
      </c>
      <c r="C1594" s="1"/>
      <c r="D1594" s="1" t="s">
        <v>357</v>
      </c>
      <c r="E1594" s="1"/>
      <c r="F1594" s="1"/>
      <c r="G1594" s="1"/>
      <c r="H1594" s="20"/>
      <c r="I1594" s="22"/>
      <c r="J1594" s="54"/>
      <c r="K1594" s="22"/>
      <c r="L1594" s="20"/>
      <c r="M1594" s="22"/>
      <c r="N1594" s="20"/>
      <c r="O1594" s="22"/>
      <c r="P1594" s="20"/>
      <c r="Q1594" s="22"/>
      <c r="R1594" s="20"/>
      <c r="S1594" s="22"/>
      <c r="T1594" s="20"/>
      <c r="U1594" s="22"/>
      <c r="V1594" s="27">
        <v>0</v>
      </c>
      <c r="W1594" s="1" t="s">
        <v>9654</v>
      </c>
      <c r="X1594" s="29" t="s">
        <v>9655</v>
      </c>
      <c r="Y1594" s="1"/>
      <c r="Z1594" s="1"/>
      <c r="AA1594" s="1" t="s">
        <v>1631</v>
      </c>
      <c r="AB1594" s="1"/>
      <c r="AC1594" s="1"/>
      <c r="AD1594" s="1"/>
      <c r="AE1594" s="1"/>
      <c r="AF1594" s="1"/>
      <c r="AG1594" s="1" t="s">
        <v>9646</v>
      </c>
    </row>
    <row r="1595" spans="1:33">
      <c r="A1595" t="s">
        <v>9535</v>
      </c>
      <c r="B1595" s="2" t="s">
        <v>9656</v>
      </c>
      <c r="C1595" s="1"/>
      <c r="D1595" s="1" t="s">
        <v>357</v>
      </c>
      <c r="E1595" s="1"/>
      <c r="F1595" s="1"/>
      <c r="G1595" s="1"/>
      <c r="H1595" s="20"/>
      <c r="I1595" s="22"/>
      <c r="J1595" s="54"/>
      <c r="K1595" s="22"/>
      <c r="L1595" s="20"/>
      <c r="M1595" s="22"/>
      <c r="N1595" s="20"/>
      <c r="O1595" s="22"/>
      <c r="P1595" s="20"/>
      <c r="Q1595" s="22"/>
      <c r="R1595" s="20"/>
      <c r="S1595" s="22"/>
      <c r="T1595" s="20"/>
      <c r="U1595" s="22"/>
      <c r="V1595" s="27">
        <v>0</v>
      </c>
      <c r="W1595" s="1" t="s">
        <v>9657</v>
      </c>
      <c r="X1595" s="29" t="s">
        <v>9658</v>
      </c>
      <c r="Y1595" s="1"/>
      <c r="Z1595" s="1"/>
      <c r="AA1595" s="1" t="s">
        <v>1631</v>
      </c>
      <c r="AB1595" s="1"/>
      <c r="AC1595" s="1"/>
      <c r="AD1595" s="1"/>
      <c r="AE1595" s="1"/>
      <c r="AF1595" s="1"/>
      <c r="AG1595" s="1" t="s">
        <v>9646</v>
      </c>
    </row>
    <row r="1596" spans="1:33">
      <c r="A1596" t="s">
        <v>9535</v>
      </c>
      <c r="B1596" s="2" t="s">
        <v>9659</v>
      </c>
      <c r="C1596" s="1"/>
      <c r="D1596" s="1" t="s">
        <v>357</v>
      </c>
      <c r="E1596" s="1"/>
      <c r="F1596" s="1"/>
      <c r="G1596" s="1"/>
      <c r="H1596" s="20"/>
      <c r="I1596" s="22"/>
      <c r="J1596" s="54"/>
      <c r="K1596" s="22"/>
      <c r="L1596" s="20"/>
      <c r="M1596" s="22"/>
      <c r="N1596" s="20"/>
      <c r="O1596" s="22"/>
      <c r="P1596" s="20"/>
      <c r="Q1596" s="22"/>
      <c r="R1596" s="20"/>
      <c r="S1596" s="22"/>
      <c r="T1596" s="20"/>
      <c r="U1596" s="22"/>
      <c r="V1596" s="27">
        <v>0</v>
      </c>
      <c r="W1596" s="1" t="s">
        <v>9660</v>
      </c>
      <c r="X1596" s="29" t="s">
        <v>9661</v>
      </c>
      <c r="Y1596" s="1"/>
      <c r="Z1596" s="1"/>
      <c r="AA1596" s="1" t="s">
        <v>1631</v>
      </c>
      <c r="AB1596" s="1"/>
      <c r="AC1596" s="1"/>
      <c r="AD1596" s="1"/>
      <c r="AE1596" s="1"/>
      <c r="AF1596" s="1"/>
      <c r="AG1596" s="1" t="s">
        <v>9646</v>
      </c>
    </row>
    <row r="1597" spans="1:33">
      <c r="A1597" t="s">
        <v>9535</v>
      </c>
      <c r="B1597" s="2" t="s">
        <v>9662</v>
      </c>
      <c r="C1597" s="1"/>
      <c r="D1597" s="1" t="s">
        <v>357</v>
      </c>
      <c r="E1597" s="1"/>
      <c r="F1597" s="1"/>
      <c r="G1597" s="1"/>
      <c r="H1597" s="20"/>
      <c r="I1597" s="22"/>
      <c r="J1597" s="54"/>
      <c r="K1597" s="22"/>
      <c r="L1597" s="20"/>
      <c r="M1597" s="22"/>
      <c r="N1597" s="20"/>
      <c r="O1597" s="22"/>
      <c r="P1597" s="20"/>
      <c r="Q1597" s="22"/>
      <c r="R1597" s="20"/>
      <c r="S1597" s="22"/>
      <c r="T1597" s="20"/>
      <c r="U1597" s="22"/>
      <c r="V1597" s="27">
        <v>0</v>
      </c>
      <c r="W1597" s="1" t="s">
        <v>9663</v>
      </c>
      <c r="X1597" s="29" t="s">
        <v>9664</v>
      </c>
      <c r="Y1597" s="1"/>
      <c r="Z1597" s="1"/>
      <c r="AA1597" s="1" t="s">
        <v>1631</v>
      </c>
      <c r="AB1597" s="1"/>
      <c r="AC1597" s="1"/>
      <c r="AD1597" s="1"/>
      <c r="AE1597" s="1"/>
      <c r="AF1597" s="1"/>
      <c r="AG1597" s="1" t="s">
        <v>9646</v>
      </c>
    </row>
    <row r="1598" spans="1:33">
      <c r="A1598" t="s">
        <v>9535</v>
      </c>
      <c r="B1598" s="2" t="s">
        <v>9665</v>
      </c>
      <c r="C1598" s="1"/>
      <c r="D1598" s="1" t="s">
        <v>357</v>
      </c>
      <c r="E1598" s="1"/>
      <c r="F1598" s="1"/>
      <c r="G1598" s="1"/>
      <c r="H1598" s="20"/>
      <c r="I1598" s="22"/>
      <c r="J1598" s="54"/>
      <c r="K1598" s="22"/>
      <c r="L1598" s="20"/>
      <c r="M1598" s="22"/>
      <c r="N1598" s="20"/>
      <c r="O1598" s="22"/>
      <c r="P1598" s="20"/>
      <c r="Q1598" s="22"/>
      <c r="R1598" s="20"/>
      <c r="S1598" s="22"/>
      <c r="T1598" s="20"/>
      <c r="U1598" s="22"/>
      <c r="V1598" s="27">
        <v>0</v>
      </c>
      <c r="W1598" s="1" t="s">
        <v>9666</v>
      </c>
      <c r="X1598" s="29" t="s">
        <v>9667</v>
      </c>
      <c r="Y1598" s="1"/>
      <c r="Z1598" s="1"/>
      <c r="AA1598" s="1" t="s">
        <v>1631</v>
      </c>
      <c r="AB1598" s="1"/>
      <c r="AC1598" s="1"/>
      <c r="AD1598" s="1"/>
      <c r="AE1598" s="1"/>
      <c r="AF1598" s="1"/>
      <c r="AG1598" s="1" t="s">
        <v>9646</v>
      </c>
    </row>
    <row r="1599" spans="1:33">
      <c r="A1599" t="s">
        <v>9535</v>
      </c>
      <c r="B1599" s="2" t="s">
        <v>9668</v>
      </c>
      <c r="C1599" s="1"/>
      <c r="D1599" s="1" t="s">
        <v>357</v>
      </c>
      <c r="E1599" s="1"/>
      <c r="F1599" s="1"/>
      <c r="G1599" s="1"/>
      <c r="H1599" s="20"/>
      <c r="I1599" s="22"/>
      <c r="J1599" s="54"/>
      <c r="K1599" s="22"/>
      <c r="L1599" s="20"/>
      <c r="M1599" s="22"/>
      <c r="N1599" s="20"/>
      <c r="O1599" s="22"/>
      <c r="P1599" s="20"/>
      <c r="Q1599" s="22"/>
      <c r="R1599" s="20"/>
      <c r="S1599" s="22"/>
      <c r="T1599" s="20"/>
      <c r="U1599" s="22"/>
      <c r="V1599" s="27">
        <v>0</v>
      </c>
      <c r="W1599" s="1" t="s">
        <v>9669</v>
      </c>
      <c r="X1599" s="29" t="s">
        <v>9670</v>
      </c>
      <c r="Y1599" s="1"/>
      <c r="Z1599" s="1"/>
      <c r="AA1599" s="1" t="s">
        <v>1631</v>
      </c>
      <c r="AB1599" s="1"/>
      <c r="AC1599" s="1"/>
      <c r="AD1599" s="1"/>
      <c r="AE1599" s="1"/>
      <c r="AF1599" s="1"/>
      <c r="AG1599" s="1" t="s">
        <v>9646</v>
      </c>
    </row>
    <row r="1600" spans="1:33">
      <c r="A1600" t="s">
        <v>9535</v>
      </c>
      <c r="B1600" s="2" t="s">
        <v>9671</v>
      </c>
      <c r="C1600" s="1"/>
      <c r="D1600" s="1" t="s">
        <v>357</v>
      </c>
      <c r="E1600" s="1"/>
      <c r="F1600" s="1"/>
      <c r="G1600" s="1"/>
      <c r="H1600" s="20"/>
      <c r="I1600" s="22"/>
      <c r="J1600" s="54"/>
      <c r="K1600" s="22"/>
      <c r="L1600" s="20"/>
      <c r="M1600" s="22"/>
      <c r="N1600" s="20"/>
      <c r="O1600" s="22"/>
      <c r="P1600" s="20"/>
      <c r="Q1600" s="22"/>
      <c r="R1600" s="20"/>
      <c r="S1600" s="22"/>
      <c r="T1600" s="20"/>
      <c r="U1600" s="22"/>
      <c r="V1600" s="27">
        <v>0</v>
      </c>
      <c r="W1600" s="1" t="s">
        <v>9672</v>
      </c>
      <c r="X1600" s="29" t="s">
        <v>9673</v>
      </c>
      <c r="Y1600" s="1"/>
      <c r="Z1600" s="1"/>
      <c r="AA1600" s="1" t="s">
        <v>1631</v>
      </c>
      <c r="AB1600" s="1"/>
      <c r="AC1600" s="1"/>
      <c r="AD1600" s="1"/>
      <c r="AE1600" s="1"/>
      <c r="AF1600" s="1"/>
      <c r="AG1600" s="1" t="s">
        <v>9646</v>
      </c>
    </row>
    <row r="1601" spans="1:33">
      <c r="A1601" t="s">
        <v>9535</v>
      </c>
      <c r="B1601" s="2" t="s">
        <v>9674</v>
      </c>
      <c r="C1601" s="1"/>
      <c r="D1601" s="1" t="s">
        <v>357</v>
      </c>
      <c r="E1601" s="1"/>
      <c r="F1601" s="1"/>
      <c r="G1601" s="1"/>
      <c r="H1601" s="20"/>
      <c r="I1601" s="22"/>
      <c r="J1601" s="54"/>
      <c r="K1601" s="22"/>
      <c r="L1601" s="20"/>
      <c r="M1601" s="22"/>
      <c r="N1601" s="20"/>
      <c r="O1601" s="22"/>
      <c r="P1601" s="20"/>
      <c r="Q1601" s="22"/>
      <c r="R1601" s="20"/>
      <c r="S1601" s="22"/>
      <c r="T1601" s="20"/>
      <c r="U1601" s="22"/>
      <c r="V1601" s="27">
        <v>0</v>
      </c>
      <c r="W1601" s="1" t="s">
        <v>9675</v>
      </c>
      <c r="X1601" s="29" t="s">
        <v>9676</v>
      </c>
      <c r="Y1601" s="1"/>
      <c r="Z1601" s="1"/>
      <c r="AA1601" s="1" t="s">
        <v>1631</v>
      </c>
      <c r="AB1601" s="1"/>
      <c r="AC1601" s="1"/>
      <c r="AD1601" s="1"/>
      <c r="AE1601" s="1"/>
      <c r="AF1601" s="1"/>
      <c r="AG1601" s="1" t="s">
        <v>9646</v>
      </c>
    </row>
    <row r="1602" spans="1:33">
      <c r="A1602" t="s">
        <v>9535</v>
      </c>
      <c r="B1602" s="2" t="s">
        <v>9677</v>
      </c>
      <c r="C1602" s="1"/>
      <c r="D1602" s="1" t="s">
        <v>357</v>
      </c>
      <c r="E1602" s="1"/>
      <c r="F1602" s="1"/>
      <c r="G1602" s="1"/>
      <c r="H1602" s="20"/>
      <c r="I1602" s="22"/>
      <c r="J1602" s="54"/>
      <c r="K1602" s="22"/>
      <c r="L1602" s="20"/>
      <c r="M1602" s="22"/>
      <c r="N1602" s="20"/>
      <c r="O1602" s="22"/>
      <c r="P1602" s="20"/>
      <c r="Q1602" s="22"/>
      <c r="R1602" s="20"/>
      <c r="S1602" s="22"/>
      <c r="T1602" s="20"/>
      <c r="U1602" s="22"/>
      <c r="V1602" s="27">
        <v>0</v>
      </c>
      <c r="W1602" s="1" t="s">
        <v>9678</v>
      </c>
      <c r="X1602" s="29" t="s">
        <v>9679</v>
      </c>
      <c r="Y1602" s="1"/>
      <c r="Z1602" s="1"/>
      <c r="AA1602" s="1" t="s">
        <v>1631</v>
      </c>
      <c r="AB1602" s="1"/>
      <c r="AC1602" s="1"/>
      <c r="AD1602" s="1"/>
      <c r="AE1602" s="1"/>
      <c r="AF1602" s="1"/>
      <c r="AG1602" s="1" t="s">
        <v>9646</v>
      </c>
    </row>
    <row r="1603" spans="1:33">
      <c r="A1603" t="s">
        <v>9535</v>
      </c>
      <c r="B1603" s="2" t="s">
        <v>9680</v>
      </c>
      <c r="C1603" s="1"/>
      <c r="D1603" s="1" t="s">
        <v>357</v>
      </c>
      <c r="E1603" s="1"/>
      <c r="F1603" s="1"/>
      <c r="G1603" s="1"/>
      <c r="H1603" s="20"/>
      <c r="I1603" s="22"/>
      <c r="J1603" s="54"/>
      <c r="K1603" s="22"/>
      <c r="L1603" s="20"/>
      <c r="M1603" s="22"/>
      <c r="N1603" s="20"/>
      <c r="O1603" s="22"/>
      <c r="P1603" s="20"/>
      <c r="Q1603" s="22"/>
      <c r="R1603" s="20"/>
      <c r="S1603" s="22"/>
      <c r="T1603" s="20"/>
      <c r="U1603" s="22"/>
      <c r="V1603" s="27">
        <v>0</v>
      </c>
      <c r="W1603" s="1" t="s">
        <v>9681</v>
      </c>
      <c r="X1603" s="29" t="s">
        <v>9682</v>
      </c>
      <c r="Y1603" s="1"/>
      <c r="Z1603" s="1"/>
      <c r="AA1603" s="1" t="s">
        <v>1631</v>
      </c>
      <c r="AB1603" s="1"/>
      <c r="AC1603" s="1"/>
      <c r="AD1603" s="1"/>
      <c r="AE1603" s="1"/>
      <c r="AF1603" s="1"/>
      <c r="AG1603" s="1" t="s">
        <v>9646</v>
      </c>
    </row>
    <row r="1604" spans="1:33">
      <c r="A1604" t="s">
        <v>170</v>
      </c>
      <c r="B1604" s="2" t="s">
        <v>9683</v>
      </c>
      <c r="C1604" s="1"/>
      <c r="D1604" s="1" t="s">
        <v>370</v>
      </c>
      <c r="E1604" s="1"/>
      <c r="F1604" s="1"/>
      <c r="G1604" s="1"/>
      <c r="H1604" s="20"/>
      <c r="I1604" s="22"/>
      <c r="J1604" s="20"/>
      <c r="K1604" s="22"/>
      <c r="L1604" s="20"/>
      <c r="M1604" s="22"/>
      <c r="N1604" s="20"/>
      <c r="O1604" s="22"/>
      <c r="P1604" s="20"/>
      <c r="Q1604" s="22"/>
      <c r="R1604" s="20"/>
      <c r="S1604" s="22"/>
      <c r="T1604" s="20">
        <v>2</v>
      </c>
      <c r="U1604" s="22">
        <v>2</v>
      </c>
      <c r="V1604" s="27">
        <v>0</v>
      </c>
      <c r="W1604" s="1" t="s">
        <v>9684</v>
      </c>
      <c r="X1604" s="29" t="s">
        <v>9685</v>
      </c>
      <c r="Y1604" s="1"/>
      <c r="Z1604" s="1"/>
      <c r="AA1604" s="1" t="s">
        <v>1643</v>
      </c>
      <c r="AB1604" s="1"/>
      <c r="AC1604" s="1"/>
      <c r="AD1604" s="1"/>
      <c r="AE1604" s="1"/>
      <c r="AF1604" s="1"/>
      <c r="AG1604" s="1"/>
    </row>
    <row r="1605" spans="1:33">
      <c r="A1605" t="s">
        <v>170</v>
      </c>
      <c r="B1605" s="2" t="s">
        <v>9686</v>
      </c>
      <c r="C1605" s="1"/>
      <c r="D1605" s="1" t="s">
        <v>183</v>
      </c>
      <c r="E1605" s="1"/>
      <c r="F1605" s="1"/>
      <c r="G1605" s="1"/>
      <c r="H1605" s="20"/>
      <c r="I1605" s="22">
        <v>-1</v>
      </c>
      <c r="J1605" s="54"/>
      <c r="K1605" s="22"/>
      <c r="L1605" s="20"/>
      <c r="M1605" s="22"/>
      <c r="N1605" s="20"/>
      <c r="O1605" s="22"/>
      <c r="P1605" s="20"/>
      <c r="Q1605" s="22">
        <v>-1</v>
      </c>
      <c r="R1605" s="20"/>
      <c r="S1605" s="22"/>
      <c r="T1605" s="20">
        <v>2</v>
      </c>
      <c r="U1605" s="22"/>
      <c r="V1605" s="27">
        <v>300</v>
      </c>
      <c r="W1605" s="1" t="s">
        <v>9687</v>
      </c>
      <c r="X1605" s="29" t="s">
        <v>183</v>
      </c>
      <c r="Y1605" s="1"/>
      <c r="Z1605" s="1"/>
      <c r="AA1605" s="1" t="s">
        <v>747</v>
      </c>
      <c r="AB1605" s="1"/>
      <c r="AC1605" s="1"/>
      <c r="AD1605" s="1"/>
      <c r="AE1605" s="1"/>
      <c r="AF1605" s="1"/>
      <c r="AG1605" s="1"/>
    </row>
    <row r="1606" spans="1:33">
      <c r="A1606" t="s">
        <v>170</v>
      </c>
      <c r="B1606" s="2" t="s">
        <v>9688</v>
      </c>
      <c r="C1606" s="1"/>
      <c r="D1606" s="1" t="s">
        <v>370</v>
      </c>
      <c r="E1606" s="1"/>
      <c r="F1606" s="1"/>
      <c r="G1606" s="1"/>
      <c r="H1606" s="20"/>
      <c r="I1606" s="22"/>
      <c r="J1606" s="20"/>
      <c r="K1606" s="22"/>
      <c r="L1606" s="20"/>
      <c r="M1606" s="22"/>
      <c r="N1606" s="20"/>
      <c r="O1606" s="22">
        <v>2</v>
      </c>
      <c r="P1606" s="20">
        <v>2</v>
      </c>
      <c r="Q1606" s="22">
        <v>-1</v>
      </c>
      <c r="R1606" s="20"/>
      <c r="S1606" s="22"/>
      <c r="T1606" s="20">
        <v>1</v>
      </c>
      <c r="U1606" s="22">
        <v>1</v>
      </c>
      <c r="V1606" s="27">
        <v>500</v>
      </c>
      <c r="W1606" s="1" t="s">
        <v>9689</v>
      </c>
      <c r="X1606" s="29" t="s">
        <v>8737</v>
      </c>
      <c r="Y1606" s="1"/>
      <c r="Z1606" s="1"/>
      <c r="AA1606" s="1" t="s">
        <v>1643</v>
      </c>
      <c r="AB1606" s="1"/>
      <c r="AC1606" s="1"/>
      <c r="AD1606" s="1"/>
      <c r="AE1606" s="1"/>
      <c r="AF1606" s="1"/>
      <c r="AG1606" s="1"/>
    </row>
    <row r="1607" spans="1:33">
      <c r="A1607" t="s">
        <v>170</v>
      </c>
      <c r="B1607" s="2" t="s">
        <v>9690</v>
      </c>
      <c r="C1607" s="1"/>
      <c r="D1607" s="1" t="s">
        <v>183</v>
      </c>
      <c r="E1607" s="1"/>
      <c r="F1607" s="1"/>
      <c r="G1607" s="1"/>
      <c r="H1607" s="20"/>
      <c r="I1607" s="22">
        <v>-1</v>
      </c>
      <c r="J1607" s="54"/>
      <c r="K1607" s="22"/>
      <c r="L1607" s="20"/>
      <c r="M1607" s="22"/>
      <c r="N1607" s="20"/>
      <c r="O1607" s="22"/>
      <c r="P1607" s="20"/>
      <c r="Q1607" s="22">
        <v>-2</v>
      </c>
      <c r="R1607" s="20"/>
      <c r="S1607" s="22"/>
      <c r="T1607" s="20"/>
      <c r="U1607" s="22">
        <v>3</v>
      </c>
      <c r="V1607" s="27">
        <v>800</v>
      </c>
      <c r="W1607" s="1" t="s">
        <v>9691</v>
      </c>
      <c r="X1607" s="29" t="s">
        <v>183</v>
      </c>
      <c r="Y1607" s="1"/>
      <c r="Z1607" s="1"/>
      <c r="AA1607" s="1" t="s">
        <v>747</v>
      </c>
      <c r="AB1607" s="1"/>
      <c r="AC1607" s="1"/>
      <c r="AD1607" s="1"/>
      <c r="AE1607" s="1"/>
      <c r="AF1607" s="1"/>
      <c r="AG1607" s="1"/>
    </row>
    <row r="1608" spans="1:33">
      <c r="A1608" t="s">
        <v>170</v>
      </c>
      <c r="B1608" s="2" t="s">
        <v>9692</v>
      </c>
      <c r="C1608" s="1"/>
      <c r="D1608" s="1" t="s">
        <v>183</v>
      </c>
      <c r="E1608" s="1"/>
      <c r="F1608" s="1"/>
      <c r="G1608" s="1"/>
      <c r="H1608" s="20"/>
      <c r="I1608" s="22">
        <v>-1</v>
      </c>
      <c r="J1608" s="54"/>
      <c r="K1608" s="22"/>
      <c r="L1608" s="20"/>
      <c r="M1608" s="22"/>
      <c r="N1608" s="20"/>
      <c r="O1608" s="22"/>
      <c r="P1608" s="20"/>
      <c r="Q1608" s="22">
        <v>-1</v>
      </c>
      <c r="R1608" s="20"/>
      <c r="S1608" s="22"/>
      <c r="T1608" s="20">
        <v>3</v>
      </c>
      <c r="U1608" s="22"/>
      <c r="V1608" s="27">
        <v>1000</v>
      </c>
      <c r="W1608" s="1" t="s">
        <v>9693</v>
      </c>
      <c r="X1608" s="29" t="s">
        <v>183</v>
      </c>
      <c r="Y1608" s="1"/>
      <c r="Z1608" s="1"/>
      <c r="AA1608" s="1" t="s">
        <v>747</v>
      </c>
      <c r="AB1608" s="1"/>
      <c r="AC1608" s="1"/>
      <c r="AD1608" s="1"/>
      <c r="AE1608" s="1"/>
      <c r="AF1608" s="1"/>
      <c r="AG1608" s="1"/>
    </row>
    <row r="1609" spans="1:33">
      <c r="A1609" t="s">
        <v>170</v>
      </c>
      <c r="B1609" s="2" t="s">
        <v>9694</v>
      </c>
      <c r="C1609" s="1"/>
      <c r="D1609" s="1" t="s">
        <v>183</v>
      </c>
      <c r="E1609" s="1"/>
      <c r="F1609" s="1"/>
      <c r="G1609" s="1"/>
      <c r="H1609" s="20"/>
      <c r="I1609" s="22"/>
      <c r="J1609" s="54"/>
      <c r="K1609" s="22"/>
      <c r="L1609" s="20"/>
      <c r="M1609" s="22"/>
      <c r="N1609" s="20"/>
      <c r="O1609" s="22"/>
      <c r="P1609" s="20"/>
      <c r="Q1609" s="22">
        <v>-2</v>
      </c>
      <c r="R1609" s="20"/>
      <c r="S1609" s="22"/>
      <c r="T1609" s="20">
        <v>1</v>
      </c>
      <c r="U1609" s="22">
        <v>1</v>
      </c>
      <c r="V1609" s="27">
        <v>1000</v>
      </c>
      <c r="W1609" s="1" t="s">
        <v>9695</v>
      </c>
      <c r="X1609" s="29" t="s">
        <v>183</v>
      </c>
      <c r="Y1609" s="1"/>
      <c r="Z1609" s="1"/>
      <c r="AA1609" s="1" t="s">
        <v>747</v>
      </c>
      <c r="AB1609" s="1"/>
      <c r="AC1609" s="1"/>
      <c r="AD1609" s="1"/>
      <c r="AE1609" s="1"/>
      <c r="AF1609" s="1"/>
      <c r="AG1609" s="1"/>
    </row>
    <row r="1610" spans="1:33">
      <c r="A1610" t="s">
        <v>170</v>
      </c>
      <c r="B1610" s="2" t="s">
        <v>9696</v>
      </c>
      <c r="C1610" s="1"/>
      <c r="D1610" s="1" t="s">
        <v>183</v>
      </c>
      <c r="E1610" s="1"/>
      <c r="F1610" s="1"/>
      <c r="G1610" s="1"/>
      <c r="H1610" s="20"/>
      <c r="I1610" s="22"/>
      <c r="J1610" s="54"/>
      <c r="K1610" s="22"/>
      <c r="L1610" s="20"/>
      <c r="M1610" s="22"/>
      <c r="N1610" s="20"/>
      <c r="O1610" s="22"/>
      <c r="P1610" s="20"/>
      <c r="Q1610" s="22">
        <v>-3</v>
      </c>
      <c r="R1610" s="20"/>
      <c r="S1610" s="22"/>
      <c r="T1610" s="20">
        <v>1</v>
      </c>
      <c r="U1610" s="22">
        <v>2</v>
      </c>
      <c r="V1610" s="27">
        <v>1000</v>
      </c>
      <c r="W1610" s="1" t="s">
        <v>9697</v>
      </c>
      <c r="X1610" s="29" t="s">
        <v>183</v>
      </c>
      <c r="Y1610" s="1"/>
      <c r="Z1610" s="1"/>
      <c r="AA1610" s="1" t="s">
        <v>1631</v>
      </c>
      <c r="AB1610" s="1"/>
      <c r="AC1610" s="1"/>
      <c r="AD1610" s="1"/>
      <c r="AE1610" s="1"/>
      <c r="AF1610" s="1"/>
      <c r="AG1610" s="1"/>
    </row>
    <row r="1611" spans="1:33">
      <c r="A1611" t="s">
        <v>170</v>
      </c>
      <c r="B1611" s="2" t="s">
        <v>9698</v>
      </c>
      <c r="C1611" s="1"/>
      <c r="D1611" s="1" t="s">
        <v>183</v>
      </c>
      <c r="E1611" s="1"/>
      <c r="F1611" s="1"/>
      <c r="G1611" s="1"/>
      <c r="H1611" s="20"/>
      <c r="I1611" s="22"/>
      <c r="J1611" s="20"/>
      <c r="K1611" s="22"/>
      <c r="L1611" s="20"/>
      <c r="M1611" s="22"/>
      <c r="N1611" s="20"/>
      <c r="O1611" s="22"/>
      <c r="P1611" s="20"/>
      <c r="Q1611" s="22">
        <v>-3</v>
      </c>
      <c r="R1611" s="20"/>
      <c r="S1611" s="22"/>
      <c r="T1611" s="20">
        <v>3</v>
      </c>
      <c r="U1611" s="22"/>
      <c r="V1611" s="27">
        <v>1000</v>
      </c>
      <c r="W1611" s="1" t="s">
        <v>9699</v>
      </c>
      <c r="X1611" s="29" t="s">
        <v>183</v>
      </c>
      <c r="Y1611" s="1"/>
      <c r="Z1611" s="1"/>
      <c r="AA1611" s="1" t="s">
        <v>1631</v>
      </c>
      <c r="AB1611" s="1"/>
      <c r="AC1611" s="1"/>
      <c r="AD1611" s="1"/>
      <c r="AE1611" s="1"/>
      <c r="AF1611" s="1"/>
      <c r="AG1611" s="1"/>
    </row>
    <row r="1612" spans="1:33">
      <c r="A1612" t="s">
        <v>170</v>
      </c>
      <c r="B1612" s="2" t="s">
        <v>9700</v>
      </c>
      <c r="C1612" s="1"/>
      <c r="D1612" s="1" t="s">
        <v>305</v>
      </c>
      <c r="E1612" s="1" t="s">
        <v>316</v>
      </c>
      <c r="F1612" s="1"/>
      <c r="G1612" s="1"/>
      <c r="H1612" s="20"/>
      <c r="I1612" s="22">
        <v>-1</v>
      </c>
      <c r="J1612" s="20"/>
      <c r="K1612" s="22"/>
      <c r="L1612" s="20"/>
      <c r="M1612" s="22">
        <v>1</v>
      </c>
      <c r="N1612" s="20">
        <v>1</v>
      </c>
      <c r="O1612" s="22"/>
      <c r="P1612" s="20"/>
      <c r="Q1612" s="22">
        <v>-2</v>
      </c>
      <c r="R1612" s="20"/>
      <c r="S1612" s="22"/>
      <c r="T1612" s="20">
        <v>2</v>
      </c>
      <c r="U1612" s="22">
        <v>2</v>
      </c>
      <c r="V1612" s="27">
        <v>1000</v>
      </c>
      <c r="W1612" s="1" t="s">
        <v>9701</v>
      </c>
      <c r="X1612" s="29" t="s">
        <v>9702</v>
      </c>
      <c r="Y1612" s="1"/>
      <c r="Z1612" s="1"/>
      <c r="AA1612" s="1" t="s">
        <v>1657</v>
      </c>
      <c r="AB1612" s="1"/>
      <c r="AC1612" s="1"/>
      <c r="AD1612" s="1"/>
      <c r="AE1612" s="1"/>
      <c r="AF1612" s="1"/>
      <c r="AG1612" s="1"/>
    </row>
    <row r="1613" spans="1:33">
      <c r="A1613" t="s">
        <v>170</v>
      </c>
      <c r="B1613" s="2" t="s">
        <v>9703</v>
      </c>
      <c r="C1613" s="1"/>
      <c r="D1613" s="1" t="s">
        <v>316</v>
      </c>
      <c r="E1613" s="1" t="s">
        <v>951</v>
      </c>
      <c r="F1613" s="1"/>
      <c r="G1613" s="1"/>
      <c r="H1613" s="20"/>
      <c r="I1613" s="22">
        <v>-1</v>
      </c>
      <c r="J1613" s="20"/>
      <c r="K1613" s="22"/>
      <c r="L1613" s="20"/>
      <c r="M1613" s="22"/>
      <c r="N1613" s="20"/>
      <c r="O1613" s="22"/>
      <c r="P1613" s="20"/>
      <c r="Q1613" s="22">
        <v>1</v>
      </c>
      <c r="R1613" s="20"/>
      <c r="S1613" s="22"/>
      <c r="T1613" s="20">
        <v>1</v>
      </c>
      <c r="U1613" s="22"/>
      <c r="V1613" s="27">
        <v>1000</v>
      </c>
      <c r="W1613" s="1" t="s">
        <v>9704</v>
      </c>
      <c r="X1613" s="29" t="s">
        <v>9705</v>
      </c>
      <c r="Y1613" s="1"/>
      <c r="Z1613" s="1"/>
      <c r="AA1613" s="1" t="s">
        <v>1657</v>
      </c>
      <c r="AB1613" s="1"/>
      <c r="AC1613" s="1"/>
      <c r="AD1613" s="1"/>
      <c r="AE1613" s="1"/>
      <c r="AF1613" s="1"/>
      <c r="AG1613" s="1"/>
    </row>
    <row r="1614" spans="1:33">
      <c r="A1614" t="s">
        <v>170</v>
      </c>
      <c r="B1614" s="2" t="s">
        <v>9706</v>
      </c>
      <c r="C1614" s="1"/>
      <c r="D1614" s="1" t="s">
        <v>183</v>
      </c>
      <c r="E1614" s="1"/>
      <c r="F1614" s="1"/>
      <c r="G1614" s="1"/>
      <c r="H1614" s="20"/>
      <c r="I1614" s="22"/>
      <c r="J1614" s="54"/>
      <c r="K1614" s="22"/>
      <c r="L1614" s="20"/>
      <c r="M1614" s="22"/>
      <c r="N1614" s="20"/>
      <c r="O1614" s="22"/>
      <c r="P1614" s="20"/>
      <c r="Q1614" s="22">
        <v>-1</v>
      </c>
      <c r="R1614" s="20"/>
      <c r="S1614" s="22"/>
      <c r="T1614" s="20">
        <v>2</v>
      </c>
      <c r="U1614" s="22">
        <v>1</v>
      </c>
      <c r="V1614" s="27">
        <v>1500</v>
      </c>
      <c r="W1614" s="1" t="s">
        <v>9707</v>
      </c>
      <c r="X1614" s="29" t="s">
        <v>183</v>
      </c>
      <c r="Y1614" s="1"/>
      <c r="Z1614" s="1"/>
      <c r="AA1614" s="1" t="s">
        <v>747</v>
      </c>
      <c r="AB1614" s="1"/>
      <c r="AC1614" s="1"/>
      <c r="AD1614" s="1"/>
      <c r="AE1614" s="1"/>
      <c r="AF1614" s="1"/>
      <c r="AG1614" s="1"/>
    </row>
    <row r="1615" spans="1:33">
      <c r="A1615" t="s">
        <v>170</v>
      </c>
      <c r="B1615" s="2" t="s">
        <v>9708</v>
      </c>
      <c r="C1615" s="1"/>
      <c r="D1615" s="1" t="s">
        <v>183</v>
      </c>
      <c r="E1615" s="1"/>
      <c r="F1615" s="1"/>
      <c r="G1615" s="1"/>
      <c r="H1615" s="20"/>
      <c r="I1615" s="22"/>
      <c r="J1615" s="54"/>
      <c r="K1615" s="22"/>
      <c r="L1615" s="20"/>
      <c r="M1615" s="22"/>
      <c r="N1615" s="20"/>
      <c r="O1615" s="22"/>
      <c r="P1615" s="20"/>
      <c r="Q1615" s="22"/>
      <c r="R1615" s="20"/>
      <c r="S1615" s="22"/>
      <c r="T1615" s="20">
        <v>1</v>
      </c>
      <c r="U1615" s="22">
        <v>1</v>
      </c>
      <c r="V1615" s="27">
        <v>1500</v>
      </c>
      <c r="W1615" s="1" t="s">
        <v>9709</v>
      </c>
      <c r="X1615" s="29" t="s">
        <v>183</v>
      </c>
      <c r="Y1615" s="1"/>
      <c r="Z1615" s="1"/>
      <c r="AA1615" s="1" t="s">
        <v>747</v>
      </c>
      <c r="AB1615" s="1"/>
      <c r="AC1615" s="1"/>
      <c r="AD1615" s="1"/>
      <c r="AE1615" s="1"/>
      <c r="AF1615" s="1"/>
      <c r="AG1615" s="1"/>
    </row>
    <row r="1616" spans="1:33">
      <c r="A1616" t="s">
        <v>170</v>
      </c>
      <c r="B1616" s="2" t="s">
        <v>9710</v>
      </c>
      <c r="C1616" s="1"/>
      <c r="D1616" s="1" t="s">
        <v>183</v>
      </c>
      <c r="E1616" s="1"/>
      <c r="F1616" s="1"/>
      <c r="G1616" s="1"/>
      <c r="H1616" s="20"/>
      <c r="I1616" s="22">
        <v>1</v>
      </c>
      <c r="J1616" s="54"/>
      <c r="K1616" s="22"/>
      <c r="L1616" s="20"/>
      <c r="M1616" s="22"/>
      <c r="N1616" s="20"/>
      <c r="O1616" s="22"/>
      <c r="P1616" s="20"/>
      <c r="Q1616" s="22">
        <v>-1</v>
      </c>
      <c r="R1616" s="20"/>
      <c r="S1616" s="22"/>
      <c r="T1616" s="20">
        <v>1</v>
      </c>
      <c r="U1616" s="22"/>
      <c r="V1616" s="27">
        <v>1500</v>
      </c>
      <c r="W1616" s="1" t="s">
        <v>9711</v>
      </c>
      <c r="X1616" s="29" t="s">
        <v>183</v>
      </c>
      <c r="Y1616" s="1"/>
      <c r="Z1616" s="1"/>
      <c r="AA1616" s="1" t="s">
        <v>747</v>
      </c>
      <c r="AB1616" s="1"/>
      <c r="AC1616" s="1"/>
      <c r="AD1616" s="1"/>
      <c r="AE1616" s="1"/>
      <c r="AF1616" s="1"/>
      <c r="AG1616" s="1"/>
    </row>
    <row r="1617" spans="1:33">
      <c r="A1617" t="s">
        <v>170</v>
      </c>
      <c r="B1617" s="2" t="s">
        <v>9712</v>
      </c>
      <c r="C1617" s="1"/>
      <c r="D1617" s="1" t="s">
        <v>951</v>
      </c>
      <c r="E1617" s="1"/>
      <c r="F1617" s="1"/>
      <c r="G1617" s="1"/>
      <c r="H1617" s="20"/>
      <c r="I1617" s="22"/>
      <c r="J1617" s="54"/>
      <c r="K1617" s="22"/>
      <c r="L1617" s="20"/>
      <c r="M1617" s="22"/>
      <c r="N1617" s="20"/>
      <c r="O1617" s="22"/>
      <c r="P1617" s="20"/>
      <c r="Q1617" s="22">
        <v>-2</v>
      </c>
      <c r="R1617" s="20"/>
      <c r="S1617" s="22"/>
      <c r="T1617" s="20">
        <v>2</v>
      </c>
      <c r="U1617" s="22">
        <v>2</v>
      </c>
      <c r="V1617" s="27">
        <v>1500</v>
      </c>
      <c r="W1617" s="1" t="s">
        <v>9713</v>
      </c>
      <c r="X1617" s="29" t="s">
        <v>183</v>
      </c>
      <c r="Y1617" s="1"/>
      <c r="Z1617" s="1"/>
      <c r="AA1617" s="1" t="s">
        <v>747</v>
      </c>
      <c r="AB1617" s="1"/>
      <c r="AC1617" s="1"/>
      <c r="AD1617" s="1"/>
      <c r="AE1617" s="1"/>
      <c r="AF1617" s="1"/>
      <c r="AG1617" s="1"/>
    </row>
    <row r="1618" spans="1:33">
      <c r="A1618" t="s">
        <v>170</v>
      </c>
      <c r="B1618" s="2" t="s">
        <v>9714</v>
      </c>
      <c r="C1618" s="1"/>
      <c r="D1618" s="1" t="s">
        <v>183</v>
      </c>
      <c r="E1618" s="1"/>
      <c r="F1618" s="1"/>
      <c r="G1618" s="1"/>
      <c r="H1618" s="20"/>
      <c r="I1618" s="22"/>
      <c r="J1618" s="54"/>
      <c r="K1618" s="22"/>
      <c r="L1618" s="20"/>
      <c r="M1618" s="22"/>
      <c r="N1618" s="20"/>
      <c r="O1618" s="22"/>
      <c r="P1618" s="20"/>
      <c r="Q1618" s="22">
        <v>-2</v>
      </c>
      <c r="R1618" s="20"/>
      <c r="S1618" s="22"/>
      <c r="T1618" s="20">
        <v>1</v>
      </c>
      <c r="U1618" s="22">
        <v>3</v>
      </c>
      <c r="V1618" s="27">
        <v>1500</v>
      </c>
      <c r="W1618" s="1" t="s">
        <v>9715</v>
      </c>
      <c r="X1618" s="29" t="s">
        <v>183</v>
      </c>
      <c r="Y1618" s="1"/>
      <c r="Z1618" s="1"/>
      <c r="AA1618" s="1" t="s">
        <v>747</v>
      </c>
      <c r="AB1618" s="1"/>
      <c r="AC1618" s="1"/>
      <c r="AD1618" s="1"/>
      <c r="AE1618" s="1"/>
      <c r="AF1618" s="1"/>
      <c r="AG1618" s="1"/>
    </row>
    <row r="1619" spans="1:33">
      <c r="A1619" t="s">
        <v>170</v>
      </c>
      <c r="B1619" s="2" t="s">
        <v>9716</v>
      </c>
      <c r="C1619" s="1"/>
      <c r="D1619" s="1" t="s">
        <v>347</v>
      </c>
      <c r="E1619" s="1"/>
      <c r="F1619" s="1"/>
      <c r="G1619" s="1"/>
      <c r="H1619" s="20"/>
      <c r="I1619" s="22">
        <v>-3</v>
      </c>
      <c r="J1619" s="20"/>
      <c r="K1619" s="22"/>
      <c r="L1619" s="20"/>
      <c r="M1619" s="22"/>
      <c r="N1619" s="20"/>
      <c r="O1619" s="22"/>
      <c r="P1619" s="20"/>
      <c r="Q1619" s="22">
        <v>-3</v>
      </c>
      <c r="R1619" s="20"/>
      <c r="S1619" s="22"/>
      <c r="T1619" s="20">
        <v>5</v>
      </c>
      <c r="U1619" s="22">
        <v>5</v>
      </c>
      <c r="V1619" s="27">
        <v>1500</v>
      </c>
      <c r="W1619" s="1" t="s">
        <v>9717</v>
      </c>
      <c r="X1619" s="29" t="s">
        <v>9718</v>
      </c>
      <c r="Y1619" s="1"/>
      <c r="Z1619" s="1"/>
      <c r="AA1619" s="1" t="s">
        <v>1643</v>
      </c>
      <c r="AB1619" s="1"/>
      <c r="AC1619" s="1"/>
      <c r="AD1619" s="1"/>
      <c r="AE1619" s="1"/>
      <c r="AF1619" s="1"/>
      <c r="AG1619" s="1"/>
    </row>
    <row r="1620" spans="1:33">
      <c r="A1620" t="s">
        <v>170</v>
      </c>
      <c r="B1620" s="2" t="s">
        <v>9719</v>
      </c>
      <c r="C1620" s="1"/>
      <c r="D1620" s="1" t="s">
        <v>183</v>
      </c>
      <c r="E1620" s="1"/>
      <c r="F1620" s="1"/>
      <c r="G1620" s="1"/>
      <c r="H1620" s="20"/>
      <c r="I1620" s="22"/>
      <c r="J1620" s="20"/>
      <c r="K1620" s="22"/>
      <c r="L1620" s="20"/>
      <c r="M1620" s="22"/>
      <c r="N1620" s="20"/>
      <c r="O1620" s="22"/>
      <c r="P1620" s="20"/>
      <c r="Q1620" s="22"/>
      <c r="R1620" s="20"/>
      <c r="S1620" s="22"/>
      <c r="T1620" s="20">
        <v>1</v>
      </c>
      <c r="U1620" s="22">
        <v>1</v>
      </c>
      <c r="V1620" s="27">
        <v>1500</v>
      </c>
      <c r="W1620" s="1" t="s">
        <v>9720</v>
      </c>
      <c r="X1620" s="29" t="s">
        <v>6047</v>
      </c>
      <c r="Y1620" s="1"/>
      <c r="Z1620" s="1"/>
      <c r="AA1620" s="1" t="s">
        <v>1653</v>
      </c>
      <c r="AB1620" s="1"/>
      <c r="AC1620" s="1"/>
      <c r="AD1620" s="1"/>
      <c r="AE1620" s="1"/>
      <c r="AF1620" s="1"/>
      <c r="AG1620" s="1"/>
    </row>
    <row r="1621" spans="1:33">
      <c r="A1621" t="s">
        <v>170</v>
      </c>
      <c r="B1621" s="2" t="s">
        <v>9721</v>
      </c>
      <c r="C1621" s="1"/>
      <c r="D1621" s="1" t="s">
        <v>183</v>
      </c>
      <c r="E1621" s="1"/>
      <c r="F1621" s="1"/>
      <c r="G1621" s="1"/>
      <c r="H1621" s="20"/>
      <c r="I1621" s="22"/>
      <c r="J1621" s="54"/>
      <c r="K1621" s="22"/>
      <c r="L1621" s="20"/>
      <c r="M1621" s="22"/>
      <c r="N1621" s="20"/>
      <c r="O1621" s="22"/>
      <c r="P1621" s="20"/>
      <c r="Q1621" s="22">
        <v>1</v>
      </c>
      <c r="R1621" s="20"/>
      <c r="S1621" s="22"/>
      <c r="T1621" s="20">
        <v>1</v>
      </c>
      <c r="U1621" s="22"/>
      <c r="V1621" s="27">
        <v>2000</v>
      </c>
      <c r="W1621" s="1" t="s">
        <v>9722</v>
      </c>
      <c r="X1621" s="29" t="s">
        <v>183</v>
      </c>
      <c r="Y1621" s="1"/>
      <c r="Z1621" s="1"/>
      <c r="AA1621" s="1" t="s">
        <v>747</v>
      </c>
      <c r="AB1621" s="1"/>
      <c r="AC1621" s="1"/>
      <c r="AD1621" s="1"/>
      <c r="AE1621" s="1"/>
      <c r="AF1621" s="1"/>
      <c r="AG1621" s="1"/>
    </row>
    <row r="1622" spans="1:33">
      <c r="A1622" t="s">
        <v>170</v>
      </c>
      <c r="B1622" s="2" t="s">
        <v>9723</v>
      </c>
      <c r="C1622" s="1"/>
      <c r="D1622" s="1" t="s">
        <v>183</v>
      </c>
      <c r="E1622" s="1"/>
      <c r="F1622" s="1"/>
      <c r="G1622" s="1"/>
      <c r="H1622" s="20"/>
      <c r="I1622" s="22">
        <v>1</v>
      </c>
      <c r="J1622" s="54"/>
      <c r="K1622" s="22"/>
      <c r="L1622" s="20"/>
      <c r="M1622" s="22"/>
      <c r="N1622" s="20"/>
      <c r="O1622" s="22"/>
      <c r="P1622" s="20"/>
      <c r="Q1622" s="22">
        <v>-3</v>
      </c>
      <c r="R1622" s="20"/>
      <c r="S1622" s="22"/>
      <c r="T1622" s="20"/>
      <c r="U1622" s="22">
        <v>3</v>
      </c>
      <c r="V1622" s="27">
        <v>2000</v>
      </c>
      <c r="W1622" s="1" t="s">
        <v>9724</v>
      </c>
      <c r="X1622" s="29" t="s">
        <v>183</v>
      </c>
      <c r="Y1622" s="1"/>
      <c r="Z1622" s="1"/>
      <c r="AA1622" s="1" t="s">
        <v>747</v>
      </c>
      <c r="AB1622" s="1"/>
      <c r="AC1622" s="1"/>
      <c r="AD1622" s="1"/>
      <c r="AE1622" s="1"/>
      <c r="AF1622" s="1"/>
      <c r="AG1622" s="1"/>
    </row>
    <row r="1623" spans="1:33">
      <c r="A1623" t="s">
        <v>170</v>
      </c>
      <c r="B1623" s="2" t="s">
        <v>9725</v>
      </c>
      <c r="C1623" s="1"/>
      <c r="D1623" s="1" t="s">
        <v>183</v>
      </c>
      <c r="E1623" s="1"/>
      <c r="F1623" s="1"/>
      <c r="G1623" s="1"/>
      <c r="H1623" s="20"/>
      <c r="I1623" s="22"/>
      <c r="J1623" s="54"/>
      <c r="K1623" s="22"/>
      <c r="L1623" s="20"/>
      <c r="M1623" s="22"/>
      <c r="N1623" s="20"/>
      <c r="O1623" s="22"/>
      <c r="P1623" s="20"/>
      <c r="Q1623" s="22">
        <v>-2</v>
      </c>
      <c r="R1623" s="20"/>
      <c r="S1623" s="22"/>
      <c r="T1623" s="20">
        <v>3</v>
      </c>
      <c r="U1623" s="22">
        <v>1</v>
      </c>
      <c r="V1623" s="27">
        <v>2000</v>
      </c>
      <c r="W1623" s="1" t="s">
        <v>9726</v>
      </c>
      <c r="X1623" s="29" t="s">
        <v>183</v>
      </c>
      <c r="Y1623" s="1"/>
      <c r="Z1623" s="1"/>
      <c r="AA1623" s="1" t="s">
        <v>747</v>
      </c>
      <c r="AB1623" s="1"/>
      <c r="AC1623" s="1"/>
      <c r="AD1623" s="1"/>
      <c r="AE1623" s="1"/>
      <c r="AF1623" s="1"/>
      <c r="AG1623" s="1"/>
    </row>
    <row r="1624" spans="1:33">
      <c r="A1624" t="s">
        <v>170</v>
      </c>
      <c r="B1624" s="2" t="s">
        <v>9727</v>
      </c>
      <c r="C1624" s="1"/>
      <c r="D1624" s="1" t="s">
        <v>183</v>
      </c>
      <c r="E1624" s="1"/>
      <c r="F1624" s="1"/>
      <c r="G1624" s="1"/>
      <c r="H1624" s="20"/>
      <c r="I1624" s="22"/>
      <c r="J1624" s="54"/>
      <c r="K1624" s="22"/>
      <c r="L1624" s="20"/>
      <c r="M1624" s="22"/>
      <c r="N1624" s="20"/>
      <c r="O1624" s="22"/>
      <c r="P1624" s="20"/>
      <c r="Q1624" s="22">
        <v>-3</v>
      </c>
      <c r="R1624" s="20"/>
      <c r="S1624" s="22"/>
      <c r="T1624" s="20">
        <v>3</v>
      </c>
      <c r="U1624" s="22">
        <v>2</v>
      </c>
      <c r="V1624" s="27">
        <v>2000</v>
      </c>
      <c r="W1624" s="1" t="s">
        <v>9728</v>
      </c>
      <c r="X1624" s="29" t="s">
        <v>183</v>
      </c>
      <c r="Y1624" s="1"/>
      <c r="Z1624" s="1"/>
      <c r="AA1624" s="1" t="s">
        <v>747</v>
      </c>
      <c r="AB1624" s="1"/>
      <c r="AC1624" s="1"/>
      <c r="AD1624" s="1"/>
      <c r="AE1624" s="1"/>
      <c r="AF1624" s="1"/>
      <c r="AG1624" s="1"/>
    </row>
    <row r="1625" spans="1:33">
      <c r="A1625" t="s">
        <v>170</v>
      </c>
      <c r="B1625" s="2" t="s">
        <v>9729</v>
      </c>
      <c r="C1625" s="1"/>
      <c r="D1625" s="1" t="s">
        <v>183</v>
      </c>
      <c r="E1625" s="1"/>
      <c r="F1625" s="1"/>
      <c r="G1625" s="1"/>
      <c r="H1625" s="20"/>
      <c r="I1625" s="22"/>
      <c r="J1625" s="54"/>
      <c r="K1625" s="22"/>
      <c r="L1625" s="20"/>
      <c r="M1625" s="22"/>
      <c r="N1625" s="20"/>
      <c r="O1625" s="22"/>
      <c r="P1625" s="20"/>
      <c r="Q1625" s="22">
        <v>-3</v>
      </c>
      <c r="R1625" s="20"/>
      <c r="S1625" s="22"/>
      <c r="T1625" s="20">
        <v>5</v>
      </c>
      <c r="U1625" s="22"/>
      <c r="V1625" s="27">
        <v>2000</v>
      </c>
      <c r="W1625" s="1" t="s">
        <v>9730</v>
      </c>
      <c r="X1625" s="29" t="s">
        <v>183</v>
      </c>
      <c r="Y1625" s="1"/>
      <c r="Z1625" s="1"/>
      <c r="AA1625" s="1" t="s">
        <v>747</v>
      </c>
      <c r="AB1625" s="1"/>
      <c r="AC1625" s="1"/>
      <c r="AD1625" s="1"/>
      <c r="AE1625" s="1"/>
      <c r="AF1625" s="1"/>
      <c r="AG1625" s="1"/>
    </row>
    <row r="1626" spans="1:33">
      <c r="A1626" t="s">
        <v>170</v>
      </c>
      <c r="B1626" s="2" t="s">
        <v>9731</v>
      </c>
      <c r="C1626" s="1"/>
      <c r="D1626" s="1" t="s">
        <v>305</v>
      </c>
      <c r="E1626" s="1"/>
      <c r="F1626" s="1"/>
      <c r="G1626" s="1"/>
      <c r="H1626" s="20"/>
      <c r="I1626" s="22">
        <v>-1</v>
      </c>
      <c r="J1626" s="54"/>
      <c r="K1626" s="22"/>
      <c r="L1626" s="20"/>
      <c r="M1626" s="22"/>
      <c r="N1626" s="20"/>
      <c r="O1626" s="22"/>
      <c r="P1626" s="20"/>
      <c r="Q1626" s="22">
        <v>-4</v>
      </c>
      <c r="R1626" s="20"/>
      <c r="S1626" s="22"/>
      <c r="T1626" s="20">
        <v>5</v>
      </c>
      <c r="U1626" s="22">
        <v>3</v>
      </c>
      <c r="V1626" s="27">
        <v>2000</v>
      </c>
      <c r="W1626" s="1" t="s">
        <v>9732</v>
      </c>
      <c r="X1626" s="29" t="s">
        <v>183</v>
      </c>
      <c r="Y1626" s="1"/>
      <c r="Z1626" s="1"/>
      <c r="AA1626" s="1" t="s">
        <v>747</v>
      </c>
      <c r="AB1626" s="1"/>
      <c r="AC1626" s="1"/>
      <c r="AD1626" s="1"/>
      <c r="AE1626" s="1"/>
      <c r="AF1626" s="1"/>
      <c r="AG1626" s="1"/>
    </row>
    <row r="1627" spans="1:33">
      <c r="A1627" t="s">
        <v>170</v>
      </c>
      <c r="B1627" s="2" t="s">
        <v>9733</v>
      </c>
      <c r="C1627" s="1"/>
      <c r="D1627" s="1" t="s">
        <v>51</v>
      </c>
      <c r="E1627" s="1"/>
      <c r="F1627" s="2"/>
      <c r="G1627" s="1"/>
      <c r="H1627" s="20"/>
      <c r="I1627" s="22"/>
      <c r="J1627" s="54"/>
      <c r="K1627" s="22"/>
      <c r="L1627" s="20"/>
      <c r="M1627" s="22"/>
      <c r="N1627" s="20"/>
      <c r="O1627" s="22"/>
      <c r="P1627" s="20"/>
      <c r="Q1627" s="22">
        <v>-2</v>
      </c>
      <c r="R1627" s="20"/>
      <c r="S1627" s="22"/>
      <c r="T1627" s="20">
        <v>2</v>
      </c>
      <c r="U1627" s="22">
        <v>2</v>
      </c>
      <c r="V1627" s="27">
        <v>2000</v>
      </c>
      <c r="W1627" s="1" t="s">
        <v>9734</v>
      </c>
      <c r="X1627" s="29" t="s">
        <v>9735</v>
      </c>
      <c r="Y1627" s="1"/>
      <c r="Z1627" s="1"/>
      <c r="AA1627" s="1" t="s">
        <v>1623</v>
      </c>
      <c r="AB1627" s="1"/>
      <c r="AC1627" s="1"/>
      <c r="AD1627" s="1"/>
      <c r="AE1627" s="1"/>
      <c r="AF1627" s="1"/>
      <c r="AG1627" s="1"/>
    </row>
    <row r="1628" spans="1:33">
      <c r="A1628" t="s">
        <v>170</v>
      </c>
      <c r="B1628" s="2" t="s">
        <v>9736</v>
      </c>
      <c r="C1628" s="1"/>
      <c r="D1628" s="1" t="s">
        <v>347</v>
      </c>
      <c r="E1628" s="1"/>
      <c r="F1628" s="1"/>
      <c r="G1628" s="1"/>
      <c r="H1628" s="20"/>
      <c r="I1628" s="22">
        <v>-1</v>
      </c>
      <c r="J1628" s="54"/>
      <c r="K1628" s="22"/>
      <c r="L1628" s="20"/>
      <c r="M1628" s="22"/>
      <c r="N1628" s="20"/>
      <c r="O1628" s="22"/>
      <c r="P1628" s="20"/>
      <c r="Q1628" s="22">
        <v>-2</v>
      </c>
      <c r="R1628" s="20"/>
      <c r="S1628" s="22"/>
      <c r="T1628" s="20">
        <v>5</v>
      </c>
      <c r="U1628" s="22">
        <v>1</v>
      </c>
      <c r="V1628" s="27">
        <v>2000</v>
      </c>
      <c r="W1628" s="1" t="s">
        <v>9737</v>
      </c>
      <c r="X1628" s="29" t="s">
        <v>9738</v>
      </c>
      <c r="Y1628" s="1"/>
      <c r="Z1628" s="1"/>
      <c r="AA1628" s="1" t="s">
        <v>1623</v>
      </c>
      <c r="AB1628" s="1"/>
      <c r="AC1628" s="1"/>
      <c r="AD1628" s="1"/>
      <c r="AE1628" s="1"/>
      <c r="AF1628" s="1"/>
      <c r="AG1628" s="1"/>
    </row>
    <row r="1629" spans="1:33">
      <c r="A1629" t="s">
        <v>170</v>
      </c>
      <c r="B1629" s="2" t="s">
        <v>9739</v>
      </c>
      <c r="C1629" s="1"/>
      <c r="D1629" s="1" t="s">
        <v>347</v>
      </c>
      <c r="E1629" s="1"/>
      <c r="F1629" s="1"/>
      <c r="G1629" s="1"/>
      <c r="H1629" s="20"/>
      <c r="I1629" s="22">
        <v>-2</v>
      </c>
      <c r="J1629" s="54"/>
      <c r="K1629" s="22"/>
      <c r="L1629" s="20"/>
      <c r="M1629" s="22"/>
      <c r="N1629" s="20"/>
      <c r="O1629" s="22"/>
      <c r="P1629" s="20"/>
      <c r="Q1629" s="22">
        <v>3</v>
      </c>
      <c r="R1629" s="20"/>
      <c r="S1629" s="22"/>
      <c r="T1629" s="20">
        <v>2</v>
      </c>
      <c r="U1629" s="22">
        <v>1</v>
      </c>
      <c r="V1629" s="27">
        <v>2000</v>
      </c>
      <c r="W1629" s="1" t="s">
        <v>9740</v>
      </c>
      <c r="X1629" s="29" t="s">
        <v>9741</v>
      </c>
      <c r="Y1629" s="1"/>
      <c r="Z1629" s="1"/>
      <c r="AA1629" s="1" t="s">
        <v>1623</v>
      </c>
      <c r="AB1629" s="1"/>
      <c r="AC1629" s="1"/>
      <c r="AD1629" s="1"/>
      <c r="AE1629" s="1"/>
      <c r="AF1629" s="1"/>
      <c r="AG1629" s="1"/>
    </row>
    <row r="1630" spans="1:33">
      <c r="A1630" t="s">
        <v>170</v>
      </c>
      <c r="B1630" s="2" t="s">
        <v>9742</v>
      </c>
      <c r="C1630" s="1"/>
      <c r="D1630" s="1" t="s">
        <v>347</v>
      </c>
      <c r="E1630" s="1"/>
      <c r="F1630" s="1"/>
      <c r="G1630" s="1"/>
      <c r="H1630" s="20"/>
      <c r="I1630" s="22">
        <v>-2</v>
      </c>
      <c r="J1630" s="54"/>
      <c r="K1630" s="22"/>
      <c r="L1630" s="20"/>
      <c r="M1630" s="22"/>
      <c r="N1630" s="20"/>
      <c r="O1630" s="22"/>
      <c r="P1630" s="20"/>
      <c r="Q1630" s="22">
        <v>-4</v>
      </c>
      <c r="R1630" s="20"/>
      <c r="S1630" s="22"/>
      <c r="T1630" s="20">
        <v>5</v>
      </c>
      <c r="U1630" s="22">
        <v>5</v>
      </c>
      <c r="V1630" s="27">
        <v>2000</v>
      </c>
      <c r="W1630" s="1" t="s">
        <v>9743</v>
      </c>
      <c r="X1630" s="29" t="s">
        <v>9744</v>
      </c>
      <c r="Y1630" s="1"/>
      <c r="Z1630" s="1"/>
      <c r="AA1630" s="1" t="s">
        <v>1623</v>
      </c>
      <c r="AB1630" s="1"/>
      <c r="AC1630" s="1"/>
      <c r="AD1630" s="1"/>
      <c r="AE1630" s="1"/>
      <c r="AF1630" s="1"/>
      <c r="AG1630" s="1"/>
    </row>
    <row r="1631" spans="1:33">
      <c r="A1631" t="s">
        <v>170</v>
      </c>
      <c r="B1631" s="2" t="s">
        <v>9745</v>
      </c>
      <c r="C1631" s="1"/>
      <c r="D1631" s="2" t="s">
        <v>334</v>
      </c>
      <c r="E1631" s="1"/>
      <c r="F1631" s="2"/>
      <c r="G1631" s="1"/>
      <c r="H1631" s="20"/>
      <c r="I1631" s="22">
        <v>1</v>
      </c>
      <c r="J1631" s="54"/>
      <c r="K1631" s="22"/>
      <c r="L1631" s="20"/>
      <c r="M1631" s="22"/>
      <c r="N1631" s="20"/>
      <c r="O1631" s="22"/>
      <c r="P1631" s="20"/>
      <c r="Q1631" s="22">
        <v>-3</v>
      </c>
      <c r="R1631" s="20"/>
      <c r="S1631" s="22"/>
      <c r="T1631" s="20">
        <v>2</v>
      </c>
      <c r="U1631" s="22">
        <v>1</v>
      </c>
      <c r="V1631" s="27">
        <v>2000</v>
      </c>
      <c r="W1631" s="1" t="s">
        <v>9746</v>
      </c>
      <c r="X1631" s="29" t="s">
        <v>9747</v>
      </c>
      <c r="Y1631" s="1"/>
      <c r="Z1631" s="1"/>
      <c r="AA1631" s="1" t="s">
        <v>1623</v>
      </c>
      <c r="AB1631" s="1"/>
      <c r="AC1631" s="1"/>
      <c r="AD1631" s="1"/>
      <c r="AE1631" s="1"/>
      <c r="AF1631" s="1"/>
      <c r="AG1631" s="1"/>
    </row>
    <row r="1632" spans="1:33">
      <c r="A1632" t="s">
        <v>170</v>
      </c>
      <c r="B1632" s="2" t="s">
        <v>9748</v>
      </c>
      <c r="C1632" s="1"/>
      <c r="D1632" s="1" t="s">
        <v>344</v>
      </c>
      <c r="E1632" s="1" t="s">
        <v>36</v>
      </c>
      <c r="F1632" s="1"/>
      <c r="G1632" s="1"/>
      <c r="H1632" s="20"/>
      <c r="I1632" s="22">
        <v>-1</v>
      </c>
      <c r="J1632" s="54"/>
      <c r="K1632" s="22"/>
      <c r="L1632" s="20"/>
      <c r="M1632" s="22"/>
      <c r="N1632" s="20"/>
      <c r="O1632" s="22"/>
      <c r="P1632" s="20"/>
      <c r="Q1632" s="22">
        <v>-2</v>
      </c>
      <c r="R1632" s="20"/>
      <c r="S1632" s="22"/>
      <c r="T1632" s="20">
        <v>4</v>
      </c>
      <c r="U1632" s="22">
        <v>2</v>
      </c>
      <c r="V1632" s="27">
        <v>2000</v>
      </c>
      <c r="W1632" s="1" t="s">
        <v>9749</v>
      </c>
      <c r="X1632" s="29" t="s">
        <v>9750</v>
      </c>
      <c r="Y1632" s="1"/>
      <c r="Z1632" s="1"/>
      <c r="AA1632" s="1" t="s">
        <v>1623</v>
      </c>
      <c r="AB1632" s="1"/>
      <c r="AC1632" s="1"/>
      <c r="AD1632" s="1"/>
      <c r="AE1632" s="1"/>
      <c r="AF1632" s="1"/>
      <c r="AG1632" s="1"/>
    </row>
    <row r="1633" spans="1:33">
      <c r="A1633" t="s">
        <v>170</v>
      </c>
      <c r="B1633" s="2" t="s">
        <v>9751</v>
      </c>
      <c r="C1633" s="1"/>
      <c r="D1633" s="1" t="s">
        <v>183</v>
      </c>
      <c r="E1633" s="1"/>
      <c r="F1633" s="1"/>
      <c r="G1633" s="1"/>
      <c r="H1633" s="20"/>
      <c r="I1633" s="22">
        <v>1</v>
      </c>
      <c r="J1633" s="20"/>
      <c r="K1633" s="22"/>
      <c r="L1633" s="20"/>
      <c r="M1633" s="22"/>
      <c r="N1633" s="20"/>
      <c r="O1633" s="22"/>
      <c r="P1633" s="20"/>
      <c r="Q1633" s="22">
        <v>-4</v>
      </c>
      <c r="R1633" s="20"/>
      <c r="S1633" s="22"/>
      <c r="T1633" s="20">
        <v>2</v>
      </c>
      <c r="U1633" s="22">
        <v>2</v>
      </c>
      <c r="V1633" s="27">
        <v>2000</v>
      </c>
      <c r="W1633" s="1" t="s">
        <v>9752</v>
      </c>
      <c r="X1633" s="29" t="s">
        <v>183</v>
      </c>
      <c r="Y1633" s="1"/>
      <c r="Z1633" s="1"/>
      <c r="AA1633" s="1" t="s">
        <v>1631</v>
      </c>
      <c r="AB1633" s="1"/>
      <c r="AC1633" s="1"/>
      <c r="AD1633" s="1"/>
      <c r="AE1633" s="1"/>
      <c r="AF1633" s="1"/>
      <c r="AG1633" s="1"/>
    </row>
    <row r="1634" spans="1:33">
      <c r="A1634" t="s">
        <v>170</v>
      </c>
      <c r="B1634" s="2" t="s">
        <v>9753</v>
      </c>
      <c r="C1634" s="1"/>
      <c r="D1634" s="1" t="s">
        <v>325</v>
      </c>
      <c r="E1634" s="1"/>
      <c r="F1634" s="1"/>
      <c r="G1634" s="1"/>
      <c r="H1634" s="20"/>
      <c r="I1634" s="22"/>
      <c r="J1634" s="20"/>
      <c r="K1634" s="22"/>
      <c r="L1634" s="20"/>
      <c r="M1634" s="22"/>
      <c r="N1634" s="20"/>
      <c r="O1634" s="22"/>
      <c r="P1634" s="20"/>
      <c r="Q1634" s="22">
        <v>1</v>
      </c>
      <c r="R1634" s="20"/>
      <c r="S1634" s="22"/>
      <c r="T1634" s="20">
        <v>1</v>
      </c>
      <c r="U1634" s="22">
        <v>1</v>
      </c>
      <c r="V1634" s="27">
        <v>2000</v>
      </c>
      <c r="W1634" s="1" t="s">
        <v>9754</v>
      </c>
      <c r="X1634" s="29" t="s">
        <v>9755</v>
      </c>
      <c r="Y1634" s="1"/>
      <c r="Z1634" s="1"/>
      <c r="AA1634" s="1" t="s">
        <v>1631</v>
      </c>
      <c r="AB1634" s="1"/>
      <c r="AC1634" s="1"/>
      <c r="AD1634" s="1"/>
      <c r="AE1634" s="1"/>
      <c r="AF1634" s="1"/>
      <c r="AG1634" s="1"/>
    </row>
    <row r="1635" spans="1:33">
      <c r="A1635" t="s">
        <v>170</v>
      </c>
      <c r="B1635" s="2" t="s">
        <v>9756</v>
      </c>
      <c r="C1635" s="1"/>
      <c r="D1635" s="1" t="s">
        <v>351</v>
      </c>
      <c r="E1635" s="1"/>
      <c r="F1635" s="1"/>
      <c r="G1635" s="1"/>
      <c r="H1635" s="20"/>
      <c r="I1635" s="22">
        <v>1</v>
      </c>
      <c r="J1635" s="20"/>
      <c r="K1635" s="22"/>
      <c r="L1635" s="20"/>
      <c r="M1635" s="22"/>
      <c r="N1635" s="20"/>
      <c r="O1635" s="22"/>
      <c r="P1635" s="20"/>
      <c r="Q1635" s="22">
        <v>-1</v>
      </c>
      <c r="R1635" s="20"/>
      <c r="S1635" s="22"/>
      <c r="T1635" s="20">
        <v>2</v>
      </c>
      <c r="U1635" s="22">
        <v>0</v>
      </c>
      <c r="V1635" s="27">
        <v>2000</v>
      </c>
      <c r="W1635" s="1" t="s">
        <v>9757</v>
      </c>
      <c r="X1635" s="29" t="s">
        <v>9758</v>
      </c>
      <c r="Y1635" s="1"/>
      <c r="Z1635" s="1"/>
      <c r="AA1635" s="1" t="s">
        <v>1631</v>
      </c>
      <c r="AB1635" s="1"/>
      <c r="AC1635" s="1"/>
      <c r="AD1635" s="1"/>
      <c r="AE1635" s="1"/>
      <c r="AF1635" s="1"/>
      <c r="AG1635" s="1"/>
    </row>
    <row r="1636" spans="1:33">
      <c r="A1636" t="s">
        <v>170</v>
      </c>
      <c r="B1636" s="2" t="s">
        <v>9759</v>
      </c>
      <c r="C1636" s="1"/>
      <c r="D1636" s="1" t="s">
        <v>361</v>
      </c>
      <c r="E1636" s="1"/>
      <c r="F1636" s="1"/>
      <c r="G1636" s="1"/>
      <c r="H1636" s="20"/>
      <c r="I1636" s="22"/>
      <c r="J1636" s="20"/>
      <c r="K1636" s="22"/>
      <c r="L1636" s="20"/>
      <c r="M1636" s="22"/>
      <c r="N1636" s="20"/>
      <c r="O1636" s="22"/>
      <c r="P1636" s="20"/>
      <c r="Q1636" s="22">
        <v>-2</v>
      </c>
      <c r="R1636" s="20"/>
      <c r="S1636" s="22"/>
      <c r="T1636" s="20">
        <v>3</v>
      </c>
      <c r="U1636" s="22">
        <v>2</v>
      </c>
      <c r="V1636" s="27">
        <v>2000</v>
      </c>
      <c r="W1636" s="1" t="s">
        <v>9760</v>
      </c>
      <c r="X1636" s="29" t="s">
        <v>9761</v>
      </c>
      <c r="Y1636" s="1"/>
      <c r="Z1636" s="1"/>
      <c r="AA1636" s="1" t="s">
        <v>1631</v>
      </c>
      <c r="AB1636" s="1"/>
      <c r="AC1636" s="1"/>
      <c r="AD1636" s="1"/>
      <c r="AE1636" s="1"/>
      <c r="AF1636" s="1"/>
      <c r="AG1636" s="1"/>
    </row>
    <row r="1637" spans="1:33">
      <c r="A1637" t="s">
        <v>170</v>
      </c>
      <c r="B1637" s="2" t="s">
        <v>9762</v>
      </c>
      <c r="C1637" s="1"/>
      <c r="D1637" s="1" t="s">
        <v>305</v>
      </c>
      <c r="E1637" s="1"/>
      <c r="F1637" s="1"/>
      <c r="G1637" s="1"/>
      <c r="H1637" s="20"/>
      <c r="I1637" s="22">
        <v>-1</v>
      </c>
      <c r="J1637" s="20"/>
      <c r="K1637" s="22"/>
      <c r="L1637" s="20"/>
      <c r="M1637" s="22"/>
      <c r="N1637" s="20"/>
      <c r="O1637" s="22"/>
      <c r="P1637" s="20"/>
      <c r="Q1637" s="22">
        <v>1</v>
      </c>
      <c r="R1637" s="20"/>
      <c r="S1637" s="22"/>
      <c r="T1637" s="20">
        <v>3</v>
      </c>
      <c r="U1637" s="22"/>
      <c r="V1637" s="27">
        <v>2000</v>
      </c>
      <c r="W1637" s="1" t="s">
        <v>9763</v>
      </c>
      <c r="X1637" s="29" t="s">
        <v>183</v>
      </c>
      <c r="Y1637" s="1"/>
      <c r="Z1637" s="1"/>
      <c r="AA1637" s="1" t="s">
        <v>1638</v>
      </c>
      <c r="AB1637" s="1"/>
      <c r="AC1637" s="1"/>
      <c r="AD1637" s="1"/>
      <c r="AE1637" s="1"/>
      <c r="AF1637" s="1"/>
      <c r="AG1637" s="1"/>
    </row>
    <row r="1638" spans="1:33">
      <c r="A1638" t="s">
        <v>170</v>
      </c>
      <c r="B1638" s="2" t="s">
        <v>9764</v>
      </c>
      <c r="C1638" s="1"/>
      <c r="D1638" s="1" t="s">
        <v>951</v>
      </c>
      <c r="E1638" s="1"/>
      <c r="F1638" s="1"/>
      <c r="G1638" s="1"/>
      <c r="H1638" s="20"/>
      <c r="I1638" s="22">
        <v>-1</v>
      </c>
      <c r="J1638" s="20"/>
      <c r="K1638" s="22"/>
      <c r="L1638" s="20"/>
      <c r="M1638" s="22"/>
      <c r="N1638" s="20"/>
      <c r="O1638" s="22"/>
      <c r="P1638" s="20"/>
      <c r="Q1638" s="22">
        <v>1</v>
      </c>
      <c r="R1638" s="20"/>
      <c r="S1638" s="22"/>
      <c r="T1638" s="20">
        <v>2</v>
      </c>
      <c r="U1638" s="22">
        <v>1</v>
      </c>
      <c r="V1638" s="27">
        <v>2000</v>
      </c>
      <c r="W1638" s="1" t="s">
        <v>9765</v>
      </c>
      <c r="X1638" s="29" t="s">
        <v>183</v>
      </c>
      <c r="Y1638" s="1"/>
      <c r="Z1638" s="1"/>
      <c r="AA1638" s="1" t="s">
        <v>1638</v>
      </c>
      <c r="AB1638" s="1"/>
      <c r="AC1638" s="1"/>
      <c r="AD1638" s="1"/>
      <c r="AE1638" s="1"/>
      <c r="AF1638" s="1"/>
      <c r="AG1638" s="1"/>
    </row>
    <row r="1639" spans="1:33">
      <c r="A1639" t="s">
        <v>170</v>
      </c>
      <c r="B1639" s="2" t="s">
        <v>9766</v>
      </c>
      <c r="C1639" s="1"/>
      <c r="D1639" s="1" t="s">
        <v>344</v>
      </c>
      <c r="E1639" s="1" t="s">
        <v>341</v>
      </c>
      <c r="F1639" s="1"/>
      <c r="G1639" s="1"/>
      <c r="H1639" s="20"/>
      <c r="I1639" s="22">
        <v>1</v>
      </c>
      <c r="J1639" s="20"/>
      <c r="K1639" s="22"/>
      <c r="L1639" s="20"/>
      <c r="M1639" s="22"/>
      <c r="N1639" s="20"/>
      <c r="O1639" s="22"/>
      <c r="P1639" s="20"/>
      <c r="Q1639" s="22">
        <v>-2</v>
      </c>
      <c r="R1639" s="20"/>
      <c r="S1639" s="22"/>
      <c r="T1639" s="20">
        <v>2</v>
      </c>
      <c r="U1639" s="22">
        <v>1</v>
      </c>
      <c r="V1639" s="27">
        <v>2000</v>
      </c>
      <c r="W1639" s="1" t="s">
        <v>9767</v>
      </c>
      <c r="X1639" s="29" t="s">
        <v>183</v>
      </c>
      <c r="Y1639" s="1"/>
      <c r="Z1639" s="1"/>
      <c r="AA1639" s="1" t="s">
        <v>1638</v>
      </c>
      <c r="AB1639" s="1"/>
      <c r="AC1639" s="1"/>
      <c r="AD1639" s="1"/>
      <c r="AE1639" s="1"/>
      <c r="AF1639" s="1"/>
      <c r="AG1639" s="1"/>
    </row>
    <row r="1640" spans="1:33">
      <c r="A1640" t="s">
        <v>170</v>
      </c>
      <c r="B1640" s="2" t="s">
        <v>9768</v>
      </c>
      <c r="C1640" s="1"/>
      <c r="D1640" s="1" t="s">
        <v>364</v>
      </c>
      <c r="E1640" s="1"/>
      <c r="F1640" s="1"/>
      <c r="G1640" s="1"/>
      <c r="H1640" s="20"/>
      <c r="I1640" s="22">
        <v>1</v>
      </c>
      <c r="J1640" s="20"/>
      <c r="K1640" s="22"/>
      <c r="L1640" s="20"/>
      <c r="M1640" s="22">
        <v>2</v>
      </c>
      <c r="N1640" s="20">
        <v>2</v>
      </c>
      <c r="O1640" s="22"/>
      <c r="P1640" s="20"/>
      <c r="Q1640" s="22">
        <v>-1</v>
      </c>
      <c r="R1640" s="20"/>
      <c r="S1640" s="22"/>
      <c r="T1640" s="20">
        <v>2</v>
      </c>
      <c r="U1640" s="22"/>
      <c r="V1640" s="27">
        <v>2000</v>
      </c>
      <c r="W1640" s="1" t="s">
        <v>9769</v>
      </c>
      <c r="X1640" s="29" t="s">
        <v>9770</v>
      </c>
      <c r="Y1640" s="1"/>
      <c r="Z1640" s="1"/>
      <c r="AA1640" s="1" t="s">
        <v>1643</v>
      </c>
      <c r="AB1640" s="1"/>
      <c r="AC1640" s="1"/>
      <c r="AD1640" s="1"/>
      <c r="AE1640" s="1"/>
      <c r="AF1640" s="1"/>
      <c r="AG1640" s="1"/>
    </row>
    <row r="1641" spans="1:33">
      <c r="A1641" t="s">
        <v>170</v>
      </c>
      <c r="B1641" s="2" t="s">
        <v>9771</v>
      </c>
      <c r="C1641" s="1"/>
      <c r="D1641" s="1" t="s">
        <v>367</v>
      </c>
      <c r="E1641" s="1"/>
      <c r="F1641" s="1"/>
      <c r="G1641" s="1"/>
      <c r="H1641" s="20"/>
      <c r="I1641" s="22"/>
      <c r="J1641" s="20"/>
      <c r="K1641" s="22"/>
      <c r="L1641" s="20"/>
      <c r="M1641" s="22"/>
      <c r="N1641" s="20"/>
      <c r="O1641" s="22"/>
      <c r="P1641" s="20"/>
      <c r="Q1641" s="22">
        <v>1</v>
      </c>
      <c r="R1641" s="20"/>
      <c r="S1641" s="22"/>
      <c r="T1641" s="20">
        <v>1</v>
      </c>
      <c r="U1641" s="22">
        <v>1</v>
      </c>
      <c r="V1641" s="27">
        <v>2000</v>
      </c>
      <c r="W1641" s="1" t="s">
        <v>9772</v>
      </c>
      <c r="X1641" s="29" t="s">
        <v>9773</v>
      </c>
      <c r="Y1641" s="1"/>
      <c r="Z1641" s="1"/>
      <c r="AA1641" s="1" t="s">
        <v>1643</v>
      </c>
      <c r="AB1641" s="1"/>
      <c r="AC1641" s="1"/>
      <c r="AD1641" s="1"/>
      <c r="AE1641" s="1"/>
      <c r="AF1641" s="1"/>
      <c r="AG1641" s="1"/>
    </row>
    <row r="1642" spans="1:33">
      <c r="A1642" t="s">
        <v>170</v>
      </c>
      <c r="B1642" s="2" t="s">
        <v>9774</v>
      </c>
      <c r="C1642" s="1"/>
      <c r="D1642" s="1" t="s">
        <v>347</v>
      </c>
      <c r="E1642" s="1"/>
      <c r="F1642" s="1"/>
      <c r="G1642" s="1"/>
      <c r="H1642" s="20"/>
      <c r="I1642" s="22"/>
      <c r="J1642" s="20"/>
      <c r="K1642" s="22"/>
      <c r="L1642" s="20"/>
      <c r="M1642" s="22"/>
      <c r="N1642" s="20"/>
      <c r="O1642" s="22"/>
      <c r="P1642" s="20"/>
      <c r="Q1642" s="22">
        <v>-1</v>
      </c>
      <c r="R1642" s="20"/>
      <c r="S1642" s="22"/>
      <c r="T1642" s="20">
        <v>3</v>
      </c>
      <c r="U1642" s="22">
        <v>1</v>
      </c>
      <c r="V1642" s="27">
        <v>2000</v>
      </c>
      <c r="W1642" s="1" t="s">
        <v>9775</v>
      </c>
      <c r="X1642" s="29" t="s">
        <v>9776</v>
      </c>
      <c r="Y1642" s="1"/>
      <c r="Z1642" s="1"/>
      <c r="AA1642" s="1" t="s">
        <v>1643</v>
      </c>
      <c r="AB1642" s="1"/>
      <c r="AC1642" s="1"/>
      <c r="AD1642" s="1"/>
      <c r="AE1642" s="1"/>
      <c r="AF1642" s="1"/>
      <c r="AG1642" s="1"/>
    </row>
    <row r="1643" spans="1:33">
      <c r="A1643" t="s">
        <v>170</v>
      </c>
      <c r="B1643" s="2" t="s">
        <v>9777</v>
      </c>
      <c r="C1643" s="1"/>
      <c r="D1643" s="1" t="s">
        <v>183</v>
      </c>
      <c r="E1643" s="1"/>
      <c r="F1643" s="1"/>
      <c r="G1643" s="1"/>
      <c r="H1643" s="20"/>
      <c r="I1643" s="22"/>
      <c r="J1643" s="20"/>
      <c r="K1643" s="22"/>
      <c r="L1643" s="20"/>
      <c r="M1643" s="22"/>
      <c r="N1643" s="20"/>
      <c r="O1643" s="22"/>
      <c r="P1643" s="20"/>
      <c r="Q1643" s="22">
        <v>-1</v>
      </c>
      <c r="R1643" s="20"/>
      <c r="S1643" s="22"/>
      <c r="T1643" s="20">
        <v>2</v>
      </c>
      <c r="U1643" s="22">
        <v>2</v>
      </c>
      <c r="V1643" s="27">
        <v>2000</v>
      </c>
      <c r="W1643" s="1" t="s">
        <v>9778</v>
      </c>
      <c r="X1643" s="29" t="s">
        <v>9779</v>
      </c>
      <c r="Y1643" s="1"/>
      <c r="Z1643" s="1"/>
      <c r="AA1643" s="1" t="s">
        <v>1653</v>
      </c>
      <c r="AB1643" s="1"/>
      <c r="AC1643" s="1"/>
      <c r="AD1643" s="1"/>
      <c r="AE1643" s="1"/>
      <c r="AF1643" s="1"/>
      <c r="AG1643" s="1"/>
    </row>
    <row r="1644" spans="1:33">
      <c r="A1644" t="s">
        <v>170</v>
      </c>
      <c r="B1644" s="2" t="s">
        <v>9780</v>
      </c>
      <c r="C1644" s="1"/>
      <c r="D1644" s="1" t="s">
        <v>347</v>
      </c>
      <c r="E1644" s="1"/>
      <c r="F1644" s="1"/>
      <c r="G1644" s="1"/>
      <c r="H1644" s="20"/>
      <c r="I1644" s="22"/>
      <c r="J1644" s="20"/>
      <c r="K1644" s="22"/>
      <c r="L1644" s="20"/>
      <c r="M1644" s="22"/>
      <c r="N1644" s="20"/>
      <c r="O1644" s="22"/>
      <c r="P1644" s="20"/>
      <c r="Q1644" s="22">
        <v>-1</v>
      </c>
      <c r="R1644" s="20"/>
      <c r="S1644" s="22"/>
      <c r="T1644" s="20">
        <v>2</v>
      </c>
      <c r="U1644" s="22">
        <v>2</v>
      </c>
      <c r="V1644" s="58">
        <v>2000</v>
      </c>
      <c r="W1644" s="59" t="s">
        <v>9781</v>
      </c>
      <c r="X1644" s="29" t="s">
        <v>9782</v>
      </c>
      <c r="Y1644" s="1"/>
      <c r="Z1644" s="1"/>
      <c r="AA1644" s="21" t="s">
        <v>1662</v>
      </c>
      <c r="AB1644" s="1"/>
      <c r="AC1644" s="1"/>
      <c r="AD1644" s="1"/>
      <c r="AE1644" s="1"/>
      <c r="AF1644" s="1"/>
      <c r="AG1644" s="1"/>
    </row>
    <row r="1645" spans="1:33">
      <c r="A1645" t="s">
        <v>170</v>
      </c>
      <c r="B1645" s="2" t="s">
        <v>9783</v>
      </c>
      <c r="C1645" s="1"/>
      <c r="D1645" s="1" t="s">
        <v>317</v>
      </c>
      <c r="E1645" s="1"/>
      <c r="F1645" s="1"/>
      <c r="G1645" s="1"/>
      <c r="H1645" s="20"/>
      <c r="I1645" s="22"/>
      <c r="J1645" s="20"/>
      <c r="K1645" s="22"/>
      <c r="L1645" s="20"/>
      <c r="M1645" s="22"/>
      <c r="N1645" s="20"/>
      <c r="O1645" s="22"/>
      <c r="P1645" s="20"/>
      <c r="Q1645" s="22">
        <v>-2</v>
      </c>
      <c r="R1645" s="20"/>
      <c r="S1645" s="22"/>
      <c r="T1645" s="20">
        <v>3</v>
      </c>
      <c r="U1645" s="22">
        <v>2</v>
      </c>
      <c r="V1645" s="58">
        <v>2000</v>
      </c>
      <c r="W1645" s="59" t="s">
        <v>9784</v>
      </c>
      <c r="X1645" s="29" t="s">
        <v>9785</v>
      </c>
      <c r="Y1645" s="1"/>
      <c r="Z1645" s="1"/>
      <c r="AA1645" s="21" t="s">
        <v>1662</v>
      </c>
      <c r="AB1645" s="1"/>
      <c r="AC1645" s="1"/>
      <c r="AD1645" s="1"/>
      <c r="AE1645" s="1"/>
      <c r="AF1645" s="1"/>
      <c r="AG1645" s="1"/>
    </row>
    <row r="1646" spans="1:33">
      <c r="A1646" t="s">
        <v>170</v>
      </c>
      <c r="B1646" s="2" t="s">
        <v>9786</v>
      </c>
      <c r="C1646" s="1"/>
      <c r="D1646" s="1" t="s">
        <v>324</v>
      </c>
      <c r="E1646" s="1"/>
      <c r="F1646" s="1"/>
      <c r="G1646" s="1"/>
      <c r="H1646" s="20"/>
      <c r="I1646" s="22"/>
      <c r="J1646" s="20"/>
      <c r="K1646" s="22"/>
      <c r="L1646" s="20"/>
      <c r="M1646" s="22"/>
      <c r="N1646" s="20"/>
      <c r="O1646" s="22"/>
      <c r="P1646" s="20"/>
      <c r="Q1646" s="22"/>
      <c r="R1646" s="20"/>
      <c r="S1646" s="22"/>
      <c r="T1646" s="20">
        <v>1</v>
      </c>
      <c r="U1646" s="22">
        <v>2</v>
      </c>
      <c r="V1646" s="58">
        <v>2000</v>
      </c>
      <c r="W1646" s="59" t="s">
        <v>9787</v>
      </c>
      <c r="X1646" s="29" t="s">
        <v>9788</v>
      </c>
      <c r="Y1646" s="1"/>
      <c r="Z1646" s="1"/>
      <c r="AA1646" s="21" t="s">
        <v>1662</v>
      </c>
      <c r="AB1646" s="1"/>
      <c r="AC1646" s="1"/>
      <c r="AD1646" s="1"/>
      <c r="AE1646" s="1"/>
      <c r="AF1646" s="1"/>
      <c r="AG1646" s="1"/>
    </row>
    <row r="1647" spans="1:33">
      <c r="A1647" t="s">
        <v>170</v>
      </c>
      <c r="B1647" s="2" t="s">
        <v>9789</v>
      </c>
      <c r="C1647" s="1"/>
      <c r="D1647" s="1" t="s">
        <v>327</v>
      </c>
      <c r="E1647" s="1"/>
      <c r="F1647" s="1"/>
      <c r="G1647" s="1"/>
      <c r="H1647" s="20"/>
      <c r="I1647" s="22"/>
      <c r="J1647" s="20"/>
      <c r="K1647" s="22"/>
      <c r="L1647" s="20"/>
      <c r="M1647" s="22"/>
      <c r="N1647" s="20"/>
      <c r="O1647" s="22"/>
      <c r="P1647" s="20"/>
      <c r="Q1647" s="22">
        <v>-3</v>
      </c>
      <c r="R1647" s="20"/>
      <c r="S1647" s="22"/>
      <c r="T1647" s="20">
        <v>3</v>
      </c>
      <c r="U1647" s="22">
        <v>3</v>
      </c>
      <c r="V1647" s="58">
        <v>2000</v>
      </c>
      <c r="W1647" s="59" t="s">
        <v>9790</v>
      </c>
      <c r="X1647" s="29" t="s">
        <v>9791</v>
      </c>
      <c r="Y1647" s="1"/>
      <c r="Z1647" s="1"/>
      <c r="AA1647" s="21" t="s">
        <v>1662</v>
      </c>
      <c r="AB1647" s="1"/>
      <c r="AC1647" s="1"/>
      <c r="AD1647" s="1"/>
      <c r="AE1647" s="1"/>
      <c r="AF1647" s="1"/>
      <c r="AG1647" s="1"/>
    </row>
    <row r="1648" spans="1:33">
      <c r="A1648" t="s">
        <v>170</v>
      </c>
      <c r="B1648" s="2" t="s">
        <v>9792</v>
      </c>
      <c r="C1648" s="59"/>
      <c r="D1648" s="1" t="s">
        <v>369</v>
      </c>
      <c r="E1648" s="59"/>
      <c r="F1648" s="1"/>
      <c r="G1648" s="59"/>
      <c r="H1648" s="44"/>
      <c r="I1648" s="67">
        <v>0</v>
      </c>
      <c r="J1648" s="20"/>
      <c r="K1648" s="67"/>
      <c r="L1648" s="54"/>
      <c r="M1648" s="67"/>
      <c r="N1648" s="54"/>
      <c r="O1648" s="67"/>
      <c r="P1648" s="54"/>
      <c r="Q1648" s="67">
        <v>0</v>
      </c>
      <c r="R1648" s="44"/>
      <c r="S1648" s="67"/>
      <c r="T1648" s="54">
        <v>1</v>
      </c>
      <c r="U1648" s="67">
        <v>2</v>
      </c>
      <c r="V1648" s="68">
        <v>2000</v>
      </c>
      <c r="W1648" s="59" t="s">
        <v>9793</v>
      </c>
      <c r="X1648" s="29" t="s">
        <v>9794</v>
      </c>
      <c r="Y1648" s="59"/>
      <c r="Z1648" s="59"/>
      <c r="AA1648" s="1" t="s">
        <v>1667</v>
      </c>
      <c r="AB1648" s="1"/>
      <c r="AC1648" s="1"/>
      <c r="AD1648" s="1"/>
      <c r="AE1648" s="1"/>
      <c r="AF1648" s="1"/>
      <c r="AG1648" s="1"/>
    </row>
    <row r="1649" spans="1:33">
      <c r="A1649" t="s">
        <v>170</v>
      </c>
      <c r="B1649" s="2" t="s">
        <v>9795</v>
      </c>
      <c r="C1649" s="59"/>
      <c r="D1649" s="1" t="s">
        <v>372</v>
      </c>
      <c r="E1649" s="59"/>
      <c r="F1649" s="1"/>
      <c r="G1649" s="59"/>
      <c r="H1649" s="44"/>
      <c r="I1649" s="67">
        <v>0</v>
      </c>
      <c r="J1649" s="20"/>
      <c r="K1649" s="67"/>
      <c r="L1649" s="54"/>
      <c r="M1649" s="67"/>
      <c r="N1649" s="54"/>
      <c r="O1649" s="67"/>
      <c r="P1649" s="54"/>
      <c r="Q1649" s="67">
        <v>1</v>
      </c>
      <c r="R1649" s="44"/>
      <c r="S1649" s="67"/>
      <c r="T1649" s="54">
        <v>2</v>
      </c>
      <c r="U1649" s="67">
        <v>0</v>
      </c>
      <c r="V1649" s="68">
        <v>2000</v>
      </c>
      <c r="W1649" s="59" t="s">
        <v>9796</v>
      </c>
      <c r="X1649" s="29" t="s">
        <v>8012</v>
      </c>
      <c r="Y1649" s="59"/>
      <c r="Z1649" s="59"/>
      <c r="AA1649" s="1" t="s">
        <v>1667</v>
      </c>
      <c r="AB1649" s="1"/>
      <c r="AC1649" s="1"/>
      <c r="AD1649" s="1"/>
      <c r="AE1649" s="1"/>
      <c r="AF1649" s="1"/>
      <c r="AG1649" s="1"/>
    </row>
    <row r="1650" spans="1:33">
      <c r="A1650" t="s">
        <v>170</v>
      </c>
      <c r="B1650" s="2" t="s">
        <v>9797</v>
      </c>
      <c r="C1650" s="59"/>
      <c r="D1650" s="1" t="s">
        <v>375</v>
      </c>
      <c r="E1650" s="59"/>
      <c r="F1650" s="1"/>
      <c r="G1650" s="59"/>
      <c r="H1650" s="44"/>
      <c r="I1650" s="67">
        <v>0</v>
      </c>
      <c r="J1650" s="20"/>
      <c r="K1650" s="67"/>
      <c r="L1650" s="54"/>
      <c r="M1650" s="67"/>
      <c r="N1650" s="54"/>
      <c r="O1650" s="67"/>
      <c r="P1650" s="54"/>
      <c r="Q1650" s="67">
        <v>-1</v>
      </c>
      <c r="R1650" s="44"/>
      <c r="S1650" s="67">
        <v>10</v>
      </c>
      <c r="T1650" s="54">
        <v>2</v>
      </c>
      <c r="U1650" s="67">
        <v>2</v>
      </c>
      <c r="V1650" s="68">
        <v>2000</v>
      </c>
      <c r="W1650" s="59" t="s">
        <v>9798</v>
      </c>
      <c r="X1650" s="29" t="s">
        <v>7275</v>
      </c>
      <c r="Y1650" s="59"/>
      <c r="Z1650" s="59"/>
      <c r="AA1650" s="1" t="s">
        <v>1667</v>
      </c>
      <c r="AB1650" s="1"/>
      <c r="AC1650" s="1"/>
      <c r="AD1650" s="1"/>
      <c r="AE1650" s="1"/>
      <c r="AF1650" s="1"/>
      <c r="AG1650" s="1"/>
    </row>
    <row r="1651" spans="1:33">
      <c r="A1651" t="s">
        <v>170</v>
      </c>
      <c r="B1651" s="2" t="s">
        <v>9799</v>
      </c>
      <c r="C1651" s="59"/>
      <c r="D1651" s="1" t="s">
        <v>183</v>
      </c>
      <c r="E1651" s="59"/>
      <c r="F1651" s="1"/>
      <c r="G1651" s="59"/>
      <c r="H1651" s="44"/>
      <c r="I1651" s="67">
        <v>-1</v>
      </c>
      <c r="J1651" s="20"/>
      <c r="K1651" s="67"/>
      <c r="L1651" s="54"/>
      <c r="M1651" s="67"/>
      <c r="N1651" s="54"/>
      <c r="O1651" s="67"/>
      <c r="P1651" s="54"/>
      <c r="Q1651" s="67">
        <v>0</v>
      </c>
      <c r="R1651" s="44"/>
      <c r="S1651" s="67"/>
      <c r="T1651" s="54">
        <v>2</v>
      </c>
      <c r="U1651" s="67">
        <v>2</v>
      </c>
      <c r="V1651" s="68">
        <v>2000</v>
      </c>
      <c r="W1651" s="59" t="s">
        <v>9800</v>
      </c>
      <c r="X1651" s="29" t="s">
        <v>9801</v>
      </c>
      <c r="Y1651" s="59"/>
      <c r="Z1651" s="59"/>
      <c r="AA1651" s="1" t="s">
        <v>1667</v>
      </c>
      <c r="AB1651" s="1"/>
      <c r="AC1651" s="1"/>
      <c r="AD1651" s="1"/>
      <c r="AE1651" s="1"/>
      <c r="AF1651" s="1"/>
      <c r="AG1651" s="1"/>
    </row>
    <row r="1652" spans="1:33">
      <c r="A1652" t="s">
        <v>170</v>
      </c>
      <c r="B1652" s="2" t="s">
        <v>9802</v>
      </c>
      <c r="C1652" s="59"/>
      <c r="D1652" s="1" t="s">
        <v>183</v>
      </c>
      <c r="E1652" s="59"/>
      <c r="F1652" s="1"/>
      <c r="G1652" s="59"/>
      <c r="H1652" s="44"/>
      <c r="I1652" s="67">
        <v>0</v>
      </c>
      <c r="J1652" s="20"/>
      <c r="K1652" s="67"/>
      <c r="L1652" s="54"/>
      <c r="M1652" s="67"/>
      <c r="N1652" s="54"/>
      <c r="O1652" s="67"/>
      <c r="P1652" s="54"/>
      <c r="Q1652" s="67">
        <v>-2</v>
      </c>
      <c r="R1652" s="44"/>
      <c r="S1652" s="67"/>
      <c r="T1652" s="54">
        <v>2</v>
      </c>
      <c r="U1652" s="67">
        <v>2</v>
      </c>
      <c r="V1652" s="68">
        <v>2000</v>
      </c>
      <c r="W1652" s="59" t="s">
        <v>9803</v>
      </c>
      <c r="X1652" s="29" t="s">
        <v>9773</v>
      </c>
      <c r="Y1652" s="59"/>
      <c r="Z1652" s="59"/>
      <c r="AA1652" s="1" t="s">
        <v>1667</v>
      </c>
      <c r="AB1652" s="1"/>
      <c r="AC1652" s="1"/>
      <c r="AD1652" s="1"/>
      <c r="AE1652" s="1"/>
      <c r="AF1652" s="1"/>
      <c r="AG1652" s="1"/>
    </row>
    <row r="1653" spans="1:33">
      <c r="A1653" t="s">
        <v>170</v>
      </c>
      <c r="B1653" s="2" t="s">
        <v>9804</v>
      </c>
      <c r="C1653" s="59"/>
      <c r="D1653" s="1" t="s">
        <v>348</v>
      </c>
      <c r="E1653" s="59"/>
      <c r="F1653" s="1"/>
      <c r="G1653" s="59"/>
      <c r="H1653" s="44"/>
      <c r="I1653" s="67">
        <v>0</v>
      </c>
      <c r="J1653" s="20"/>
      <c r="K1653" s="67"/>
      <c r="L1653" s="54"/>
      <c r="M1653" s="67"/>
      <c r="N1653" s="54"/>
      <c r="O1653" s="67"/>
      <c r="P1653" s="54"/>
      <c r="Q1653" s="67">
        <v>-3</v>
      </c>
      <c r="R1653" s="44"/>
      <c r="S1653" s="67"/>
      <c r="T1653" s="54">
        <v>2</v>
      </c>
      <c r="U1653" s="67">
        <v>4</v>
      </c>
      <c r="V1653" s="68">
        <v>2000</v>
      </c>
      <c r="W1653" s="59" t="s">
        <v>9805</v>
      </c>
      <c r="X1653" s="29" t="s">
        <v>9806</v>
      </c>
      <c r="Y1653" s="59"/>
      <c r="Z1653" s="59"/>
      <c r="AA1653" s="1" t="s">
        <v>1667</v>
      </c>
      <c r="AB1653" s="1"/>
      <c r="AC1653" s="1"/>
      <c r="AD1653" s="1"/>
      <c r="AE1653" s="1"/>
      <c r="AF1653" s="1"/>
      <c r="AG1653" s="1"/>
    </row>
    <row r="1654" spans="1:33">
      <c r="A1654" t="s">
        <v>170</v>
      </c>
      <c r="B1654" s="2" t="s">
        <v>9807</v>
      </c>
      <c r="C1654" s="59"/>
      <c r="D1654" s="1" t="s">
        <v>373</v>
      </c>
      <c r="E1654" s="59"/>
      <c r="F1654" s="1"/>
      <c r="G1654" s="59"/>
      <c r="H1654" s="44"/>
      <c r="I1654" s="67">
        <v>0</v>
      </c>
      <c r="J1654" s="20"/>
      <c r="K1654" s="67"/>
      <c r="L1654" s="54"/>
      <c r="M1654" s="67"/>
      <c r="N1654" s="54"/>
      <c r="O1654" s="67"/>
      <c r="P1654" s="54"/>
      <c r="Q1654" s="67">
        <v>0</v>
      </c>
      <c r="R1654" s="44"/>
      <c r="S1654" s="67"/>
      <c r="T1654" s="54">
        <v>3</v>
      </c>
      <c r="U1654" s="67">
        <v>0</v>
      </c>
      <c r="V1654" s="68">
        <v>2000</v>
      </c>
      <c r="W1654" s="59" t="s">
        <v>9808</v>
      </c>
      <c r="X1654" s="29" t="s">
        <v>8832</v>
      </c>
      <c r="Y1654" s="59"/>
      <c r="Z1654" s="59"/>
      <c r="AA1654" s="1" t="s">
        <v>1667</v>
      </c>
      <c r="AB1654" s="1"/>
      <c r="AC1654" s="1"/>
      <c r="AD1654" s="1"/>
      <c r="AE1654" s="1"/>
      <c r="AF1654" s="1"/>
      <c r="AG1654" s="1"/>
    </row>
    <row r="1655" spans="1:33">
      <c r="A1655" t="s">
        <v>170</v>
      </c>
      <c r="B1655" s="2" t="s">
        <v>9809</v>
      </c>
      <c r="C1655" s="59"/>
      <c r="D1655" s="1" t="s">
        <v>371</v>
      </c>
      <c r="E1655" s="59"/>
      <c r="F1655" s="1"/>
      <c r="G1655" s="59"/>
      <c r="H1655" s="44"/>
      <c r="I1655" s="67">
        <v>-1</v>
      </c>
      <c r="J1655" s="20"/>
      <c r="K1655" s="67"/>
      <c r="L1655" s="54"/>
      <c r="M1655" s="67"/>
      <c r="N1655" s="54"/>
      <c r="O1655" s="67"/>
      <c r="P1655" s="54"/>
      <c r="Q1655" s="67">
        <v>-1</v>
      </c>
      <c r="R1655" s="44"/>
      <c r="S1655" s="67"/>
      <c r="T1655" s="54">
        <v>3</v>
      </c>
      <c r="U1655" s="67">
        <v>3</v>
      </c>
      <c r="V1655" s="68">
        <v>2000</v>
      </c>
      <c r="W1655" s="59" t="s">
        <v>9810</v>
      </c>
      <c r="X1655" s="29" t="s">
        <v>8829</v>
      </c>
      <c r="Y1655" s="59"/>
      <c r="Z1655" s="59"/>
      <c r="AA1655" s="1" t="s">
        <v>1667</v>
      </c>
      <c r="AB1655" s="1"/>
      <c r="AC1655" s="1"/>
      <c r="AD1655" s="1"/>
      <c r="AE1655" s="1"/>
      <c r="AF1655" s="1"/>
      <c r="AG1655" s="1"/>
    </row>
    <row r="1656" spans="1:33">
      <c r="A1656" t="s">
        <v>170</v>
      </c>
      <c r="B1656" s="2" t="s">
        <v>9811</v>
      </c>
      <c r="C1656" s="59"/>
      <c r="D1656" s="1" t="s">
        <v>305</v>
      </c>
      <c r="E1656" s="59"/>
      <c r="F1656" s="1"/>
      <c r="G1656" s="59"/>
      <c r="H1656" s="44"/>
      <c r="I1656" s="67">
        <v>0</v>
      </c>
      <c r="J1656" s="20"/>
      <c r="K1656" s="67"/>
      <c r="L1656" s="54"/>
      <c r="M1656" s="67"/>
      <c r="N1656" s="54"/>
      <c r="O1656" s="67"/>
      <c r="P1656" s="54"/>
      <c r="Q1656" s="67">
        <v>-3</v>
      </c>
      <c r="R1656" s="44"/>
      <c r="S1656" s="67"/>
      <c r="T1656" s="54">
        <v>4</v>
      </c>
      <c r="U1656" s="67">
        <v>1</v>
      </c>
      <c r="V1656" s="68">
        <v>2000</v>
      </c>
      <c r="W1656" s="59" t="s">
        <v>9812</v>
      </c>
      <c r="X1656" s="29" t="s">
        <v>9813</v>
      </c>
      <c r="Y1656" s="59"/>
      <c r="Z1656" s="59"/>
      <c r="AA1656" s="1" t="s">
        <v>1667</v>
      </c>
      <c r="AB1656" s="1"/>
      <c r="AC1656" s="1"/>
      <c r="AD1656" s="1"/>
      <c r="AE1656" s="1"/>
      <c r="AF1656" s="1"/>
      <c r="AG1656" s="1"/>
    </row>
    <row r="1657" spans="1:33">
      <c r="A1657" t="s">
        <v>170</v>
      </c>
      <c r="B1657" s="2" t="s">
        <v>9814</v>
      </c>
      <c r="C1657" s="1"/>
      <c r="D1657" s="1" t="s">
        <v>305</v>
      </c>
      <c r="E1657" s="1" t="s">
        <v>316</v>
      </c>
      <c r="F1657" s="1"/>
      <c r="G1657" s="1"/>
      <c r="H1657" s="20"/>
      <c r="I1657" s="22"/>
      <c r="J1657" s="54"/>
      <c r="K1657" s="22"/>
      <c r="L1657" s="20"/>
      <c r="M1657" s="22"/>
      <c r="N1657" s="20"/>
      <c r="O1657" s="22"/>
      <c r="P1657" s="20"/>
      <c r="Q1657" s="22">
        <v>1</v>
      </c>
      <c r="R1657" s="20"/>
      <c r="S1657" s="22"/>
      <c r="T1657" s="20">
        <v>1</v>
      </c>
      <c r="U1657" s="22">
        <v>1</v>
      </c>
      <c r="V1657" s="27">
        <v>2500</v>
      </c>
      <c r="W1657" s="1" t="s">
        <v>9815</v>
      </c>
      <c r="X1657" s="29" t="s">
        <v>183</v>
      </c>
      <c r="Y1657" s="1"/>
      <c r="Z1657" s="1"/>
      <c r="AA1657" s="1" t="s">
        <v>747</v>
      </c>
      <c r="AB1657" s="1"/>
      <c r="AC1657" s="1"/>
      <c r="AD1657" s="1"/>
      <c r="AE1657" s="1"/>
      <c r="AF1657" s="1"/>
      <c r="AG1657" s="1"/>
    </row>
    <row r="1658" spans="1:33">
      <c r="A1658" t="s">
        <v>170</v>
      </c>
      <c r="B1658" s="2" t="s">
        <v>8018</v>
      </c>
      <c r="C1658" s="1"/>
      <c r="D1658" s="2" t="s">
        <v>183</v>
      </c>
      <c r="E1658" s="1"/>
      <c r="F1658" s="1"/>
      <c r="G1658" s="1"/>
      <c r="H1658" s="20"/>
      <c r="I1658" s="22"/>
      <c r="J1658" s="54"/>
      <c r="K1658" s="22"/>
      <c r="L1658" s="20"/>
      <c r="M1658" s="22"/>
      <c r="N1658" s="20"/>
      <c r="O1658" s="22"/>
      <c r="P1658" s="20"/>
      <c r="Q1658" s="22">
        <v>-1</v>
      </c>
      <c r="R1658" s="20"/>
      <c r="S1658" s="22"/>
      <c r="T1658" s="20">
        <v>4</v>
      </c>
      <c r="U1658" s="22"/>
      <c r="V1658" s="27">
        <v>2500</v>
      </c>
      <c r="W1658" s="1" t="s">
        <v>9816</v>
      </c>
      <c r="X1658" s="29" t="s">
        <v>183</v>
      </c>
      <c r="Y1658" s="1"/>
      <c r="Z1658" s="1"/>
      <c r="AA1658" s="1" t="s">
        <v>747</v>
      </c>
      <c r="AB1658" s="1"/>
      <c r="AC1658" s="1"/>
      <c r="AD1658" s="1"/>
      <c r="AE1658" s="1"/>
      <c r="AF1658" s="1"/>
      <c r="AG1658" s="1"/>
    </row>
    <row r="1659" spans="1:33">
      <c r="A1659" t="s">
        <v>170</v>
      </c>
      <c r="B1659" s="2" t="s">
        <v>9817</v>
      </c>
      <c r="C1659" s="1"/>
      <c r="D1659" s="2" t="s">
        <v>183</v>
      </c>
      <c r="E1659" s="1"/>
      <c r="F1659" s="2"/>
      <c r="G1659" s="1"/>
      <c r="H1659" s="20"/>
      <c r="I1659" s="22"/>
      <c r="J1659" s="54"/>
      <c r="K1659" s="22"/>
      <c r="L1659" s="20"/>
      <c r="M1659" s="22"/>
      <c r="N1659" s="20"/>
      <c r="O1659" s="22"/>
      <c r="P1659" s="20"/>
      <c r="Q1659" s="22">
        <v>-1</v>
      </c>
      <c r="R1659" s="20"/>
      <c r="S1659" s="22"/>
      <c r="T1659" s="20"/>
      <c r="U1659" s="22">
        <v>4</v>
      </c>
      <c r="V1659" s="27">
        <v>2500</v>
      </c>
      <c r="W1659" s="1" t="s">
        <v>9818</v>
      </c>
      <c r="X1659" s="29" t="s">
        <v>183</v>
      </c>
      <c r="Y1659" s="1"/>
      <c r="Z1659" s="1"/>
      <c r="AA1659" s="1" t="s">
        <v>747</v>
      </c>
      <c r="AB1659" s="1"/>
      <c r="AC1659" s="1"/>
      <c r="AD1659" s="1"/>
      <c r="AE1659" s="1"/>
      <c r="AF1659" s="1"/>
      <c r="AG1659" s="1"/>
    </row>
    <row r="1660" spans="1:33">
      <c r="A1660" t="s">
        <v>170</v>
      </c>
      <c r="B1660" s="2" t="s">
        <v>9819</v>
      </c>
      <c r="C1660" s="1"/>
      <c r="D1660" s="1" t="s">
        <v>305</v>
      </c>
      <c r="E1660" s="1" t="s">
        <v>316</v>
      </c>
      <c r="F1660" s="1"/>
      <c r="G1660" s="1"/>
      <c r="H1660" s="20"/>
      <c r="I1660" s="22"/>
      <c r="J1660" s="20"/>
      <c r="K1660" s="22"/>
      <c r="L1660" s="20"/>
      <c r="M1660" s="22"/>
      <c r="N1660" s="20"/>
      <c r="O1660" s="22"/>
      <c r="P1660" s="20"/>
      <c r="Q1660" s="22">
        <v>-1</v>
      </c>
      <c r="R1660" s="20"/>
      <c r="S1660" s="22"/>
      <c r="T1660" s="20">
        <v>2</v>
      </c>
      <c r="U1660" s="22">
        <v>1</v>
      </c>
      <c r="V1660" s="27">
        <v>2500</v>
      </c>
      <c r="W1660" s="1" t="s">
        <v>9820</v>
      </c>
      <c r="X1660" s="29" t="s">
        <v>9773</v>
      </c>
      <c r="Y1660" s="1"/>
      <c r="Z1660" s="1"/>
      <c r="AA1660" s="1" t="s">
        <v>1657</v>
      </c>
      <c r="AB1660" s="1"/>
      <c r="AC1660" s="1"/>
      <c r="AD1660" s="1"/>
      <c r="AE1660" s="1"/>
      <c r="AF1660" s="1"/>
      <c r="AG1660" s="1"/>
    </row>
    <row r="1661" spans="1:33">
      <c r="A1661" t="s">
        <v>170</v>
      </c>
      <c r="B1661" s="2" t="s">
        <v>9821</v>
      </c>
      <c r="C1661" s="1"/>
      <c r="D1661" s="1" t="s">
        <v>347</v>
      </c>
      <c r="E1661" s="1"/>
      <c r="F1661" s="1"/>
      <c r="G1661" s="1"/>
      <c r="I1661" s="22"/>
      <c r="J1661" s="20"/>
      <c r="K1661" s="22"/>
      <c r="L1661" s="20"/>
      <c r="M1661" s="22"/>
      <c r="N1661" s="20"/>
      <c r="O1661" s="22"/>
      <c r="P1661" s="20"/>
      <c r="Q1661" s="22">
        <v>-2</v>
      </c>
      <c r="R1661" s="20"/>
      <c r="S1661" s="22"/>
      <c r="T1661" s="20">
        <v>3</v>
      </c>
      <c r="U1661" s="22">
        <v>3</v>
      </c>
      <c r="V1661" s="58">
        <v>2500</v>
      </c>
      <c r="W1661" s="59" t="s">
        <v>9822</v>
      </c>
      <c r="X1661" s="29" t="s">
        <v>9823</v>
      </c>
      <c r="Y1661" s="1"/>
      <c r="Z1661" s="1"/>
      <c r="AA1661" s="21" t="s">
        <v>1662</v>
      </c>
      <c r="AB1661" s="1"/>
      <c r="AC1661" s="1"/>
      <c r="AD1661" s="1"/>
      <c r="AE1661" s="1"/>
      <c r="AF1661" s="1"/>
      <c r="AG1661" s="1"/>
    </row>
    <row r="1662" spans="1:33">
      <c r="A1662" t="s">
        <v>170</v>
      </c>
      <c r="B1662" s="2" t="s">
        <v>9824</v>
      </c>
      <c r="C1662" s="1"/>
      <c r="D1662" s="2" t="s">
        <v>951</v>
      </c>
      <c r="E1662" s="1"/>
      <c r="F1662" s="2"/>
      <c r="G1662" s="1"/>
      <c r="H1662" s="20"/>
      <c r="I1662" s="22"/>
      <c r="J1662" s="54"/>
      <c r="K1662" s="22"/>
      <c r="L1662" s="20"/>
      <c r="M1662" s="22"/>
      <c r="N1662" s="20"/>
      <c r="O1662" s="22"/>
      <c r="P1662" s="20"/>
      <c r="Q1662" s="22"/>
      <c r="R1662" s="20"/>
      <c r="S1662" s="22"/>
      <c r="T1662" s="20">
        <v>2</v>
      </c>
      <c r="U1662" s="22">
        <v>2</v>
      </c>
      <c r="V1662" s="27">
        <v>3000</v>
      </c>
      <c r="W1662" s="1" t="s">
        <v>9825</v>
      </c>
      <c r="X1662" s="29" t="s">
        <v>183</v>
      </c>
      <c r="Y1662" s="1"/>
      <c r="Z1662" s="1"/>
      <c r="AA1662" s="1" t="s">
        <v>747</v>
      </c>
      <c r="AB1662" s="1"/>
      <c r="AC1662" s="1"/>
      <c r="AD1662" s="1"/>
      <c r="AE1662" s="1"/>
      <c r="AF1662" s="1"/>
      <c r="AG1662" s="1"/>
    </row>
    <row r="1663" spans="1:33">
      <c r="A1663" t="s">
        <v>170</v>
      </c>
      <c r="B1663" s="2" t="s">
        <v>9826</v>
      </c>
      <c r="C1663" s="1"/>
      <c r="D1663" s="1" t="s">
        <v>183</v>
      </c>
      <c r="E1663" s="1"/>
      <c r="F1663" s="1"/>
      <c r="G1663" s="1"/>
      <c r="H1663" s="20"/>
      <c r="I1663" s="22"/>
      <c r="J1663" s="54"/>
      <c r="K1663" s="22"/>
      <c r="L1663" s="20"/>
      <c r="M1663" s="22"/>
      <c r="N1663" s="20"/>
      <c r="O1663" s="22"/>
      <c r="P1663" s="20"/>
      <c r="Q1663" s="22">
        <v>-3</v>
      </c>
      <c r="R1663" s="20"/>
      <c r="S1663" s="22"/>
      <c r="T1663" s="20">
        <v>4</v>
      </c>
      <c r="U1663" s="22">
        <v>2</v>
      </c>
      <c r="V1663" s="27">
        <v>3000</v>
      </c>
      <c r="W1663" s="1" t="s">
        <v>9827</v>
      </c>
      <c r="X1663" s="29" t="s">
        <v>183</v>
      </c>
      <c r="Y1663" s="1"/>
      <c r="Z1663" s="1"/>
      <c r="AA1663" s="1" t="s">
        <v>747</v>
      </c>
      <c r="AB1663" s="1"/>
      <c r="AC1663" s="1"/>
      <c r="AD1663" s="1"/>
      <c r="AE1663" s="1"/>
      <c r="AF1663" s="1"/>
      <c r="AG1663" s="1"/>
    </row>
    <row r="1664" spans="1:33">
      <c r="A1664" t="s">
        <v>170</v>
      </c>
      <c r="B1664" s="2" t="s">
        <v>9828</v>
      </c>
      <c r="C1664" s="1"/>
      <c r="D1664" s="1" t="s">
        <v>305</v>
      </c>
      <c r="E1664" s="1" t="s">
        <v>316</v>
      </c>
      <c r="F1664" s="1"/>
      <c r="G1664" s="1"/>
      <c r="H1664" s="20"/>
      <c r="I1664" s="22"/>
      <c r="J1664" s="54"/>
      <c r="K1664" s="22"/>
      <c r="L1664" s="20"/>
      <c r="M1664" s="22"/>
      <c r="N1664" s="20"/>
      <c r="O1664" s="22"/>
      <c r="P1664" s="20"/>
      <c r="Q1664" s="22">
        <v>-4</v>
      </c>
      <c r="R1664" s="20"/>
      <c r="S1664" s="22"/>
      <c r="T1664" s="20">
        <v>5</v>
      </c>
      <c r="U1664" s="22">
        <v>2</v>
      </c>
      <c r="V1664" s="27">
        <v>3000</v>
      </c>
      <c r="W1664" s="1" t="s">
        <v>9829</v>
      </c>
      <c r="X1664" s="29" t="s">
        <v>9830</v>
      </c>
      <c r="Y1664" s="1"/>
      <c r="Z1664" s="1"/>
      <c r="AA1664" s="1" t="s">
        <v>747</v>
      </c>
      <c r="AB1664" s="1"/>
      <c r="AC1664" s="1"/>
      <c r="AD1664" s="1"/>
      <c r="AE1664" s="1"/>
      <c r="AF1664" s="1"/>
      <c r="AG1664" s="1"/>
    </row>
    <row r="1665" spans="1:33">
      <c r="A1665" t="s">
        <v>170</v>
      </c>
      <c r="B1665" s="2" t="s">
        <v>9831</v>
      </c>
      <c r="C1665" s="1"/>
      <c r="D1665" s="1" t="s">
        <v>305</v>
      </c>
      <c r="E1665" s="1"/>
      <c r="F1665" s="1"/>
      <c r="G1665" s="1"/>
      <c r="H1665" s="20"/>
      <c r="I1665" s="22"/>
      <c r="J1665" s="54"/>
      <c r="K1665" s="22"/>
      <c r="L1665" s="20"/>
      <c r="M1665" s="22"/>
      <c r="N1665" s="20"/>
      <c r="O1665" s="22"/>
      <c r="P1665" s="20"/>
      <c r="Q1665" s="22">
        <v>-6</v>
      </c>
      <c r="R1665" s="20"/>
      <c r="S1665" s="22"/>
      <c r="T1665" s="20">
        <v>6</v>
      </c>
      <c r="U1665" s="22">
        <v>3</v>
      </c>
      <c r="V1665" s="27">
        <v>3000</v>
      </c>
      <c r="W1665" s="1" t="s">
        <v>9832</v>
      </c>
      <c r="X1665" s="29" t="s">
        <v>9833</v>
      </c>
      <c r="Y1665" s="1"/>
      <c r="Z1665" s="1"/>
      <c r="AA1665" s="1" t="s">
        <v>747</v>
      </c>
      <c r="AB1665" s="1"/>
      <c r="AC1665" s="1"/>
      <c r="AD1665" s="1"/>
      <c r="AE1665" s="1"/>
      <c r="AF1665" s="1"/>
      <c r="AG1665" s="1"/>
    </row>
    <row r="1666" spans="1:33">
      <c r="A1666" t="s">
        <v>170</v>
      </c>
      <c r="B1666" s="2" t="s">
        <v>9834</v>
      </c>
      <c r="C1666" s="1"/>
      <c r="D1666" s="1" t="s">
        <v>305</v>
      </c>
      <c r="E1666" s="1"/>
      <c r="F1666" s="1"/>
      <c r="G1666" s="1"/>
      <c r="H1666" s="20"/>
      <c r="I1666" s="22">
        <v>-1</v>
      </c>
      <c r="J1666" s="20"/>
      <c r="K1666" s="22"/>
      <c r="L1666" s="20"/>
      <c r="M1666" s="22"/>
      <c r="N1666" s="20"/>
      <c r="O1666" s="22"/>
      <c r="P1666" s="20"/>
      <c r="Q1666" s="22"/>
      <c r="R1666" s="20"/>
      <c r="S1666" s="22"/>
      <c r="T1666" s="20">
        <v>3</v>
      </c>
      <c r="U1666" s="22">
        <v>2</v>
      </c>
      <c r="V1666" s="27">
        <v>3000</v>
      </c>
      <c r="W1666" s="1" t="s">
        <v>9835</v>
      </c>
      <c r="X1666" s="29" t="s">
        <v>8868</v>
      </c>
      <c r="Y1666" s="1"/>
      <c r="Z1666" s="1"/>
      <c r="AA1666" s="1" t="s">
        <v>1657</v>
      </c>
      <c r="AB1666" s="1"/>
      <c r="AC1666" s="1"/>
      <c r="AD1666" s="1"/>
      <c r="AE1666" s="1"/>
      <c r="AF1666" s="1"/>
      <c r="AG1666" s="1"/>
    </row>
    <row r="1667" spans="1:33">
      <c r="A1667" t="s">
        <v>170</v>
      </c>
      <c r="B1667" s="2" t="s">
        <v>9836</v>
      </c>
      <c r="C1667" s="1"/>
      <c r="D1667" s="1" t="s">
        <v>183</v>
      </c>
      <c r="E1667" s="1"/>
      <c r="F1667" s="1"/>
      <c r="G1667" s="1"/>
      <c r="H1667" s="20"/>
      <c r="I1667" s="22"/>
      <c r="J1667" s="20"/>
      <c r="K1667" s="22"/>
      <c r="L1667" s="20"/>
      <c r="M1667" s="22"/>
      <c r="N1667" s="20"/>
      <c r="O1667" s="22"/>
      <c r="P1667" s="20"/>
      <c r="Q1667" s="22">
        <v>-3</v>
      </c>
      <c r="R1667" s="20"/>
      <c r="S1667" s="22"/>
      <c r="T1667" s="20">
        <v>3</v>
      </c>
      <c r="U1667" s="22">
        <v>3</v>
      </c>
      <c r="V1667" s="58">
        <v>3000</v>
      </c>
      <c r="W1667" s="59" t="s">
        <v>9837</v>
      </c>
      <c r="X1667" s="29" t="s">
        <v>9838</v>
      </c>
      <c r="Y1667" s="1"/>
      <c r="Z1667" s="1"/>
      <c r="AA1667" s="21" t="s">
        <v>1662</v>
      </c>
      <c r="AB1667" s="1"/>
      <c r="AC1667" s="1"/>
      <c r="AD1667" s="1"/>
      <c r="AE1667" s="1"/>
      <c r="AF1667" s="1"/>
      <c r="AG1667" s="1"/>
    </row>
    <row r="1668" spans="1:33">
      <c r="A1668" t="s">
        <v>170</v>
      </c>
      <c r="B1668" s="2" t="s">
        <v>9839</v>
      </c>
      <c r="C1668" s="1"/>
      <c r="D1668" s="1" t="s">
        <v>183</v>
      </c>
      <c r="E1668" s="1"/>
      <c r="F1668" s="1"/>
      <c r="G1668" s="1"/>
      <c r="H1668" s="20"/>
      <c r="I1668" s="22"/>
      <c r="J1668" s="20"/>
      <c r="K1668" s="22"/>
      <c r="L1668" s="20"/>
      <c r="M1668" s="22"/>
      <c r="N1668" s="20"/>
      <c r="O1668" s="22"/>
      <c r="P1668" s="20"/>
      <c r="Q1668" s="22">
        <v>-3</v>
      </c>
      <c r="R1668" s="20"/>
      <c r="S1668" s="22"/>
      <c r="T1668" s="20">
        <v>5</v>
      </c>
      <c r="U1668" s="22">
        <v>1</v>
      </c>
      <c r="V1668" s="58">
        <v>3000</v>
      </c>
      <c r="W1668" s="59" t="s">
        <v>9840</v>
      </c>
      <c r="X1668" s="29" t="s">
        <v>9841</v>
      </c>
      <c r="Y1668" s="1"/>
      <c r="Z1668" s="1"/>
      <c r="AA1668" s="21" t="s">
        <v>1662</v>
      </c>
      <c r="AB1668" s="1"/>
      <c r="AC1668" s="1"/>
      <c r="AD1668" s="1"/>
      <c r="AE1668" s="1"/>
      <c r="AF1668" s="1"/>
      <c r="AG1668" s="1"/>
    </row>
    <row r="1669" spans="1:33">
      <c r="A1669" t="s">
        <v>170</v>
      </c>
      <c r="B1669" s="2" t="s">
        <v>9842</v>
      </c>
      <c r="C1669" s="1"/>
      <c r="D1669" s="1" t="s">
        <v>183</v>
      </c>
      <c r="E1669" s="1"/>
      <c r="F1669" s="1"/>
      <c r="G1669" s="1"/>
      <c r="H1669" s="20"/>
      <c r="I1669" s="22"/>
      <c r="J1669" s="20"/>
      <c r="K1669" s="22"/>
      <c r="L1669" s="20"/>
      <c r="M1669" s="22"/>
      <c r="N1669" s="20"/>
      <c r="O1669" s="22"/>
      <c r="P1669" s="20"/>
      <c r="Q1669" s="22">
        <v>-3</v>
      </c>
      <c r="R1669" s="20"/>
      <c r="S1669" s="22"/>
      <c r="T1669" s="20">
        <v>1</v>
      </c>
      <c r="U1669" s="22">
        <v>5</v>
      </c>
      <c r="V1669" s="58">
        <v>3000</v>
      </c>
      <c r="W1669" s="59" t="s">
        <v>9843</v>
      </c>
      <c r="X1669" s="29" t="s">
        <v>9844</v>
      </c>
      <c r="Y1669" s="1"/>
      <c r="Z1669" s="1"/>
      <c r="AA1669" s="21" t="s">
        <v>1662</v>
      </c>
      <c r="AB1669" s="1"/>
      <c r="AC1669" s="1"/>
      <c r="AD1669" s="1"/>
      <c r="AE1669" s="1"/>
      <c r="AF1669" s="1"/>
      <c r="AG1669" s="1"/>
    </row>
    <row r="1670" spans="1:33">
      <c r="A1670" t="s">
        <v>170</v>
      </c>
      <c r="B1670" s="2" t="s">
        <v>9845</v>
      </c>
      <c r="C1670" s="1"/>
      <c r="D1670" s="1" t="s">
        <v>183</v>
      </c>
      <c r="E1670" s="1"/>
      <c r="F1670" s="2"/>
      <c r="G1670" s="1"/>
      <c r="H1670" s="20"/>
      <c r="I1670" s="22"/>
      <c r="J1670" s="54"/>
      <c r="K1670" s="22"/>
      <c r="L1670" s="20"/>
      <c r="M1670" s="22"/>
      <c r="N1670" s="20"/>
      <c r="O1670" s="22"/>
      <c r="P1670" s="20"/>
      <c r="Q1670" s="22"/>
      <c r="R1670" s="20"/>
      <c r="S1670" s="22"/>
      <c r="T1670" s="20">
        <v>3</v>
      </c>
      <c r="U1670" s="22">
        <v>1</v>
      </c>
      <c r="V1670" s="27">
        <v>3500</v>
      </c>
      <c r="W1670" s="1" t="s">
        <v>9846</v>
      </c>
      <c r="X1670" s="29" t="s">
        <v>9847</v>
      </c>
      <c r="Y1670" s="1"/>
      <c r="Z1670" s="1"/>
      <c r="AA1670" s="1" t="s">
        <v>747</v>
      </c>
      <c r="AB1670" s="1"/>
      <c r="AC1670" s="1"/>
      <c r="AD1670" s="1"/>
      <c r="AE1670" s="1"/>
      <c r="AF1670" s="1"/>
      <c r="AG1670" s="1"/>
    </row>
    <row r="1671" spans="1:33">
      <c r="A1671" t="s">
        <v>170</v>
      </c>
      <c r="B1671" s="2" t="s">
        <v>9848</v>
      </c>
      <c r="C1671" s="1"/>
      <c r="D1671" s="1" t="s">
        <v>183</v>
      </c>
      <c r="E1671" s="1"/>
      <c r="F1671" s="1"/>
      <c r="G1671" s="1"/>
      <c r="H1671" s="20"/>
      <c r="I1671" s="22"/>
      <c r="J1671" s="54"/>
      <c r="K1671" s="22"/>
      <c r="L1671" s="20"/>
      <c r="M1671" s="22"/>
      <c r="N1671" s="20"/>
      <c r="O1671" s="22"/>
      <c r="P1671" s="20"/>
      <c r="Q1671" s="22">
        <v>-1</v>
      </c>
      <c r="R1671" s="20"/>
      <c r="S1671" s="22"/>
      <c r="T1671" s="20">
        <v>3</v>
      </c>
      <c r="U1671" s="22">
        <v>3</v>
      </c>
      <c r="V1671" s="27">
        <v>3500</v>
      </c>
      <c r="W1671" s="1" t="s">
        <v>9849</v>
      </c>
      <c r="X1671" s="29" t="s">
        <v>9850</v>
      </c>
      <c r="Y1671" s="1"/>
      <c r="Z1671" s="1"/>
      <c r="AA1671" s="1" t="s">
        <v>747</v>
      </c>
      <c r="AB1671" s="1"/>
      <c r="AC1671" s="1"/>
      <c r="AD1671" s="1"/>
      <c r="AE1671" s="1"/>
      <c r="AF1671" s="1"/>
      <c r="AG1671" s="1"/>
    </row>
    <row r="1672" spans="1:33">
      <c r="A1672" t="s">
        <v>170</v>
      </c>
      <c r="B1672" s="2" t="s">
        <v>9851</v>
      </c>
      <c r="C1672" s="1"/>
      <c r="D1672" s="1" t="s">
        <v>183</v>
      </c>
      <c r="E1672" s="1"/>
      <c r="F1672" s="1"/>
      <c r="G1672" s="1"/>
      <c r="H1672" s="20"/>
      <c r="I1672" s="22"/>
      <c r="J1672" s="54"/>
      <c r="K1672" s="22"/>
      <c r="L1672" s="20"/>
      <c r="M1672" s="22"/>
      <c r="N1672" s="20"/>
      <c r="O1672" s="22"/>
      <c r="P1672" s="20"/>
      <c r="Q1672" s="22">
        <v>-2</v>
      </c>
      <c r="R1672" s="20"/>
      <c r="S1672" s="22"/>
      <c r="T1672" s="20">
        <v>4</v>
      </c>
      <c r="U1672" s="22">
        <v>2</v>
      </c>
      <c r="V1672" s="27">
        <v>3500</v>
      </c>
      <c r="W1672" s="1" t="s">
        <v>9852</v>
      </c>
      <c r="X1672" s="29" t="s">
        <v>9853</v>
      </c>
      <c r="Y1672" s="1"/>
      <c r="Z1672" s="1"/>
      <c r="AA1672" s="1" t="s">
        <v>1623</v>
      </c>
      <c r="AB1672" s="1"/>
      <c r="AC1672" s="1"/>
      <c r="AD1672" s="1"/>
      <c r="AE1672" s="1"/>
      <c r="AF1672" s="1"/>
      <c r="AG1672" s="1"/>
    </row>
    <row r="1673" spans="1:33">
      <c r="A1673" t="s">
        <v>170</v>
      </c>
      <c r="B1673" s="2" t="s">
        <v>9854</v>
      </c>
      <c r="C1673" s="1"/>
      <c r="D1673" s="1" t="s">
        <v>183</v>
      </c>
      <c r="E1673" s="1"/>
      <c r="F1673" s="1"/>
      <c r="G1673" s="1"/>
      <c r="H1673" s="20"/>
      <c r="I1673" s="22"/>
      <c r="J1673" s="54"/>
      <c r="K1673" s="22"/>
      <c r="L1673" s="20"/>
      <c r="M1673" s="22"/>
      <c r="N1673" s="20"/>
      <c r="O1673" s="22"/>
      <c r="P1673" s="20"/>
      <c r="Q1673" s="22">
        <v>-2</v>
      </c>
      <c r="R1673" s="20"/>
      <c r="S1673" s="22"/>
      <c r="T1673" s="20">
        <v>3</v>
      </c>
      <c r="U1673" s="22">
        <v>3</v>
      </c>
      <c r="V1673" s="27">
        <v>3500</v>
      </c>
      <c r="W1673" s="1" t="s">
        <v>9855</v>
      </c>
      <c r="X1673" s="29" t="s">
        <v>9856</v>
      </c>
      <c r="Y1673" s="1"/>
      <c r="Z1673" s="1"/>
      <c r="AA1673" s="1" t="s">
        <v>1623</v>
      </c>
      <c r="AB1673" s="1"/>
      <c r="AC1673" s="1"/>
      <c r="AD1673" s="1"/>
      <c r="AE1673" s="1"/>
      <c r="AF1673" s="1"/>
      <c r="AG1673" s="1"/>
    </row>
    <row r="1674" ht="17" customHeight="1" spans="1:33">
      <c r="A1674" t="s">
        <v>170</v>
      </c>
      <c r="B1674" s="2" t="s">
        <v>9857</v>
      </c>
      <c r="C1674" s="1"/>
      <c r="D1674" s="1" t="s">
        <v>183</v>
      </c>
      <c r="E1674" s="1"/>
      <c r="F1674" s="1"/>
      <c r="G1674" s="1"/>
      <c r="H1674" s="20"/>
      <c r="I1674" s="22">
        <v>1</v>
      </c>
      <c r="J1674" s="20"/>
      <c r="K1674" s="22"/>
      <c r="L1674" s="20"/>
      <c r="M1674" s="22"/>
      <c r="N1674" s="20"/>
      <c r="O1674" s="22"/>
      <c r="P1674" s="20"/>
      <c r="Q1674" s="22">
        <v>-2</v>
      </c>
      <c r="R1674" s="20"/>
      <c r="S1674" s="22"/>
      <c r="T1674" s="20">
        <v>3</v>
      </c>
      <c r="U1674" s="22">
        <v>1</v>
      </c>
      <c r="V1674" s="27">
        <v>3500</v>
      </c>
      <c r="W1674" s="1" t="s">
        <v>9858</v>
      </c>
      <c r="X1674" s="29" t="s">
        <v>9859</v>
      </c>
      <c r="Y1674" s="1"/>
      <c r="Z1674" s="1"/>
      <c r="AA1674" s="1" t="s">
        <v>1631</v>
      </c>
      <c r="AB1674" s="1"/>
      <c r="AC1674" s="1"/>
      <c r="AD1674" s="1"/>
      <c r="AE1674" s="1"/>
      <c r="AF1674" s="1"/>
      <c r="AG1674" s="1"/>
    </row>
    <row r="1675" ht="17" customHeight="1" spans="1:33">
      <c r="A1675" t="s">
        <v>170</v>
      </c>
      <c r="B1675" s="2" t="s">
        <v>9860</v>
      </c>
      <c r="C1675" s="1"/>
      <c r="D1675" s="1" t="s">
        <v>183</v>
      </c>
      <c r="E1675" s="1"/>
      <c r="F1675" s="1"/>
      <c r="G1675" s="1"/>
      <c r="H1675" s="20"/>
      <c r="I1675" s="22"/>
      <c r="J1675" s="20"/>
      <c r="K1675" s="22"/>
      <c r="L1675" s="20"/>
      <c r="M1675" s="22"/>
      <c r="N1675" s="20"/>
      <c r="O1675" s="22"/>
      <c r="P1675" s="20"/>
      <c r="Q1675" s="22"/>
      <c r="R1675" s="20"/>
      <c r="S1675" s="22"/>
      <c r="T1675" s="20">
        <v>2</v>
      </c>
      <c r="U1675" s="22">
        <v>2</v>
      </c>
      <c r="V1675" s="27">
        <v>3500</v>
      </c>
      <c r="W1675" s="1" t="s">
        <v>9861</v>
      </c>
      <c r="X1675" s="29" t="s">
        <v>9862</v>
      </c>
      <c r="Y1675" s="1"/>
      <c r="Z1675" s="1"/>
      <c r="AA1675" s="1" t="s">
        <v>1631</v>
      </c>
      <c r="AB1675" s="1"/>
      <c r="AC1675" s="1"/>
      <c r="AD1675" s="1"/>
      <c r="AE1675" s="1"/>
      <c r="AF1675" s="1"/>
      <c r="AG1675" s="1"/>
    </row>
    <row r="1676" spans="1:33">
      <c r="A1676" t="s">
        <v>170</v>
      </c>
      <c r="B1676" s="2" t="s">
        <v>9863</v>
      </c>
      <c r="C1676" s="1"/>
      <c r="D1676" s="1" t="s">
        <v>183</v>
      </c>
      <c r="E1676" s="1"/>
      <c r="F1676" s="1"/>
      <c r="G1676" s="1"/>
      <c r="H1676" s="20"/>
      <c r="I1676" s="22"/>
      <c r="J1676" s="20"/>
      <c r="K1676" s="22"/>
      <c r="L1676" s="20"/>
      <c r="M1676" s="22"/>
      <c r="N1676" s="20"/>
      <c r="O1676" s="22"/>
      <c r="P1676" s="20"/>
      <c r="Q1676" s="22"/>
      <c r="R1676" s="20"/>
      <c r="S1676" s="22"/>
      <c r="T1676" s="20">
        <v>3</v>
      </c>
      <c r="U1676" s="22">
        <v>1</v>
      </c>
      <c r="V1676" s="27">
        <v>3500</v>
      </c>
      <c r="W1676" s="1" t="s">
        <v>9864</v>
      </c>
      <c r="X1676" s="29" t="s">
        <v>9865</v>
      </c>
      <c r="Y1676" s="1"/>
      <c r="Z1676" s="1"/>
      <c r="AA1676" s="1" t="s">
        <v>1631</v>
      </c>
      <c r="AB1676" s="1"/>
      <c r="AC1676" s="1"/>
      <c r="AD1676" s="1"/>
      <c r="AE1676" s="1"/>
      <c r="AF1676" s="1"/>
      <c r="AG1676" s="1"/>
    </row>
    <row r="1677" spans="1:33">
      <c r="A1677" t="s">
        <v>170</v>
      </c>
      <c r="B1677" s="2" t="s">
        <v>9866</v>
      </c>
      <c r="C1677" s="1"/>
      <c r="D1677" s="1" t="s">
        <v>327</v>
      </c>
      <c r="E1677" s="1" t="s">
        <v>951</v>
      </c>
      <c r="F1677" s="1"/>
      <c r="G1677" s="1"/>
      <c r="H1677" s="20"/>
      <c r="I1677" s="22"/>
      <c r="J1677" s="20"/>
      <c r="K1677" s="22"/>
      <c r="L1677" s="20"/>
      <c r="M1677" s="22"/>
      <c r="N1677" s="20"/>
      <c r="O1677" s="22"/>
      <c r="P1677" s="20"/>
      <c r="Q1677" s="22">
        <v>2</v>
      </c>
      <c r="R1677" s="20"/>
      <c r="S1677" s="22"/>
      <c r="T1677" s="20">
        <v>1</v>
      </c>
      <c r="U1677" s="22">
        <v>1</v>
      </c>
      <c r="V1677" s="27">
        <v>3500</v>
      </c>
      <c r="W1677" s="1" t="s">
        <v>9867</v>
      </c>
      <c r="X1677" s="29" t="s">
        <v>9868</v>
      </c>
      <c r="Y1677" s="1"/>
      <c r="Z1677" s="1"/>
      <c r="AA1677" s="1" t="s">
        <v>1643</v>
      </c>
      <c r="AB1677" s="1"/>
      <c r="AC1677" s="1"/>
      <c r="AD1677" s="1"/>
      <c r="AE1677" s="1"/>
      <c r="AF1677" s="1"/>
      <c r="AG1677" s="1"/>
    </row>
    <row r="1678" spans="1:33">
      <c r="A1678" t="s">
        <v>170</v>
      </c>
      <c r="B1678" s="2" t="s">
        <v>9869</v>
      </c>
      <c r="C1678" s="1"/>
      <c r="D1678" s="1" t="s">
        <v>327</v>
      </c>
      <c r="E1678" s="1" t="s">
        <v>951</v>
      </c>
      <c r="F1678" s="1"/>
      <c r="G1678" s="1"/>
      <c r="H1678" s="20"/>
      <c r="I1678" s="22">
        <v>1</v>
      </c>
      <c r="J1678" s="20"/>
      <c r="K1678" s="22"/>
      <c r="L1678" s="20"/>
      <c r="M1678" s="22"/>
      <c r="N1678" s="20"/>
      <c r="O1678" s="22"/>
      <c r="P1678" s="20"/>
      <c r="Q1678" s="22"/>
      <c r="R1678" s="20"/>
      <c r="S1678" s="22"/>
      <c r="T1678" s="20">
        <v>1</v>
      </c>
      <c r="U1678" s="22">
        <v>1</v>
      </c>
      <c r="V1678" s="27">
        <v>3500</v>
      </c>
      <c r="W1678" s="1" t="s">
        <v>9870</v>
      </c>
      <c r="X1678" s="29" t="s">
        <v>9871</v>
      </c>
      <c r="Y1678" s="1"/>
      <c r="Z1678" s="1"/>
      <c r="AA1678" s="1" t="s">
        <v>1643</v>
      </c>
      <c r="AB1678" s="1"/>
      <c r="AC1678" s="1"/>
      <c r="AD1678" s="1"/>
      <c r="AE1678" s="1"/>
      <c r="AF1678" s="1"/>
      <c r="AG1678" s="1"/>
    </row>
    <row r="1679" spans="1:33">
      <c r="A1679" t="s">
        <v>170</v>
      </c>
      <c r="B1679" s="2" t="s">
        <v>9872</v>
      </c>
      <c r="C1679" s="1"/>
      <c r="D1679" s="1" t="s">
        <v>36</v>
      </c>
      <c r="E1679" s="1"/>
      <c r="F1679" s="1"/>
      <c r="G1679" s="1"/>
      <c r="H1679" s="20"/>
      <c r="I1679" s="22">
        <v>1</v>
      </c>
      <c r="J1679" s="20"/>
      <c r="K1679" s="22"/>
      <c r="L1679" s="20"/>
      <c r="M1679" s="22"/>
      <c r="N1679" s="20"/>
      <c r="O1679" s="22"/>
      <c r="P1679" s="20"/>
      <c r="Q1679" s="22">
        <v>-1</v>
      </c>
      <c r="R1679" s="20"/>
      <c r="S1679" s="22"/>
      <c r="T1679" s="20">
        <v>3</v>
      </c>
      <c r="U1679" s="22"/>
      <c r="V1679" s="27">
        <v>3500</v>
      </c>
      <c r="W1679" s="1" t="s">
        <v>9873</v>
      </c>
      <c r="X1679" s="29" t="s">
        <v>8771</v>
      </c>
      <c r="Y1679" s="1"/>
      <c r="Z1679" s="1"/>
      <c r="AA1679" s="1" t="s">
        <v>1643</v>
      </c>
      <c r="AB1679" s="1"/>
      <c r="AC1679" s="1"/>
      <c r="AD1679" s="1"/>
      <c r="AE1679" s="1"/>
      <c r="AF1679" s="1"/>
      <c r="AG1679" s="1"/>
    </row>
    <row r="1680" spans="1:33">
      <c r="A1680" t="s">
        <v>170</v>
      </c>
      <c r="B1680" s="2" t="s">
        <v>9874</v>
      </c>
      <c r="C1680" s="1"/>
      <c r="D1680" s="1" t="s">
        <v>316</v>
      </c>
      <c r="E1680" s="1" t="s">
        <v>951</v>
      </c>
      <c r="F1680" s="1"/>
      <c r="G1680" s="1"/>
      <c r="H1680" s="20"/>
      <c r="I1680" s="22"/>
      <c r="J1680" s="20"/>
      <c r="K1680" s="22"/>
      <c r="L1680" s="20"/>
      <c r="M1680" s="22"/>
      <c r="N1680" s="20"/>
      <c r="O1680" s="22"/>
      <c r="P1680" s="20"/>
      <c r="Q1680" s="22"/>
      <c r="R1680" s="20"/>
      <c r="S1680" s="22"/>
      <c r="T1680" s="20">
        <v>3</v>
      </c>
      <c r="U1680" s="22">
        <v>1</v>
      </c>
      <c r="V1680" s="27">
        <v>3500</v>
      </c>
      <c r="W1680" s="1" t="s">
        <v>9875</v>
      </c>
      <c r="X1680" s="29" t="s">
        <v>9876</v>
      </c>
      <c r="Y1680" s="1"/>
      <c r="Z1680" s="1"/>
      <c r="AA1680" s="1" t="s">
        <v>1643</v>
      </c>
      <c r="AB1680" s="1"/>
      <c r="AC1680" s="1"/>
      <c r="AD1680" s="1"/>
      <c r="AE1680" s="1"/>
      <c r="AF1680" s="1"/>
      <c r="AG1680" s="1"/>
    </row>
    <row r="1681" spans="1:33">
      <c r="A1681" t="s">
        <v>170</v>
      </c>
      <c r="B1681" s="2" t="s">
        <v>9877</v>
      </c>
      <c r="C1681" s="1"/>
      <c r="D1681" s="1" t="s">
        <v>324</v>
      </c>
      <c r="E1681" s="1" t="s">
        <v>327</v>
      </c>
      <c r="F1681" s="1"/>
      <c r="G1681" s="1"/>
      <c r="H1681" s="20"/>
      <c r="I1681" s="22"/>
      <c r="J1681" s="20"/>
      <c r="K1681" s="22"/>
      <c r="L1681" s="20"/>
      <c r="M1681" s="22"/>
      <c r="N1681" s="20"/>
      <c r="O1681" s="22"/>
      <c r="P1681" s="20"/>
      <c r="Q1681" s="22"/>
      <c r="R1681" s="20"/>
      <c r="S1681" s="22"/>
      <c r="T1681" s="20">
        <v>2</v>
      </c>
      <c r="U1681" s="22">
        <v>2</v>
      </c>
      <c r="V1681" s="27">
        <v>3500</v>
      </c>
      <c r="W1681" s="1" t="s">
        <v>9878</v>
      </c>
      <c r="X1681" s="29" t="s">
        <v>9879</v>
      </c>
      <c r="Y1681" s="1"/>
      <c r="Z1681" s="1"/>
      <c r="AA1681" s="1" t="s">
        <v>1653</v>
      </c>
      <c r="AB1681" s="1"/>
      <c r="AC1681" s="1"/>
      <c r="AD1681" s="1"/>
      <c r="AE1681" s="1"/>
      <c r="AF1681" s="1"/>
      <c r="AG1681" s="1"/>
    </row>
    <row r="1682" spans="1:33">
      <c r="A1682" t="s">
        <v>170</v>
      </c>
      <c r="B1682" s="2" t="s">
        <v>9880</v>
      </c>
      <c r="C1682" s="1"/>
      <c r="D1682" s="1" t="s">
        <v>183</v>
      </c>
      <c r="E1682" s="1"/>
      <c r="F1682" s="1"/>
      <c r="G1682" s="1"/>
      <c r="H1682" s="20"/>
      <c r="I1682" s="22">
        <v>1</v>
      </c>
      <c r="J1682" s="20"/>
      <c r="K1682" s="22"/>
      <c r="L1682" s="20"/>
      <c r="M1682" s="22"/>
      <c r="N1682" s="20"/>
      <c r="O1682" s="22"/>
      <c r="P1682" s="20"/>
      <c r="Q1682" s="22"/>
      <c r="R1682" s="20"/>
      <c r="S1682" s="22"/>
      <c r="T1682" s="20">
        <v>1</v>
      </c>
      <c r="U1682" s="22">
        <v>1</v>
      </c>
      <c r="V1682" s="58">
        <v>3500</v>
      </c>
      <c r="W1682" s="59" t="s">
        <v>9881</v>
      </c>
      <c r="X1682" s="29" t="s">
        <v>8681</v>
      </c>
      <c r="Y1682" s="1"/>
      <c r="Z1682" s="1"/>
      <c r="AA1682" s="21" t="s">
        <v>1662</v>
      </c>
      <c r="AB1682" s="1"/>
      <c r="AC1682" s="1"/>
      <c r="AD1682" s="1"/>
      <c r="AE1682" s="1"/>
      <c r="AF1682" s="1"/>
      <c r="AG1682" s="1"/>
    </row>
    <row r="1683" spans="1:33">
      <c r="A1683" t="s">
        <v>170</v>
      </c>
      <c r="B1683" s="2" t="s">
        <v>9882</v>
      </c>
      <c r="C1683" s="1"/>
      <c r="D1683" s="1" t="s">
        <v>69</v>
      </c>
      <c r="E1683" s="1"/>
      <c r="F1683" s="1"/>
      <c r="G1683" s="1"/>
      <c r="H1683" s="20"/>
      <c r="I1683" s="22">
        <v>1</v>
      </c>
      <c r="J1683" s="20"/>
      <c r="K1683" s="22"/>
      <c r="L1683" s="20"/>
      <c r="M1683" s="22"/>
      <c r="N1683" s="20"/>
      <c r="O1683" s="22"/>
      <c r="P1683" s="20"/>
      <c r="Q1683" s="22">
        <v>3</v>
      </c>
      <c r="R1683" s="20"/>
      <c r="S1683" s="22"/>
      <c r="T1683" s="20"/>
      <c r="U1683" s="22"/>
      <c r="V1683" s="58">
        <v>3500</v>
      </c>
      <c r="W1683" s="59" t="s">
        <v>9883</v>
      </c>
      <c r="X1683" s="29" t="s">
        <v>9884</v>
      </c>
      <c r="Y1683" s="1"/>
      <c r="Z1683" s="1"/>
      <c r="AA1683" s="21" t="s">
        <v>1662</v>
      </c>
      <c r="AB1683" s="1"/>
      <c r="AC1683" s="1"/>
      <c r="AD1683" s="1"/>
      <c r="AE1683" s="1"/>
      <c r="AF1683" s="1"/>
      <c r="AG1683" s="1"/>
    </row>
    <row r="1684" spans="1:33">
      <c r="A1684" t="s">
        <v>170</v>
      </c>
      <c r="B1684" s="2" t="s">
        <v>9885</v>
      </c>
      <c r="C1684" s="1"/>
      <c r="D1684" s="1" t="s">
        <v>347</v>
      </c>
      <c r="E1684" s="1"/>
      <c r="F1684" s="1"/>
      <c r="G1684" s="1"/>
      <c r="H1684" s="20"/>
      <c r="I1684" s="22">
        <v>-1</v>
      </c>
      <c r="J1684" s="20"/>
      <c r="K1684" s="22"/>
      <c r="L1684" s="20"/>
      <c r="M1684" s="22"/>
      <c r="N1684" s="20"/>
      <c r="O1684" s="22"/>
      <c r="P1684" s="20"/>
      <c r="Q1684" s="22">
        <v>1</v>
      </c>
      <c r="R1684" s="20"/>
      <c r="S1684" s="22"/>
      <c r="T1684" s="20">
        <v>3</v>
      </c>
      <c r="U1684" s="22">
        <v>4</v>
      </c>
      <c r="V1684" s="58">
        <v>3500</v>
      </c>
      <c r="W1684" s="59" t="s">
        <v>9886</v>
      </c>
      <c r="X1684" s="29" t="s">
        <v>9887</v>
      </c>
      <c r="Y1684" s="1"/>
      <c r="Z1684" s="1"/>
      <c r="AA1684" s="21" t="s">
        <v>1662</v>
      </c>
      <c r="AB1684" s="1"/>
      <c r="AC1684" s="1"/>
      <c r="AD1684" s="1"/>
      <c r="AE1684" s="1"/>
      <c r="AF1684" s="1"/>
      <c r="AG1684" s="1"/>
    </row>
    <row r="1685" spans="1:33">
      <c r="A1685" t="s">
        <v>170</v>
      </c>
      <c r="B1685" s="2" t="s">
        <v>9888</v>
      </c>
      <c r="C1685" s="1"/>
      <c r="D1685" s="1" t="s">
        <v>347</v>
      </c>
      <c r="E1685" s="1"/>
      <c r="F1685" s="1"/>
      <c r="G1685" s="1"/>
      <c r="H1685" s="20"/>
      <c r="I1685" s="22">
        <v>1</v>
      </c>
      <c r="J1685" s="20"/>
      <c r="K1685" s="22"/>
      <c r="L1685" s="20"/>
      <c r="M1685" s="22"/>
      <c r="N1685" s="20"/>
      <c r="O1685" s="22"/>
      <c r="P1685" s="20"/>
      <c r="Q1685" s="22">
        <v>-1</v>
      </c>
      <c r="R1685" s="20"/>
      <c r="S1685" s="22"/>
      <c r="T1685" s="20">
        <v>3</v>
      </c>
      <c r="U1685" s="22">
        <v>2</v>
      </c>
      <c r="V1685" s="58">
        <v>3500</v>
      </c>
      <c r="W1685" s="59" t="s">
        <v>9889</v>
      </c>
      <c r="X1685" s="29" t="s">
        <v>9890</v>
      </c>
      <c r="Y1685" s="1"/>
      <c r="Z1685" s="1"/>
      <c r="AA1685" s="21" t="s">
        <v>1662</v>
      </c>
      <c r="AB1685" s="1"/>
      <c r="AC1685" s="1"/>
      <c r="AD1685" s="1"/>
      <c r="AE1685" s="1"/>
      <c r="AF1685" s="1"/>
      <c r="AG1685" s="1"/>
    </row>
    <row r="1686" spans="1:33">
      <c r="A1686" t="s">
        <v>170</v>
      </c>
      <c r="B1686" s="2" t="s">
        <v>9891</v>
      </c>
      <c r="C1686" s="1"/>
      <c r="D1686" s="1" t="s">
        <v>347</v>
      </c>
      <c r="E1686" s="1"/>
      <c r="F1686" s="1"/>
      <c r="G1686" s="1"/>
      <c r="H1686" s="20"/>
      <c r="I1686" s="22">
        <v>-1</v>
      </c>
      <c r="J1686" s="20"/>
      <c r="K1686" s="22"/>
      <c r="L1686" s="20"/>
      <c r="M1686" s="22"/>
      <c r="N1686" s="20"/>
      <c r="O1686" s="22"/>
      <c r="P1686" s="20"/>
      <c r="Q1686" s="22">
        <v>2</v>
      </c>
      <c r="R1686" s="20"/>
      <c r="S1686" s="22"/>
      <c r="T1686" s="20">
        <v>5</v>
      </c>
      <c r="U1686" s="22">
        <v>1</v>
      </c>
      <c r="V1686" s="58">
        <v>3500</v>
      </c>
      <c r="W1686" s="59" t="s">
        <v>9892</v>
      </c>
      <c r="X1686" s="29" t="s">
        <v>9893</v>
      </c>
      <c r="Y1686" s="1"/>
      <c r="Z1686" s="1"/>
      <c r="AA1686" s="21" t="s">
        <v>1662</v>
      </c>
      <c r="AB1686" s="1"/>
      <c r="AC1686" s="1"/>
      <c r="AD1686" s="1"/>
      <c r="AE1686" s="1"/>
      <c r="AF1686" s="1"/>
      <c r="AG1686" s="1"/>
    </row>
    <row r="1687" spans="1:33">
      <c r="A1687" t="s">
        <v>170</v>
      </c>
      <c r="B1687" s="2" t="s">
        <v>9894</v>
      </c>
      <c r="C1687" s="59"/>
      <c r="D1687" s="1" t="s">
        <v>183</v>
      </c>
      <c r="E1687" s="59"/>
      <c r="F1687" s="1"/>
      <c r="G1687" s="59"/>
      <c r="H1687" s="44"/>
      <c r="I1687" s="67">
        <v>0</v>
      </c>
      <c r="J1687" s="20"/>
      <c r="K1687" s="67"/>
      <c r="L1687" s="54"/>
      <c r="M1687" s="67"/>
      <c r="N1687" s="54"/>
      <c r="O1687" s="67"/>
      <c r="P1687" s="54"/>
      <c r="Q1687" s="67">
        <v>-1</v>
      </c>
      <c r="R1687" s="44"/>
      <c r="S1687" s="67"/>
      <c r="T1687" s="54">
        <v>4</v>
      </c>
      <c r="U1687" s="67">
        <v>1</v>
      </c>
      <c r="V1687" s="68">
        <v>3500</v>
      </c>
      <c r="W1687" s="59" t="s">
        <v>9895</v>
      </c>
      <c r="X1687" s="29" t="s">
        <v>9896</v>
      </c>
      <c r="Y1687" s="59"/>
      <c r="Z1687" s="59"/>
      <c r="AA1687" s="1" t="s">
        <v>1667</v>
      </c>
      <c r="AB1687" s="1"/>
      <c r="AC1687" s="1"/>
      <c r="AD1687" s="1"/>
      <c r="AE1687" s="1"/>
      <c r="AF1687" s="1"/>
      <c r="AG1687" s="1"/>
    </row>
    <row r="1688" spans="1:33">
      <c r="A1688" t="s">
        <v>170</v>
      </c>
      <c r="B1688" s="2" t="s">
        <v>9897</v>
      </c>
      <c r="C1688" s="59"/>
      <c r="D1688" s="1" t="s">
        <v>183</v>
      </c>
      <c r="E1688" s="59"/>
      <c r="F1688" s="1"/>
      <c r="G1688" s="59"/>
      <c r="H1688" s="44"/>
      <c r="I1688" s="67">
        <v>0</v>
      </c>
      <c r="J1688" s="20"/>
      <c r="K1688" s="67"/>
      <c r="L1688" s="54"/>
      <c r="M1688" s="67"/>
      <c r="N1688" s="54"/>
      <c r="O1688" s="67"/>
      <c r="P1688" s="54"/>
      <c r="Q1688" s="67">
        <v>-2</v>
      </c>
      <c r="R1688" s="44"/>
      <c r="S1688" s="67"/>
      <c r="T1688" s="54">
        <v>4</v>
      </c>
      <c r="U1688" s="67">
        <v>2</v>
      </c>
      <c r="V1688" s="68">
        <v>3500</v>
      </c>
      <c r="W1688" s="59" t="s">
        <v>9898</v>
      </c>
      <c r="X1688" s="29" t="s">
        <v>9899</v>
      </c>
      <c r="Y1688" s="59"/>
      <c r="Z1688" s="59"/>
      <c r="AA1688" s="1" t="s">
        <v>1667</v>
      </c>
      <c r="AB1688" s="1"/>
      <c r="AC1688" s="1"/>
      <c r="AD1688" s="1"/>
      <c r="AE1688" s="1"/>
      <c r="AF1688" s="1"/>
      <c r="AG1688" s="1"/>
    </row>
    <row r="1689" spans="1:33">
      <c r="A1689" t="s">
        <v>170</v>
      </c>
      <c r="B1689" s="2" t="s">
        <v>9900</v>
      </c>
      <c r="C1689" s="1"/>
      <c r="D1689" s="2" t="s">
        <v>951</v>
      </c>
      <c r="E1689" s="1"/>
      <c r="F1689" s="1"/>
      <c r="G1689" s="1"/>
      <c r="H1689" s="20"/>
      <c r="I1689" s="22">
        <v>1</v>
      </c>
      <c r="J1689" s="54"/>
      <c r="K1689" s="22"/>
      <c r="L1689" s="20"/>
      <c r="M1689" s="22"/>
      <c r="N1689" s="20"/>
      <c r="O1689" s="22"/>
      <c r="P1689" s="20"/>
      <c r="Q1689" s="22">
        <v>-4</v>
      </c>
      <c r="R1689" s="20"/>
      <c r="S1689" s="22"/>
      <c r="T1689" s="20">
        <v>4</v>
      </c>
      <c r="U1689" s="22">
        <v>2</v>
      </c>
      <c r="V1689" s="27">
        <v>4000</v>
      </c>
      <c r="W1689" s="1" t="s">
        <v>9901</v>
      </c>
      <c r="X1689" s="29" t="s">
        <v>183</v>
      </c>
      <c r="Y1689" s="1"/>
      <c r="Z1689" s="1"/>
      <c r="AA1689" s="1" t="s">
        <v>747</v>
      </c>
      <c r="AB1689" s="1"/>
      <c r="AC1689" s="1"/>
      <c r="AD1689" s="1"/>
      <c r="AE1689" s="1"/>
      <c r="AF1689" s="1"/>
      <c r="AG1689" s="1"/>
    </row>
    <row r="1690" spans="1:33">
      <c r="A1690" t="s">
        <v>170</v>
      </c>
      <c r="B1690" s="2" t="s">
        <v>9902</v>
      </c>
      <c r="C1690" s="1"/>
      <c r="D1690" s="1" t="s">
        <v>305</v>
      </c>
      <c r="E1690" s="1" t="s">
        <v>316</v>
      </c>
      <c r="F1690" s="2"/>
      <c r="G1690" s="1"/>
      <c r="H1690" s="20"/>
      <c r="I1690" s="22"/>
      <c r="J1690" s="54"/>
      <c r="K1690" s="22"/>
      <c r="L1690" s="20"/>
      <c r="M1690" s="22"/>
      <c r="N1690" s="20"/>
      <c r="O1690" s="22"/>
      <c r="P1690" s="20"/>
      <c r="Q1690" s="22">
        <v>-5</v>
      </c>
      <c r="R1690" s="20"/>
      <c r="S1690" s="22"/>
      <c r="T1690" s="20">
        <v>5</v>
      </c>
      <c r="U1690" s="22">
        <v>4</v>
      </c>
      <c r="V1690" s="27">
        <v>4000</v>
      </c>
      <c r="W1690" s="1" t="s">
        <v>9903</v>
      </c>
      <c r="X1690" s="29" t="s">
        <v>183</v>
      </c>
      <c r="Y1690" s="1"/>
      <c r="Z1690" s="1"/>
      <c r="AA1690" s="1" t="s">
        <v>747</v>
      </c>
      <c r="AB1690" s="1"/>
      <c r="AC1690" s="1"/>
      <c r="AD1690" s="1"/>
      <c r="AE1690" s="1"/>
      <c r="AF1690" s="1"/>
      <c r="AG1690" s="1"/>
    </row>
    <row r="1691" spans="1:33">
      <c r="A1691" t="s">
        <v>170</v>
      </c>
      <c r="B1691" s="2" t="s">
        <v>9904</v>
      </c>
      <c r="C1691" s="1"/>
      <c r="D1691" s="1" t="s">
        <v>305</v>
      </c>
      <c r="E1691" s="1" t="s">
        <v>316</v>
      </c>
      <c r="F1691" s="2"/>
      <c r="G1691" s="1"/>
      <c r="H1691" s="20"/>
      <c r="I1691" s="22"/>
      <c r="J1691" s="54"/>
      <c r="K1691" s="22"/>
      <c r="L1691" s="20"/>
      <c r="M1691" s="22"/>
      <c r="N1691" s="20"/>
      <c r="O1691" s="22"/>
      <c r="P1691" s="20"/>
      <c r="Q1691" s="22">
        <v>-6</v>
      </c>
      <c r="R1691" s="20"/>
      <c r="S1691" s="22"/>
      <c r="T1691" s="20">
        <v>5</v>
      </c>
      <c r="U1691" s="22">
        <v>5</v>
      </c>
      <c r="V1691" s="27">
        <v>4000</v>
      </c>
      <c r="W1691" s="1" t="s">
        <v>9905</v>
      </c>
      <c r="X1691" s="29" t="s">
        <v>8936</v>
      </c>
      <c r="Y1691" s="1"/>
      <c r="Z1691" s="1"/>
      <c r="AA1691" s="1" t="s">
        <v>747</v>
      </c>
      <c r="AB1691" s="1"/>
      <c r="AC1691" s="1"/>
      <c r="AD1691" s="1"/>
      <c r="AE1691" s="1"/>
      <c r="AF1691" s="1"/>
      <c r="AG1691" s="1"/>
    </row>
    <row r="1692" spans="1:33">
      <c r="A1692" t="s">
        <v>170</v>
      </c>
      <c r="B1692" s="2" t="s">
        <v>9906</v>
      </c>
      <c r="C1692" s="1"/>
      <c r="D1692" s="1" t="s">
        <v>19</v>
      </c>
      <c r="E1692" s="1"/>
      <c r="F1692" s="1"/>
      <c r="G1692" s="1"/>
      <c r="H1692" s="20"/>
      <c r="I1692" s="22">
        <v>1</v>
      </c>
      <c r="J1692" s="54"/>
      <c r="K1692" s="22"/>
      <c r="L1692" s="20"/>
      <c r="M1692" s="22"/>
      <c r="N1692" s="20"/>
      <c r="O1692" s="22"/>
      <c r="P1692" s="20"/>
      <c r="Q1692" s="22">
        <v>-2</v>
      </c>
      <c r="R1692" s="20"/>
      <c r="S1692" s="22"/>
      <c r="T1692" s="20">
        <v>4</v>
      </c>
      <c r="U1692" s="22"/>
      <c r="V1692" s="27">
        <v>4000</v>
      </c>
      <c r="W1692" s="1" t="s">
        <v>9907</v>
      </c>
      <c r="X1692" s="29"/>
      <c r="Y1692" s="1"/>
      <c r="Z1692" s="1"/>
      <c r="AA1692" s="1" t="s">
        <v>1614</v>
      </c>
      <c r="AB1692" s="1"/>
      <c r="AC1692" s="1"/>
      <c r="AD1692" s="1"/>
      <c r="AE1692" s="1"/>
      <c r="AF1692" s="1"/>
      <c r="AG1692" s="1"/>
    </row>
    <row r="1693" spans="1:33">
      <c r="A1693" t="s">
        <v>170</v>
      </c>
      <c r="B1693" s="2" t="s">
        <v>9908</v>
      </c>
      <c r="C1693" s="1"/>
      <c r="D1693" s="1" t="s">
        <v>317</v>
      </c>
      <c r="E1693" s="1"/>
      <c r="F1693" s="1"/>
      <c r="G1693" s="1"/>
      <c r="H1693" s="20"/>
      <c r="I1693" s="22"/>
      <c r="J1693" s="54"/>
      <c r="K1693" s="22"/>
      <c r="L1693" s="20"/>
      <c r="M1693" s="22"/>
      <c r="N1693" s="20"/>
      <c r="O1693" s="22"/>
      <c r="P1693" s="20"/>
      <c r="Q1693" s="22">
        <v>1</v>
      </c>
      <c r="R1693" s="20"/>
      <c r="S1693" s="22"/>
      <c r="T1693" s="20">
        <v>1</v>
      </c>
      <c r="U1693" s="22">
        <v>2</v>
      </c>
      <c r="V1693" s="27">
        <v>4000</v>
      </c>
      <c r="W1693" s="1" t="s">
        <v>9909</v>
      </c>
      <c r="X1693" s="29"/>
      <c r="Y1693" s="1"/>
      <c r="Z1693" s="1"/>
      <c r="AA1693" s="1" t="s">
        <v>1614</v>
      </c>
      <c r="AB1693" s="1"/>
      <c r="AC1693" s="1"/>
      <c r="AD1693" s="1"/>
      <c r="AE1693" s="1"/>
      <c r="AF1693" s="1"/>
      <c r="AG1693" s="1"/>
    </row>
    <row r="1694" spans="1:33">
      <c r="A1694" t="s">
        <v>170</v>
      </c>
      <c r="B1694" s="2" t="s">
        <v>9910</v>
      </c>
      <c r="C1694" s="1"/>
      <c r="D1694" s="1" t="s">
        <v>324</v>
      </c>
      <c r="E1694" s="1"/>
      <c r="F1694" s="2"/>
      <c r="G1694" s="1"/>
      <c r="H1694" s="20"/>
      <c r="I1694" s="22"/>
      <c r="J1694" s="54"/>
      <c r="K1694" s="22"/>
      <c r="L1694" s="20"/>
      <c r="M1694" s="22"/>
      <c r="N1694" s="20"/>
      <c r="O1694" s="22"/>
      <c r="P1694" s="20"/>
      <c r="Q1694" s="22">
        <v>3</v>
      </c>
      <c r="R1694" s="20"/>
      <c r="S1694" s="22"/>
      <c r="T1694" s="20">
        <v>1</v>
      </c>
      <c r="U1694" s="22"/>
      <c r="V1694" s="27">
        <v>4000</v>
      </c>
      <c r="W1694" s="1" t="s">
        <v>9911</v>
      </c>
      <c r="X1694" s="29"/>
      <c r="Y1694" s="1"/>
      <c r="Z1694" s="1"/>
      <c r="AA1694" s="1" t="s">
        <v>1614</v>
      </c>
      <c r="AB1694" s="1"/>
      <c r="AC1694" s="1"/>
      <c r="AD1694" s="1"/>
      <c r="AE1694" s="1"/>
      <c r="AF1694" s="1"/>
      <c r="AG1694" s="1"/>
    </row>
    <row r="1695" spans="1:33">
      <c r="A1695" t="s">
        <v>170</v>
      </c>
      <c r="B1695" s="2" t="s">
        <v>9912</v>
      </c>
      <c r="C1695" s="1"/>
      <c r="D1695" s="1" t="s">
        <v>327</v>
      </c>
      <c r="E1695" s="1"/>
      <c r="F1695" s="1"/>
      <c r="G1695" s="1"/>
      <c r="H1695" s="20"/>
      <c r="I1695" s="22"/>
      <c r="J1695" s="54"/>
      <c r="K1695" s="22"/>
      <c r="L1695" s="20"/>
      <c r="M1695" s="22"/>
      <c r="N1695" s="20"/>
      <c r="O1695" s="22"/>
      <c r="P1695" s="20"/>
      <c r="Q1695" s="22">
        <v>-1</v>
      </c>
      <c r="R1695" s="20"/>
      <c r="S1695" s="22"/>
      <c r="T1695" s="20">
        <v>5</v>
      </c>
      <c r="U1695" s="22"/>
      <c r="V1695" s="27">
        <v>4000</v>
      </c>
      <c r="W1695" s="1" t="s">
        <v>9913</v>
      </c>
      <c r="X1695" s="29"/>
      <c r="Y1695" s="1"/>
      <c r="Z1695" s="1"/>
      <c r="AA1695" s="1" t="s">
        <v>1614</v>
      </c>
      <c r="AB1695" s="1"/>
      <c r="AC1695" s="1"/>
      <c r="AD1695" s="1"/>
      <c r="AE1695" s="1"/>
      <c r="AF1695" s="1"/>
      <c r="AG1695" s="1"/>
    </row>
    <row r="1696" spans="1:33">
      <c r="A1696" t="s">
        <v>170</v>
      </c>
      <c r="B1696" s="2" t="s">
        <v>9914</v>
      </c>
      <c r="C1696" s="1"/>
      <c r="D1696" s="1" t="s">
        <v>328</v>
      </c>
      <c r="E1696" s="1"/>
      <c r="F1696" s="2"/>
      <c r="G1696" s="1"/>
      <c r="H1696" s="20"/>
      <c r="I1696" s="22"/>
      <c r="J1696" s="54"/>
      <c r="K1696" s="22"/>
      <c r="L1696" s="20"/>
      <c r="M1696" s="22"/>
      <c r="N1696" s="20"/>
      <c r="O1696" s="22"/>
      <c r="P1696" s="20"/>
      <c r="Q1696" s="22">
        <v>-2</v>
      </c>
      <c r="R1696" s="20"/>
      <c r="S1696" s="22"/>
      <c r="T1696" s="20">
        <v>3</v>
      </c>
      <c r="U1696" s="22">
        <v>3</v>
      </c>
      <c r="V1696" s="27">
        <v>4000</v>
      </c>
      <c r="W1696" s="1" t="s">
        <v>9915</v>
      </c>
      <c r="X1696" s="29"/>
      <c r="Y1696" s="1"/>
      <c r="Z1696" s="1"/>
      <c r="AA1696" s="1" t="s">
        <v>1614</v>
      </c>
      <c r="AB1696" s="1"/>
      <c r="AC1696" s="1"/>
      <c r="AD1696" s="1"/>
      <c r="AE1696" s="1"/>
      <c r="AF1696" s="1"/>
      <c r="AG1696" s="1"/>
    </row>
    <row r="1697" spans="1:33">
      <c r="A1697" t="s">
        <v>170</v>
      </c>
      <c r="B1697" s="2" t="s">
        <v>9916</v>
      </c>
      <c r="C1697" s="1"/>
      <c r="D1697" s="1" t="s">
        <v>344</v>
      </c>
      <c r="E1697" s="1"/>
      <c r="F1697" s="2"/>
      <c r="G1697" s="1"/>
      <c r="H1697" s="20"/>
      <c r="I1697" s="22"/>
      <c r="J1697" s="54"/>
      <c r="K1697" s="22"/>
      <c r="L1697" s="20"/>
      <c r="M1697" s="22"/>
      <c r="N1697" s="20"/>
      <c r="O1697" s="22"/>
      <c r="P1697" s="20"/>
      <c r="Q1697" s="22">
        <v>-2</v>
      </c>
      <c r="R1697" s="20"/>
      <c r="S1697" s="22"/>
      <c r="T1697" s="20">
        <v>4</v>
      </c>
      <c r="U1697" s="22">
        <v>2</v>
      </c>
      <c r="V1697" s="27">
        <v>4000</v>
      </c>
      <c r="W1697" s="1" t="s">
        <v>9917</v>
      </c>
      <c r="X1697" s="29"/>
      <c r="Y1697" s="1"/>
      <c r="Z1697" s="1"/>
      <c r="AA1697" s="1" t="s">
        <v>1614</v>
      </c>
      <c r="AB1697" s="1"/>
      <c r="AC1697" s="1"/>
      <c r="AD1697" s="1"/>
      <c r="AE1697" s="1"/>
      <c r="AF1697" s="1"/>
      <c r="AG1697" s="1"/>
    </row>
    <row r="1698" spans="1:33">
      <c r="A1698" t="s">
        <v>170</v>
      </c>
      <c r="B1698" s="2" t="s">
        <v>9918</v>
      </c>
      <c r="C1698" s="1"/>
      <c r="D1698" s="1" t="s">
        <v>341</v>
      </c>
      <c r="E1698" s="1"/>
      <c r="F1698" s="2"/>
      <c r="G1698" s="1"/>
      <c r="H1698" s="20"/>
      <c r="I1698" s="22"/>
      <c r="J1698" s="54"/>
      <c r="K1698" s="22"/>
      <c r="L1698" s="20"/>
      <c r="M1698" s="22"/>
      <c r="N1698" s="20"/>
      <c r="O1698" s="22"/>
      <c r="P1698" s="20"/>
      <c r="Q1698" s="22">
        <v>1</v>
      </c>
      <c r="R1698" s="20"/>
      <c r="S1698" s="22"/>
      <c r="T1698" s="20"/>
      <c r="U1698" s="22">
        <v>3</v>
      </c>
      <c r="V1698" s="27">
        <v>4000</v>
      </c>
      <c r="W1698" s="1" t="s">
        <v>9919</v>
      </c>
      <c r="X1698" s="29"/>
      <c r="Y1698" s="1"/>
      <c r="Z1698" s="1"/>
      <c r="AA1698" s="1" t="s">
        <v>1614</v>
      </c>
      <c r="AB1698" s="1"/>
      <c r="AC1698" s="1"/>
      <c r="AD1698" s="1"/>
      <c r="AE1698" s="1"/>
      <c r="AF1698" s="1"/>
      <c r="AG1698" s="1"/>
    </row>
    <row r="1699" spans="1:33">
      <c r="A1699" t="s">
        <v>170</v>
      </c>
      <c r="B1699" s="2" t="s">
        <v>9920</v>
      </c>
      <c r="C1699" s="1"/>
      <c r="D1699" s="2" t="s">
        <v>183</v>
      </c>
      <c r="E1699" s="1"/>
      <c r="F1699" s="1"/>
      <c r="G1699" s="1"/>
      <c r="H1699" s="20"/>
      <c r="I1699" s="22">
        <v>1</v>
      </c>
      <c r="J1699" s="54"/>
      <c r="K1699" s="22"/>
      <c r="L1699" s="20"/>
      <c r="M1699" s="22"/>
      <c r="N1699" s="20"/>
      <c r="O1699" s="22"/>
      <c r="P1699" s="20"/>
      <c r="Q1699" s="22">
        <v>-3</v>
      </c>
      <c r="R1699" s="20"/>
      <c r="S1699" s="22"/>
      <c r="T1699" s="20">
        <v>5</v>
      </c>
      <c r="U1699" s="22"/>
      <c r="V1699" s="27">
        <v>4000</v>
      </c>
      <c r="W1699" s="1" t="s">
        <v>9921</v>
      </c>
      <c r="X1699" s="29" t="s">
        <v>9922</v>
      </c>
      <c r="Y1699" s="1"/>
      <c r="Z1699" s="1"/>
      <c r="AA1699" s="1" t="s">
        <v>1623</v>
      </c>
      <c r="AB1699" s="1"/>
      <c r="AC1699" s="1"/>
      <c r="AD1699" s="1"/>
      <c r="AE1699" s="1"/>
      <c r="AF1699" s="1"/>
      <c r="AG1699" s="1"/>
    </row>
    <row r="1700" spans="1:33">
      <c r="A1700" t="s">
        <v>170</v>
      </c>
      <c r="B1700" s="2" t="s">
        <v>9923</v>
      </c>
      <c r="C1700" s="1"/>
      <c r="D1700" s="1" t="s">
        <v>183</v>
      </c>
      <c r="E1700" s="1"/>
      <c r="F1700" s="1"/>
      <c r="G1700" s="1"/>
      <c r="H1700" s="20"/>
      <c r="I1700" s="22"/>
      <c r="J1700" s="54"/>
      <c r="K1700" s="22"/>
      <c r="L1700" s="20"/>
      <c r="M1700" s="22"/>
      <c r="N1700" s="20"/>
      <c r="O1700" s="22"/>
      <c r="P1700" s="20"/>
      <c r="Q1700" s="22">
        <v>-1</v>
      </c>
      <c r="R1700" s="20"/>
      <c r="S1700" s="22"/>
      <c r="T1700" s="20">
        <v>3</v>
      </c>
      <c r="U1700" s="22">
        <v>2</v>
      </c>
      <c r="V1700" s="27">
        <v>4000</v>
      </c>
      <c r="W1700" s="1" t="s">
        <v>9924</v>
      </c>
      <c r="X1700" s="29" t="s">
        <v>9925</v>
      </c>
      <c r="Y1700" s="1"/>
      <c r="Z1700" s="1"/>
      <c r="AA1700" s="1" t="s">
        <v>1623</v>
      </c>
      <c r="AB1700" s="1"/>
      <c r="AC1700" s="1"/>
      <c r="AD1700" s="1"/>
      <c r="AE1700" s="1"/>
      <c r="AF1700" s="1"/>
      <c r="AG1700" s="1"/>
    </row>
    <row r="1701" spans="1:33">
      <c r="A1701" t="s">
        <v>170</v>
      </c>
      <c r="B1701" s="2" t="s">
        <v>9926</v>
      </c>
      <c r="C1701" s="1"/>
      <c r="D1701" s="1" t="s">
        <v>183</v>
      </c>
      <c r="E1701" s="1"/>
      <c r="F1701" s="1"/>
      <c r="G1701" s="1"/>
      <c r="H1701" s="20"/>
      <c r="I1701" s="22"/>
      <c r="J1701" s="20">
        <v>1</v>
      </c>
      <c r="K1701" s="22"/>
      <c r="L1701" s="20"/>
      <c r="M1701" s="22"/>
      <c r="N1701" s="20"/>
      <c r="O1701" s="22"/>
      <c r="P1701" s="20"/>
      <c r="Q1701" s="22">
        <v>-1</v>
      </c>
      <c r="R1701" s="20"/>
      <c r="S1701" s="22"/>
      <c r="T1701" s="20">
        <v>2</v>
      </c>
      <c r="U1701" s="22">
        <v>3</v>
      </c>
      <c r="V1701" s="27">
        <v>4000</v>
      </c>
      <c r="W1701" s="1" t="s">
        <v>9927</v>
      </c>
      <c r="X1701" s="29" t="s">
        <v>9928</v>
      </c>
      <c r="Y1701" s="1"/>
      <c r="Z1701" s="1"/>
      <c r="AA1701" s="1" t="s">
        <v>1631</v>
      </c>
      <c r="AB1701" s="1"/>
      <c r="AC1701" s="1"/>
      <c r="AD1701" s="1"/>
      <c r="AE1701" s="1"/>
      <c r="AF1701" s="1"/>
      <c r="AG1701" s="1"/>
    </row>
    <row r="1702" spans="1:33">
      <c r="A1702" t="s">
        <v>170</v>
      </c>
      <c r="B1702" s="2" t="s">
        <v>9929</v>
      </c>
      <c r="C1702" s="1"/>
      <c r="D1702" s="1" t="s">
        <v>183</v>
      </c>
      <c r="E1702" s="1"/>
      <c r="F1702" s="1"/>
      <c r="G1702" s="1"/>
      <c r="H1702" s="20"/>
      <c r="I1702" s="22"/>
      <c r="J1702" s="20"/>
      <c r="K1702" s="22"/>
      <c r="L1702" s="20"/>
      <c r="M1702" s="22"/>
      <c r="N1702" s="20"/>
      <c r="O1702" s="22"/>
      <c r="P1702" s="20"/>
      <c r="Q1702" s="22">
        <v>-3</v>
      </c>
      <c r="R1702" s="20"/>
      <c r="S1702" s="22"/>
      <c r="T1702" s="20">
        <v>3</v>
      </c>
      <c r="U1702" s="22">
        <v>4</v>
      </c>
      <c r="V1702" s="27">
        <v>4000</v>
      </c>
      <c r="W1702" s="1" t="s">
        <v>9930</v>
      </c>
      <c r="X1702" s="29" t="s">
        <v>9931</v>
      </c>
      <c r="Y1702" s="1"/>
      <c r="Z1702" s="1"/>
      <c r="AA1702" s="1" t="s">
        <v>1631</v>
      </c>
      <c r="AB1702" s="1"/>
      <c r="AC1702" s="1"/>
      <c r="AD1702" s="1"/>
      <c r="AE1702" s="1"/>
      <c r="AF1702" s="1"/>
      <c r="AG1702" s="1"/>
    </row>
    <row r="1703" spans="1:33">
      <c r="A1703" t="s">
        <v>170</v>
      </c>
      <c r="B1703" s="2" t="s">
        <v>9932</v>
      </c>
      <c r="C1703" s="1"/>
      <c r="D1703" s="1" t="s">
        <v>325</v>
      </c>
      <c r="E1703" s="1"/>
      <c r="F1703" s="1"/>
      <c r="G1703" s="1"/>
      <c r="H1703" s="20"/>
      <c r="I1703" s="22"/>
      <c r="J1703" s="20"/>
      <c r="K1703" s="22"/>
      <c r="L1703" s="20"/>
      <c r="M1703" s="22"/>
      <c r="N1703" s="20"/>
      <c r="O1703" s="22"/>
      <c r="P1703" s="20"/>
      <c r="Q1703" s="22">
        <v>1</v>
      </c>
      <c r="R1703" s="20"/>
      <c r="S1703" s="22"/>
      <c r="T1703" s="20">
        <v>3</v>
      </c>
      <c r="U1703" s="22"/>
      <c r="V1703" s="27">
        <v>4000</v>
      </c>
      <c r="W1703" s="1" t="s">
        <v>9933</v>
      </c>
      <c r="X1703" s="29" t="s">
        <v>9934</v>
      </c>
      <c r="Y1703" s="1"/>
      <c r="Z1703" s="1"/>
      <c r="AA1703" s="1" t="s">
        <v>1631</v>
      </c>
      <c r="AB1703" s="1"/>
      <c r="AC1703" s="1"/>
      <c r="AD1703" s="1"/>
      <c r="AE1703" s="1"/>
      <c r="AF1703" s="1"/>
      <c r="AG1703" s="1"/>
    </row>
    <row r="1704" spans="1:33">
      <c r="A1704" t="s">
        <v>170</v>
      </c>
      <c r="B1704" s="2" t="s">
        <v>9935</v>
      </c>
      <c r="C1704" s="1"/>
      <c r="D1704" s="1" t="s">
        <v>183</v>
      </c>
      <c r="E1704" s="1"/>
      <c r="F1704" s="1"/>
      <c r="G1704" s="1"/>
      <c r="H1704" s="20"/>
      <c r="I1704" s="22"/>
      <c r="J1704" s="20"/>
      <c r="K1704" s="22"/>
      <c r="L1704" s="20"/>
      <c r="M1704" s="22"/>
      <c r="N1704" s="20"/>
      <c r="O1704" s="22"/>
      <c r="P1704" s="20"/>
      <c r="Q1704" s="22">
        <v>-2</v>
      </c>
      <c r="R1704" s="20"/>
      <c r="S1704" s="22"/>
      <c r="T1704" s="20">
        <v>4</v>
      </c>
      <c r="U1704" s="22">
        <v>2</v>
      </c>
      <c r="V1704" s="27">
        <v>4000</v>
      </c>
      <c r="W1704" s="1" t="s">
        <v>9936</v>
      </c>
      <c r="X1704" s="29" t="s">
        <v>9937</v>
      </c>
      <c r="Y1704" s="1"/>
      <c r="Z1704" s="1"/>
      <c r="AA1704" s="1" t="s">
        <v>1631</v>
      </c>
      <c r="AB1704" s="1"/>
      <c r="AC1704" s="1"/>
      <c r="AD1704" s="1"/>
      <c r="AE1704" s="1"/>
      <c r="AF1704" s="1"/>
      <c r="AG1704" s="1"/>
    </row>
    <row r="1705" spans="1:33">
      <c r="A1705" t="s">
        <v>170</v>
      </c>
      <c r="B1705" s="2" t="s">
        <v>9938</v>
      </c>
      <c r="C1705" s="1"/>
      <c r="D1705" s="1" t="s">
        <v>183</v>
      </c>
      <c r="E1705" s="1"/>
      <c r="F1705" s="1"/>
      <c r="G1705" s="1"/>
      <c r="H1705" s="20"/>
      <c r="I1705" s="22"/>
      <c r="J1705" s="20"/>
      <c r="K1705" s="22"/>
      <c r="L1705" s="20"/>
      <c r="M1705" s="22"/>
      <c r="N1705" s="20"/>
      <c r="O1705" s="22"/>
      <c r="P1705" s="20"/>
      <c r="Q1705" s="22">
        <v>-1</v>
      </c>
      <c r="R1705" s="20"/>
      <c r="S1705" s="22"/>
      <c r="T1705" s="20">
        <v>5</v>
      </c>
      <c r="U1705" s="22"/>
      <c r="V1705" s="27">
        <v>4000</v>
      </c>
      <c r="W1705" s="1" t="s">
        <v>9939</v>
      </c>
      <c r="X1705" s="29" t="s">
        <v>9940</v>
      </c>
      <c r="Y1705" s="1"/>
      <c r="Z1705" s="1"/>
      <c r="AA1705" s="1" t="s">
        <v>1631</v>
      </c>
      <c r="AB1705" s="1"/>
      <c r="AC1705" s="1"/>
      <c r="AD1705" s="1"/>
      <c r="AE1705" s="1"/>
      <c r="AF1705" s="1"/>
      <c r="AG1705" s="1"/>
    </row>
    <row r="1706" spans="1:33">
      <c r="A1706" t="s">
        <v>170</v>
      </c>
      <c r="B1706" s="2" t="s">
        <v>9941</v>
      </c>
      <c r="C1706" s="1"/>
      <c r="D1706" s="1" t="s">
        <v>183</v>
      </c>
      <c r="E1706" s="1"/>
      <c r="F1706" s="1"/>
      <c r="G1706" s="1"/>
      <c r="H1706" s="20"/>
      <c r="I1706" s="22"/>
      <c r="J1706" s="20"/>
      <c r="K1706" s="22"/>
      <c r="L1706" s="20"/>
      <c r="M1706" s="22"/>
      <c r="N1706" s="20"/>
      <c r="O1706" s="22"/>
      <c r="P1706" s="20"/>
      <c r="Q1706" s="22">
        <v>-3</v>
      </c>
      <c r="R1706" s="20"/>
      <c r="S1706" s="22"/>
      <c r="T1706" s="20">
        <v>5</v>
      </c>
      <c r="U1706" s="22">
        <v>2</v>
      </c>
      <c r="V1706" s="27">
        <v>4000</v>
      </c>
      <c r="W1706" s="1" t="s">
        <v>9942</v>
      </c>
      <c r="X1706" s="29" t="s">
        <v>8746</v>
      </c>
      <c r="Y1706" s="1"/>
      <c r="Z1706" s="1"/>
      <c r="AA1706" s="1" t="s">
        <v>1631</v>
      </c>
      <c r="AB1706" s="1"/>
      <c r="AC1706" s="1"/>
      <c r="AD1706" s="1"/>
      <c r="AE1706" s="1"/>
      <c r="AF1706" s="1"/>
      <c r="AG1706" s="1"/>
    </row>
    <row r="1707" spans="1:33">
      <c r="A1707" t="s">
        <v>170</v>
      </c>
      <c r="B1707" s="2" t="s">
        <v>9943</v>
      </c>
      <c r="C1707" s="1"/>
      <c r="D1707" s="1" t="s">
        <v>329</v>
      </c>
      <c r="E1707" s="1"/>
      <c r="F1707" s="1"/>
      <c r="G1707" s="1"/>
      <c r="H1707" s="20"/>
      <c r="I1707" s="22"/>
      <c r="J1707" s="20"/>
      <c r="K1707" s="22"/>
      <c r="L1707" s="20"/>
      <c r="M1707" s="22"/>
      <c r="N1707" s="20"/>
      <c r="O1707" s="22"/>
      <c r="P1707" s="20"/>
      <c r="Q1707" s="22">
        <v>-1</v>
      </c>
      <c r="R1707" s="20"/>
      <c r="S1707" s="22"/>
      <c r="T1707" s="20">
        <v>4</v>
      </c>
      <c r="U1707" s="22"/>
      <c r="V1707" s="27">
        <v>4000</v>
      </c>
      <c r="W1707" s="1" t="s">
        <v>9944</v>
      </c>
      <c r="X1707" s="29" t="s">
        <v>9945</v>
      </c>
      <c r="Y1707" s="1"/>
      <c r="Z1707" s="1"/>
      <c r="AA1707" s="1" t="s">
        <v>1638</v>
      </c>
      <c r="AB1707" s="1"/>
      <c r="AC1707" s="1"/>
      <c r="AD1707" s="1"/>
      <c r="AE1707" s="1"/>
      <c r="AF1707" s="1"/>
      <c r="AG1707" s="1"/>
    </row>
    <row r="1708" spans="1:33">
      <c r="A1708" t="s">
        <v>170</v>
      </c>
      <c r="B1708" s="2" t="s">
        <v>9946</v>
      </c>
      <c r="C1708" s="1"/>
      <c r="D1708" s="1" t="s">
        <v>183</v>
      </c>
      <c r="E1708" s="1"/>
      <c r="F1708" s="1"/>
      <c r="G1708" s="1"/>
      <c r="H1708" s="20"/>
      <c r="I1708" s="22">
        <v>-1</v>
      </c>
      <c r="J1708" s="20"/>
      <c r="K1708" s="22"/>
      <c r="L1708" s="20"/>
      <c r="M1708" s="22"/>
      <c r="N1708" s="20"/>
      <c r="O1708" s="22"/>
      <c r="P1708" s="20"/>
      <c r="Q1708" s="22"/>
      <c r="R1708" s="20"/>
      <c r="S1708" s="22"/>
      <c r="T1708" s="20">
        <v>4</v>
      </c>
      <c r="U1708" s="22">
        <v>1</v>
      </c>
      <c r="V1708" s="27">
        <v>4000</v>
      </c>
      <c r="W1708" s="1" t="s">
        <v>9947</v>
      </c>
      <c r="X1708" s="29" t="s">
        <v>9948</v>
      </c>
      <c r="Y1708" s="1"/>
      <c r="Z1708" s="1"/>
      <c r="AA1708" s="1" t="s">
        <v>1638</v>
      </c>
      <c r="AB1708" s="1"/>
      <c r="AC1708" s="1"/>
      <c r="AD1708" s="1"/>
      <c r="AE1708" s="1"/>
      <c r="AF1708" s="1"/>
      <c r="AG1708" s="1"/>
    </row>
    <row r="1709" spans="1:33">
      <c r="A1709" t="s">
        <v>170</v>
      </c>
      <c r="B1709" s="2" t="s">
        <v>9949</v>
      </c>
      <c r="C1709" s="1"/>
      <c r="D1709" s="1" t="s">
        <v>183</v>
      </c>
      <c r="E1709" s="1"/>
      <c r="F1709" s="1"/>
      <c r="G1709" s="1"/>
      <c r="H1709" s="20"/>
      <c r="I1709" s="22"/>
      <c r="J1709" s="20"/>
      <c r="K1709" s="22"/>
      <c r="L1709" s="20"/>
      <c r="M1709" s="22"/>
      <c r="N1709" s="20"/>
      <c r="O1709" s="22"/>
      <c r="P1709" s="20"/>
      <c r="Q1709" s="22">
        <v>-2</v>
      </c>
      <c r="R1709" s="20"/>
      <c r="S1709" s="22"/>
      <c r="T1709" s="20">
        <v>3</v>
      </c>
      <c r="U1709" s="22">
        <v>3</v>
      </c>
      <c r="V1709" s="27">
        <v>4000</v>
      </c>
      <c r="W1709" s="1" t="s">
        <v>9950</v>
      </c>
      <c r="X1709" s="29" t="s">
        <v>9951</v>
      </c>
      <c r="Y1709" s="1"/>
      <c r="Z1709" s="1"/>
      <c r="AA1709" s="1" t="s">
        <v>1653</v>
      </c>
      <c r="AB1709" s="1"/>
      <c r="AC1709" s="1"/>
      <c r="AD1709" s="1"/>
      <c r="AE1709" s="1"/>
      <c r="AF1709" s="1"/>
      <c r="AG1709" s="1"/>
    </row>
    <row r="1710" spans="1:33">
      <c r="A1710" t="s">
        <v>170</v>
      </c>
      <c r="B1710" s="2" t="s">
        <v>9952</v>
      </c>
      <c r="C1710" s="1"/>
      <c r="D1710" s="1" t="s">
        <v>305</v>
      </c>
      <c r="E1710" s="1" t="s">
        <v>316</v>
      </c>
      <c r="F1710" s="1"/>
      <c r="G1710" s="1"/>
      <c r="H1710" s="20"/>
      <c r="I1710" s="22">
        <v>-1</v>
      </c>
      <c r="J1710" s="20"/>
      <c r="K1710" s="22"/>
      <c r="L1710" s="20"/>
      <c r="M1710" s="22"/>
      <c r="N1710" s="20"/>
      <c r="O1710" s="22"/>
      <c r="P1710" s="20"/>
      <c r="Q1710" s="22">
        <v>-1</v>
      </c>
      <c r="R1710" s="20"/>
      <c r="S1710" s="22"/>
      <c r="T1710" s="20">
        <v>4</v>
      </c>
      <c r="U1710" s="22">
        <v>3</v>
      </c>
      <c r="V1710" s="27">
        <v>4000</v>
      </c>
      <c r="W1710" s="1" t="s">
        <v>9953</v>
      </c>
      <c r="X1710" s="29" t="s">
        <v>9954</v>
      </c>
      <c r="Y1710" s="1"/>
      <c r="Z1710" s="1"/>
      <c r="AA1710" s="1" t="s">
        <v>1657</v>
      </c>
      <c r="AB1710" s="1"/>
      <c r="AC1710" s="1"/>
      <c r="AD1710" s="1"/>
      <c r="AE1710" s="1"/>
      <c r="AF1710" s="1"/>
      <c r="AG1710" s="1"/>
    </row>
    <row r="1711" spans="1:33">
      <c r="A1711" t="s">
        <v>170</v>
      </c>
      <c r="B1711" s="2" t="s">
        <v>9955</v>
      </c>
      <c r="C1711" s="1"/>
      <c r="D1711" s="1" t="s">
        <v>183</v>
      </c>
      <c r="E1711" s="1"/>
      <c r="F1711" s="1"/>
      <c r="G1711" s="1"/>
      <c r="H1711" s="20"/>
      <c r="I1711" s="22"/>
      <c r="J1711" s="20"/>
      <c r="K1711" s="22"/>
      <c r="L1711" s="20"/>
      <c r="M1711" s="22"/>
      <c r="N1711" s="20"/>
      <c r="O1711" s="22"/>
      <c r="P1711" s="20"/>
      <c r="Q1711" s="22">
        <v>1</v>
      </c>
      <c r="R1711" s="20"/>
      <c r="S1711" s="22"/>
      <c r="T1711" s="20">
        <v>1</v>
      </c>
      <c r="U1711" s="22">
        <v>1</v>
      </c>
      <c r="V1711" s="58">
        <v>4000</v>
      </c>
      <c r="W1711" s="59" t="s">
        <v>9956</v>
      </c>
      <c r="X1711" s="29" t="s">
        <v>9957</v>
      </c>
      <c r="Y1711" s="1"/>
      <c r="Z1711" s="1"/>
      <c r="AA1711" s="21" t="s">
        <v>1662</v>
      </c>
      <c r="AB1711" s="1"/>
      <c r="AC1711" s="1"/>
      <c r="AD1711" s="1"/>
      <c r="AE1711" s="1"/>
      <c r="AF1711" s="1"/>
      <c r="AG1711" s="1"/>
    </row>
    <row r="1712" spans="1:33">
      <c r="A1712" t="s">
        <v>170</v>
      </c>
      <c r="B1712" s="2" t="s">
        <v>9958</v>
      </c>
      <c r="C1712" s="1"/>
      <c r="D1712" s="1" t="s">
        <v>305</v>
      </c>
      <c r="E1712" s="1" t="s">
        <v>316</v>
      </c>
      <c r="F1712" s="1"/>
      <c r="G1712" s="1"/>
      <c r="H1712" s="20"/>
      <c r="I1712" s="22"/>
      <c r="J1712" s="20"/>
      <c r="K1712" s="22"/>
      <c r="L1712" s="20"/>
      <c r="M1712" s="22"/>
      <c r="N1712" s="20"/>
      <c r="O1712" s="22"/>
      <c r="P1712" s="20"/>
      <c r="Q1712" s="22">
        <v>2</v>
      </c>
      <c r="R1712" s="20"/>
      <c r="S1712" s="22"/>
      <c r="T1712" s="20">
        <v>1</v>
      </c>
      <c r="U1712" s="22">
        <v>1</v>
      </c>
      <c r="V1712" s="58">
        <v>4000</v>
      </c>
      <c r="W1712" s="59" t="s">
        <v>9959</v>
      </c>
      <c r="X1712" s="29" t="s">
        <v>9960</v>
      </c>
      <c r="Y1712" s="1"/>
      <c r="Z1712" s="1"/>
      <c r="AA1712" s="21" t="s">
        <v>1662</v>
      </c>
      <c r="AB1712" s="1"/>
      <c r="AC1712" s="1"/>
      <c r="AD1712" s="1"/>
      <c r="AE1712" s="1"/>
      <c r="AF1712" s="1"/>
      <c r="AG1712" s="1"/>
    </row>
    <row r="1713" spans="1:33">
      <c r="A1713" t="s">
        <v>170</v>
      </c>
      <c r="B1713" s="2" t="s">
        <v>9961</v>
      </c>
      <c r="C1713" s="59"/>
      <c r="D1713" s="1" t="s">
        <v>1611</v>
      </c>
      <c r="E1713" s="59" t="s">
        <v>1605</v>
      </c>
      <c r="F1713" s="1"/>
      <c r="G1713" s="59"/>
      <c r="H1713" s="44"/>
      <c r="I1713" s="67"/>
      <c r="J1713" s="20"/>
      <c r="K1713" s="67"/>
      <c r="L1713" s="54"/>
      <c r="M1713" s="69"/>
      <c r="N1713" s="54"/>
      <c r="O1713" s="67"/>
      <c r="P1713" s="54"/>
      <c r="Q1713" s="67">
        <v>-1</v>
      </c>
      <c r="R1713" s="44"/>
      <c r="S1713" s="67"/>
      <c r="T1713" s="54">
        <v>3</v>
      </c>
      <c r="U1713" s="67">
        <v>2</v>
      </c>
      <c r="V1713" s="68">
        <v>4000</v>
      </c>
      <c r="W1713" s="71" t="s">
        <v>9962</v>
      </c>
      <c r="X1713" s="26" t="s">
        <v>9963</v>
      </c>
      <c r="Y1713" s="59"/>
      <c r="Z1713" s="59"/>
      <c r="AA1713" s="1" t="s">
        <v>1662</v>
      </c>
      <c r="AB1713" s="1"/>
      <c r="AC1713" s="1"/>
      <c r="AD1713" s="1"/>
      <c r="AE1713" s="1"/>
      <c r="AF1713" s="1"/>
      <c r="AG1713" s="1"/>
    </row>
    <row r="1714" spans="1:33">
      <c r="A1714" t="s">
        <v>170</v>
      </c>
      <c r="B1714" s="2" t="s">
        <v>9964</v>
      </c>
      <c r="C1714" s="59"/>
      <c r="D1714" s="1" t="s">
        <v>316</v>
      </c>
      <c r="E1714" s="59" t="s">
        <v>951</v>
      </c>
      <c r="F1714" s="1"/>
      <c r="G1714" s="59"/>
      <c r="H1714" s="44"/>
      <c r="I1714" s="67">
        <v>-1</v>
      </c>
      <c r="J1714" s="20"/>
      <c r="K1714" s="67"/>
      <c r="L1714" s="54"/>
      <c r="M1714" s="70"/>
      <c r="N1714" s="54"/>
      <c r="O1714" s="69"/>
      <c r="P1714" s="54"/>
      <c r="Q1714" s="67">
        <v>1</v>
      </c>
      <c r="R1714" s="44"/>
      <c r="S1714" s="67"/>
      <c r="T1714" s="54">
        <v>3</v>
      </c>
      <c r="U1714" s="67">
        <v>2</v>
      </c>
      <c r="V1714" s="68">
        <v>4000</v>
      </c>
      <c r="W1714" s="71" t="s">
        <v>9965</v>
      </c>
      <c r="X1714" s="26" t="s">
        <v>9966</v>
      </c>
      <c r="Y1714" s="59"/>
      <c r="Z1714" s="59"/>
      <c r="AA1714" s="1" t="s">
        <v>1662</v>
      </c>
      <c r="AB1714" s="1"/>
      <c r="AC1714" s="1"/>
      <c r="AD1714" s="1"/>
      <c r="AE1714" s="1"/>
      <c r="AF1714" s="1"/>
      <c r="AG1714" s="1"/>
    </row>
    <row r="1715" spans="1:33">
      <c r="A1715" t="s">
        <v>170</v>
      </c>
      <c r="B1715" s="2" t="s">
        <v>9967</v>
      </c>
      <c r="C1715" s="59"/>
      <c r="D1715" s="1" t="s">
        <v>324</v>
      </c>
      <c r="E1715" s="59"/>
      <c r="F1715" s="1"/>
      <c r="G1715" s="59"/>
      <c r="H1715" s="44"/>
      <c r="I1715" s="67"/>
      <c r="J1715" s="20"/>
      <c r="K1715" s="67"/>
      <c r="L1715" s="54"/>
      <c r="M1715" s="70"/>
      <c r="N1715" s="54"/>
      <c r="O1715" s="67"/>
      <c r="P1715" s="54"/>
      <c r="Q1715" s="67"/>
      <c r="R1715" s="44"/>
      <c r="S1715" s="67"/>
      <c r="T1715" s="54">
        <v>3</v>
      </c>
      <c r="U1715" s="67">
        <v>2</v>
      </c>
      <c r="V1715" s="68">
        <v>4000</v>
      </c>
      <c r="W1715" s="71" t="s">
        <v>9968</v>
      </c>
      <c r="X1715" s="26" t="s">
        <v>9969</v>
      </c>
      <c r="Y1715" s="59"/>
      <c r="Z1715" s="59"/>
      <c r="AA1715" s="1" t="s">
        <v>1662</v>
      </c>
      <c r="AB1715" s="1"/>
      <c r="AC1715" s="1"/>
      <c r="AD1715" s="1"/>
      <c r="AE1715" s="1"/>
      <c r="AF1715" s="1"/>
      <c r="AG1715" s="1"/>
    </row>
    <row r="1716" spans="1:33">
      <c r="A1716" t="s">
        <v>170</v>
      </c>
      <c r="B1716" s="2" t="s">
        <v>9970</v>
      </c>
      <c r="C1716" s="59"/>
      <c r="D1716" s="1" t="s">
        <v>347</v>
      </c>
      <c r="E1716" s="59"/>
      <c r="F1716" s="1"/>
      <c r="G1716" s="59"/>
      <c r="H1716" s="44"/>
      <c r="I1716" s="67"/>
      <c r="J1716" s="20"/>
      <c r="K1716" s="67"/>
      <c r="L1716" s="54"/>
      <c r="M1716" s="70"/>
      <c r="N1716" s="54"/>
      <c r="O1716" s="67"/>
      <c r="P1716" s="54"/>
      <c r="Q1716" s="67"/>
      <c r="R1716" s="44"/>
      <c r="S1716" s="67"/>
      <c r="T1716" s="54">
        <v>1</v>
      </c>
      <c r="U1716" s="67">
        <v>4</v>
      </c>
      <c r="V1716" s="68">
        <v>4000</v>
      </c>
      <c r="W1716" s="71" t="s">
        <v>9971</v>
      </c>
      <c r="X1716" s="26" t="s">
        <v>9972</v>
      </c>
      <c r="Y1716" s="59"/>
      <c r="Z1716" s="59"/>
      <c r="AA1716" s="1" t="s">
        <v>1662</v>
      </c>
      <c r="AB1716" s="1"/>
      <c r="AC1716" s="1"/>
      <c r="AD1716" s="1"/>
      <c r="AE1716" s="1"/>
      <c r="AF1716" s="1"/>
      <c r="AG1716" s="1"/>
    </row>
    <row r="1717" spans="1:33">
      <c r="A1717" t="s">
        <v>170</v>
      </c>
      <c r="B1717" s="2" t="s">
        <v>9973</v>
      </c>
      <c r="C1717" s="59"/>
      <c r="D1717" s="1" t="s">
        <v>183</v>
      </c>
      <c r="E1717" s="59"/>
      <c r="F1717" s="1"/>
      <c r="G1717" s="59"/>
      <c r="H1717" s="44"/>
      <c r="I1717" s="67"/>
      <c r="J1717" s="20"/>
      <c r="K1717" s="67"/>
      <c r="L1717" s="54"/>
      <c r="M1717" s="69"/>
      <c r="N1717" s="54"/>
      <c r="O1717" s="67"/>
      <c r="P1717" s="54"/>
      <c r="Q1717" s="67">
        <v>-1</v>
      </c>
      <c r="R1717" s="44"/>
      <c r="S1717" s="67"/>
      <c r="T1717" s="54">
        <v>4</v>
      </c>
      <c r="U1717" s="67"/>
      <c r="V1717" s="68">
        <v>4000</v>
      </c>
      <c r="W1717" s="71" t="s">
        <v>9974</v>
      </c>
      <c r="X1717" s="26" t="s">
        <v>9975</v>
      </c>
      <c r="Y1717" s="59"/>
      <c r="Z1717" s="59"/>
      <c r="AA1717" s="1" t="s">
        <v>1662</v>
      </c>
      <c r="AB1717" s="1"/>
      <c r="AC1717" s="1"/>
      <c r="AD1717" s="1"/>
      <c r="AE1717" s="1"/>
      <c r="AF1717" s="1"/>
      <c r="AG1717" s="1"/>
    </row>
    <row r="1718" spans="1:33">
      <c r="A1718" t="s">
        <v>170</v>
      </c>
      <c r="B1718" s="2" t="s">
        <v>9976</v>
      </c>
      <c r="C1718" s="59"/>
      <c r="D1718" s="1" t="s">
        <v>183</v>
      </c>
      <c r="E1718" s="59"/>
      <c r="F1718" s="1"/>
      <c r="G1718" s="59"/>
      <c r="H1718" s="44"/>
      <c r="I1718" s="67"/>
      <c r="J1718" s="20"/>
      <c r="K1718" s="67"/>
      <c r="L1718" s="54"/>
      <c r="M1718" s="70"/>
      <c r="N1718" s="54"/>
      <c r="O1718" s="67"/>
      <c r="P1718" s="54"/>
      <c r="Q1718" s="67">
        <v>-4</v>
      </c>
      <c r="R1718" s="44"/>
      <c r="S1718" s="67"/>
      <c r="T1718" s="54">
        <v>5</v>
      </c>
      <c r="U1718" s="67">
        <v>2</v>
      </c>
      <c r="V1718" s="68">
        <v>4000</v>
      </c>
      <c r="W1718" s="71" t="s">
        <v>9977</v>
      </c>
      <c r="X1718" s="26" t="s">
        <v>9978</v>
      </c>
      <c r="Y1718" s="59"/>
      <c r="Z1718" s="59"/>
      <c r="AA1718" s="1" t="s">
        <v>1662</v>
      </c>
      <c r="AB1718" s="1"/>
      <c r="AC1718" s="1"/>
      <c r="AD1718" s="1"/>
      <c r="AE1718" s="1"/>
      <c r="AF1718" s="1"/>
      <c r="AG1718" s="1"/>
    </row>
    <row r="1719" spans="1:33">
      <c r="A1719" t="s">
        <v>170</v>
      </c>
      <c r="B1719" s="2" t="s">
        <v>9979</v>
      </c>
      <c r="C1719" s="1"/>
      <c r="D1719" s="1" t="s">
        <v>305</v>
      </c>
      <c r="E1719" s="1" t="s">
        <v>316</v>
      </c>
      <c r="F1719" s="2"/>
      <c r="G1719" s="1"/>
      <c r="H1719" s="20"/>
      <c r="I1719" s="22"/>
      <c r="J1719" s="54"/>
      <c r="K1719" s="22"/>
      <c r="L1719" s="20"/>
      <c r="M1719" s="22"/>
      <c r="N1719" s="20"/>
      <c r="O1719" s="22"/>
      <c r="P1719" s="20"/>
      <c r="Q1719" s="22">
        <v>-2</v>
      </c>
      <c r="R1719" s="20"/>
      <c r="S1719" s="22"/>
      <c r="T1719" s="20">
        <v>4</v>
      </c>
      <c r="U1719" s="22">
        <v>4</v>
      </c>
      <c r="V1719" s="27">
        <v>5000</v>
      </c>
      <c r="W1719" s="1" t="s">
        <v>9980</v>
      </c>
      <c r="X1719" s="29" t="s">
        <v>183</v>
      </c>
      <c r="Y1719" s="1"/>
      <c r="Z1719" s="1"/>
      <c r="AA1719" s="1" t="s">
        <v>747</v>
      </c>
      <c r="AB1719" s="1"/>
      <c r="AC1719" s="1"/>
      <c r="AD1719" s="1"/>
      <c r="AE1719" s="1"/>
      <c r="AF1719" s="1"/>
      <c r="AG1719" s="1"/>
    </row>
    <row r="1720" spans="1:33">
      <c r="A1720" t="s">
        <v>170</v>
      </c>
      <c r="B1720" s="2" t="s">
        <v>9981</v>
      </c>
      <c r="C1720" s="1"/>
      <c r="D1720" s="1" t="s">
        <v>305</v>
      </c>
      <c r="E1720" s="1"/>
      <c r="F1720" s="2"/>
      <c r="G1720" s="1"/>
      <c r="H1720" s="20"/>
      <c r="I1720" s="22"/>
      <c r="J1720" s="54"/>
      <c r="K1720" s="22"/>
      <c r="L1720" s="20"/>
      <c r="M1720" s="22"/>
      <c r="N1720" s="20"/>
      <c r="O1720" s="22"/>
      <c r="P1720" s="20"/>
      <c r="Q1720" s="22">
        <v>-2</v>
      </c>
      <c r="R1720" s="20"/>
      <c r="S1720" s="22"/>
      <c r="T1720" s="20">
        <v>5</v>
      </c>
      <c r="U1720" s="22">
        <v>3</v>
      </c>
      <c r="V1720" s="27">
        <v>5000</v>
      </c>
      <c r="W1720" s="1" t="s">
        <v>9982</v>
      </c>
      <c r="X1720" s="29" t="s">
        <v>183</v>
      </c>
      <c r="Y1720" s="1"/>
      <c r="Z1720" s="1"/>
      <c r="AA1720" s="1" t="s">
        <v>747</v>
      </c>
      <c r="AB1720" s="1"/>
      <c r="AC1720" s="1"/>
      <c r="AD1720" s="1"/>
      <c r="AE1720" s="1"/>
      <c r="AF1720" s="1"/>
      <c r="AG1720" s="1"/>
    </row>
    <row r="1721" spans="1:33">
      <c r="A1721" t="s">
        <v>170</v>
      </c>
      <c r="B1721" s="2" t="s">
        <v>9983</v>
      </c>
      <c r="C1721" s="1"/>
      <c r="D1721" s="1" t="s">
        <v>342</v>
      </c>
      <c r="E1721" s="1"/>
      <c r="F1721" s="1"/>
      <c r="G1721" s="1"/>
      <c r="H1721" s="20"/>
      <c r="I1721" s="22">
        <v>1</v>
      </c>
      <c r="J1721" s="54"/>
      <c r="K1721" s="22"/>
      <c r="L1721" s="20"/>
      <c r="M1721" s="22"/>
      <c r="N1721" s="20"/>
      <c r="O1721" s="22"/>
      <c r="P1721" s="20"/>
      <c r="Q1721" s="22">
        <v>2</v>
      </c>
      <c r="R1721" s="20"/>
      <c r="S1721" s="22"/>
      <c r="T1721" s="20">
        <v>1</v>
      </c>
      <c r="U1721" s="22">
        <v>1</v>
      </c>
      <c r="V1721" s="27">
        <v>5000</v>
      </c>
      <c r="W1721" s="1" t="s">
        <v>9984</v>
      </c>
      <c r="X1721" s="29"/>
      <c r="Y1721" s="1"/>
      <c r="Z1721" s="1"/>
      <c r="AA1721" s="1" t="s">
        <v>1614</v>
      </c>
      <c r="AB1721" s="1"/>
      <c r="AC1721" s="1"/>
      <c r="AD1721" s="1"/>
      <c r="AE1721" s="1"/>
      <c r="AF1721" s="1"/>
      <c r="AG1721" s="1"/>
    </row>
    <row r="1722" spans="1:33">
      <c r="A1722" t="s">
        <v>170</v>
      </c>
      <c r="B1722" s="2" t="s">
        <v>9985</v>
      </c>
      <c r="C1722" s="1"/>
      <c r="D1722" s="1" t="s">
        <v>345</v>
      </c>
      <c r="E1722" s="1"/>
      <c r="F1722" s="1"/>
      <c r="G1722" s="1"/>
      <c r="H1722" s="20"/>
      <c r="I1722" s="22">
        <v>1</v>
      </c>
      <c r="J1722" s="54"/>
      <c r="K1722" s="22"/>
      <c r="L1722" s="20"/>
      <c r="M1722" s="22"/>
      <c r="N1722" s="20"/>
      <c r="O1722" s="22"/>
      <c r="P1722" s="20"/>
      <c r="Q1722" s="22"/>
      <c r="R1722" s="20"/>
      <c r="S1722" s="22"/>
      <c r="T1722" s="20">
        <v>3</v>
      </c>
      <c r="U1722" s="22">
        <v>2</v>
      </c>
      <c r="V1722" s="27">
        <v>5000</v>
      </c>
      <c r="W1722" s="1" t="s">
        <v>9986</v>
      </c>
      <c r="X1722" s="29"/>
      <c r="Y1722" s="1"/>
      <c r="Z1722" s="1"/>
      <c r="AA1722" s="1" t="s">
        <v>1614</v>
      </c>
      <c r="AB1722" s="1"/>
      <c r="AC1722" s="1"/>
      <c r="AD1722" s="1"/>
      <c r="AE1722" s="1"/>
      <c r="AF1722" s="1"/>
      <c r="AG1722" s="1"/>
    </row>
    <row r="1723" spans="1:33">
      <c r="A1723" t="s">
        <v>170</v>
      </c>
      <c r="B1723" s="2" t="s">
        <v>9987</v>
      </c>
      <c r="C1723" s="1"/>
      <c r="D1723" s="1" t="s">
        <v>348</v>
      </c>
      <c r="E1723" s="1"/>
      <c r="F1723" s="2"/>
      <c r="G1723" s="1"/>
      <c r="H1723" s="20"/>
      <c r="I1723" s="22"/>
      <c r="J1723" s="54"/>
      <c r="K1723" s="22"/>
      <c r="L1723" s="20"/>
      <c r="M1723" s="22"/>
      <c r="N1723" s="20"/>
      <c r="O1723" s="22"/>
      <c r="P1723" s="20"/>
      <c r="Q1723" s="22"/>
      <c r="R1723" s="20"/>
      <c r="S1723" s="22"/>
      <c r="T1723" s="20">
        <v>2</v>
      </c>
      <c r="U1723" s="22">
        <v>4</v>
      </c>
      <c r="V1723" s="27">
        <v>5000</v>
      </c>
      <c r="W1723" s="1" t="s">
        <v>9988</v>
      </c>
      <c r="X1723" s="29"/>
      <c r="Y1723" s="1"/>
      <c r="Z1723" s="1"/>
      <c r="AA1723" s="1" t="s">
        <v>1614</v>
      </c>
      <c r="AB1723" s="1"/>
      <c r="AC1723" s="1"/>
      <c r="AD1723" s="1"/>
      <c r="AE1723" s="1"/>
      <c r="AF1723" s="1"/>
      <c r="AG1723" s="1"/>
    </row>
    <row r="1724" spans="1:33">
      <c r="A1724" t="s">
        <v>170</v>
      </c>
      <c r="B1724" s="2" t="s">
        <v>9989</v>
      </c>
      <c r="C1724" s="1"/>
      <c r="D1724" s="1" t="s">
        <v>344</v>
      </c>
      <c r="E1724" s="1" t="s">
        <v>36</v>
      </c>
      <c r="F1724" s="1"/>
      <c r="G1724" s="1"/>
      <c r="H1724" s="20"/>
      <c r="I1724" s="22"/>
      <c r="J1724" s="54"/>
      <c r="K1724" s="22"/>
      <c r="L1724" s="20"/>
      <c r="M1724" s="22"/>
      <c r="N1724" s="20"/>
      <c r="O1724" s="22"/>
      <c r="P1724" s="20"/>
      <c r="Q1724" s="22"/>
      <c r="R1724" s="20"/>
      <c r="S1724" s="22"/>
      <c r="T1724" s="20">
        <v>1</v>
      </c>
      <c r="U1724" s="22">
        <v>5</v>
      </c>
      <c r="V1724" s="27">
        <v>5000</v>
      </c>
      <c r="W1724" s="1" t="s">
        <v>9990</v>
      </c>
      <c r="X1724" s="29" t="s">
        <v>9991</v>
      </c>
      <c r="Y1724" s="1"/>
      <c r="Z1724" s="1"/>
      <c r="AA1724" s="1" t="s">
        <v>1623</v>
      </c>
      <c r="AB1724" s="1"/>
      <c r="AC1724" s="1"/>
      <c r="AD1724" s="1"/>
      <c r="AE1724" s="1"/>
      <c r="AF1724" s="1"/>
      <c r="AG1724" s="1"/>
    </row>
    <row r="1725" spans="1:33">
      <c r="A1725" t="s">
        <v>170</v>
      </c>
      <c r="B1725" s="2" t="s">
        <v>9992</v>
      </c>
      <c r="C1725" s="1"/>
      <c r="D1725" s="1" t="s">
        <v>183</v>
      </c>
      <c r="E1725" s="1"/>
      <c r="F1725" s="1"/>
      <c r="G1725" s="1"/>
      <c r="H1725" s="20"/>
      <c r="I1725" s="22">
        <v>1</v>
      </c>
      <c r="J1725" s="54"/>
      <c r="K1725" s="22"/>
      <c r="L1725" s="20"/>
      <c r="M1725" s="22"/>
      <c r="N1725" s="20"/>
      <c r="O1725" s="22"/>
      <c r="P1725" s="20"/>
      <c r="Q1725" s="22">
        <v>-2</v>
      </c>
      <c r="R1725" s="20"/>
      <c r="S1725" s="22"/>
      <c r="T1725" s="20">
        <v>3</v>
      </c>
      <c r="U1725" s="22">
        <v>3</v>
      </c>
      <c r="V1725" s="27">
        <v>5000</v>
      </c>
      <c r="W1725" s="1" t="s">
        <v>9993</v>
      </c>
      <c r="X1725" s="29" t="s">
        <v>9994</v>
      </c>
      <c r="Y1725" s="1"/>
      <c r="Z1725" s="1"/>
      <c r="AA1725" s="1" t="s">
        <v>1623</v>
      </c>
      <c r="AB1725" s="1"/>
      <c r="AC1725" s="1"/>
      <c r="AD1725" s="1"/>
      <c r="AE1725" s="1"/>
      <c r="AF1725" s="1"/>
      <c r="AG1725" s="1"/>
    </row>
    <row r="1726" spans="1:33">
      <c r="A1726" t="s">
        <v>170</v>
      </c>
      <c r="B1726" s="2" t="s">
        <v>9995</v>
      </c>
      <c r="C1726" s="1"/>
      <c r="D1726" s="1" t="s">
        <v>183</v>
      </c>
      <c r="E1726" s="1"/>
      <c r="F1726" s="1"/>
      <c r="G1726" s="1"/>
      <c r="H1726" s="20"/>
      <c r="I1726" s="22"/>
      <c r="J1726" s="54"/>
      <c r="K1726" s="22"/>
      <c r="L1726" s="20"/>
      <c r="M1726" s="22"/>
      <c r="N1726" s="20"/>
      <c r="O1726" s="22"/>
      <c r="P1726" s="20"/>
      <c r="Q1726" s="22">
        <v>-4</v>
      </c>
      <c r="R1726" s="20"/>
      <c r="S1726" s="22"/>
      <c r="T1726" s="20">
        <v>5</v>
      </c>
      <c r="U1726" s="22">
        <v>5</v>
      </c>
      <c r="V1726" s="27">
        <v>5000</v>
      </c>
      <c r="W1726" s="1" t="s">
        <v>9996</v>
      </c>
      <c r="X1726" s="29" t="s">
        <v>9997</v>
      </c>
      <c r="Y1726" s="1"/>
      <c r="Z1726" s="1"/>
      <c r="AA1726" s="1" t="s">
        <v>1623</v>
      </c>
      <c r="AB1726" s="1"/>
      <c r="AC1726" s="1"/>
      <c r="AD1726" s="1"/>
      <c r="AE1726" s="1"/>
      <c r="AF1726" s="1"/>
      <c r="AG1726" s="1"/>
    </row>
    <row r="1727" spans="1:33">
      <c r="A1727" t="s">
        <v>170</v>
      </c>
      <c r="B1727" s="2" t="s">
        <v>9998</v>
      </c>
      <c r="C1727" s="1"/>
      <c r="D1727" s="2" t="s">
        <v>305</v>
      </c>
      <c r="E1727" s="1" t="s">
        <v>316</v>
      </c>
      <c r="F1727" s="1"/>
      <c r="G1727" s="1"/>
      <c r="H1727" s="20"/>
      <c r="I1727" s="22"/>
      <c r="J1727" s="54"/>
      <c r="K1727" s="22"/>
      <c r="L1727" s="20"/>
      <c r="M1727" s="22"/>
      <c r="N1727" s="20"/>
      <c r="O1727" s="22"/>
      <c r="P1727" s="20"/>
      <c r="Q1727" s="22">
        <v>-4</v>
      </c>
      <c r="R1727" s="20"/>
      <c r="S1727" s="22"/>
      <c r="T1727" s="20">
        <v>5</v>
      </c>
      <c r="U1727" s="22">
        <v>5</v>
      </c>
      <c r="V1727" s="27">
        <v>5000</v>
      </c>
      <c r="W1727" s="1" t="s">
        <v>9999</v>
      </c>
      <c r="X1727" s="29" t="s">
        <v>10000</v>
      </c>
      <c r="Y1727" s="1"/>
      <c r="Z1727" s="1"/>
      <c r="AA1727" s="1" t="s">
        <v>1623</v>
      </c>
      <c r="AB1727" s="1"/>
      <c r="AC1727" s="1"/>
      <c r="AD1727" s="1"/>
      <c r="AE1727" s="1"/>
      <c r="AF1727" s="1"/>
      <c r="AG1727" s="1"/>
    </row>
    <row r="1728" spans="1:33">
      <c r="A1728" t="s">
        <v>170</v>
      </c>
      <c r="B1728" s="2" t="s">
        <v>10001</v>
      </c>
      <c r="C1728" s="1"/>
      <c r="D1728" s="1" t="s">
        <v>51</v>
      </c>
      <c r="E1728" s="1"/>
      <c r="F1728" s="1"/>
      <c r="G1728" s="1"/>
      <c r="H1728" s="20"/>
      <c r="I1728" s="22"/>
      <c r="J1728" s="54"/>
      <c r="K1728" s="22"/>
      <c r="L1728" s="20"/>
      <c r="M1728" s="22"/>
      <c r="N1728" s="20"/>
      <c r="O1728" s="22"/>
      <c r="P1728" s="20"/>
      <c r="Q1728" s="22">
        <v>-4</v>
      </c>
      <c r="R1728" s="20"/>
      <c r="S1728" s="22"/>
      <c r="T1728" s="20">
        <v>7</v>
      </c>
      <c r="U1728" s="22">
        <v>3</v>
      </c>
      <c r="V1728" s="27">
        <v>5000</v>
      </c>
      <c r="W1728" s="1" t="s">
        <v>10002</v>
      </c>
      <c r="X1728" s="29" t="s">
        <v>9735</v>
      </c>
      <c r="Y1728" s="1"/>
      <c r="Z1728" s="1"/>
      <c r="AA1728" s="1" t="s">
        <v>1623</v>
      </c>
      <c r="AB1728" s="1"/>
      <c r="AC1728" s="1"/>
      <c r="AD1728" s="1"/>
      <c r="AE1728" s="1"/>
      <c r="AF1728" s="1"/>
      <c r="AG1728" s="1"/>
    </row>
    <row r="1729" spans="1:33">
      <c r="A1729" t="s">
        <v>170</v>
      </c>
      <c r="B1729" s="2" t="s">
        <v>10003</v>
      </c>
      <c r="C1729" s="1"/>
      <c r="D1729" s="1" t="s">
        <v>347</v>
      </c>
      <c r="E1729" s="1"/>
      <c r="F1729" s="1"/>
      <c r="G1729" s="1"/>
      <c r="H1729" s="20"/>
      <c r="I1729" s="22"/>
      <c r="J1729" s="54"/>
      <c r="K1729" s="22"/>
      <c r="L1729" s="20"/>
      <c r="M1729" s="22"/>
      <c r="N1729" s="20"/>
      <c r="O1729" s="22"/>
      <c r="P1729" s="20"/>
      <c r="Q1729" s="22">
        <v>-2</v>
      </c>
      <c r="R1729" s="20"/>
      <c r="S1729" s="22"/>
      <c r="T1729" s="20">
        <v>4</v>
      </c>
      <c r="U1729" s="22">
        <v>4</v>
      </c>
      <c r="V1729" s="27">
        <v>5000</v>
      </c>
      <c r="W1729" s="1" t="s">
        <v>10004</v>
      </c>
      <c r="X1729" s="29" t="s">
        <v>10005</v>
      </c>
      <c r="Y1729" s="1"/>
      <c r="Z1729" s="1"/>
      <c r="AA1729" s="1" t="s">
        <v>1623</v>
      </c>
      <c r="AB1729" s="1"/>
      <c r="AC1729" s="1"/>
      <c r="AD1729" s="1"/>
      <c r="AE1729" s="1"/>
      <c r="AF1729" s="1"/>
      <c r="AG1729" s="1"/>
    </row>
    <row r="1730" spans="1:33">
      <c r="A1730" t="s">
        <v>170</v>
      </c>
      <c r="B1730" s="2" t="s">
        <v>10006</v>
      </c>
      <c r="C1730" s="1"/>
      <c r="D1730" s="1" t="s">
        <v>347</v>
      </c>
      <c r="E1730" s="1"/>
      <c r="F1730" s="1"/>
      <c r="G1730" s="1"/>
      <c r="H1730" s="20"/>
      <c r="I1730" s="22"/>
      <c r="J1730" s="54"/>
      <c r="K1730" s="22"/>
      <c r="L1730" s="20"/>
      <c r="M1730" s="22"/>
      <c r="N1730" s="20"/>
      <c r="O1730" s="22"/>
      <c r="P1730" s="20"/>
      <c r="Q1730" s="22">
        <v>-5</v>
      </c>
      <c r="R1730" s="20"/>
      <c r="S1730" s="22"/>
      <c r="T1730" s="20">
        <v>8</v>
      </c>
      <c r="U1730" s="22">
        <v>3</v>
      </c>
      <c r="V1730" s="27">
        <v>5000</v>
      </c>
      <c r="W1730" s="1" t="s">
        <v>10007</v>
      </c>
      <c r="X1730" s="29" t="s">
        <v>10008</v>
      </c>
      <c r="Y1730" s="1"/>
      <c r="Z1730" s="1"/>
      <c r="AA1730" s="1" t="s">
        <v>1623</v>
      </c>
      <c r="AB1730" s="1"/>
      <c r="AC1730" s="1"/>
      <c r="AD1730" s="1"/>
      <c r="AE1730" s="1"/>
      <c r="AF1730" s="1"/>
      <c r="AG1730" s="1"/>
    </row>
    <row r="1731" spans="1:33">
      <c r="A1731" t="s">
        <v>170</v>
      </c>
      <c r="B1731" s="2" t="s">
        <v>10009</v>
      </c>
      <c r="C1731" s="1"/>
      <c r="D1731" s="1" t="s">
        <v>183</v>
      </c>
      <c r="E1731" s="1"/>
      <c r="F1731" s="1"/>
      <c r="G1731" s="1"/>
      <c r="H1731" s="20"/>
      <c r="I1731" s="22">
        <v>1</v>
      </c>
      <c r="J1731" s="20"/>
      <c r="K1731" s="22"/>
      <c r="L1731" s="20"/>
      <c r="M1731" s="22"/>
      <c r="N1731" s="20"/>
      <c r="O1731" s="22"/>
      <c r="P1731" s="20"/>
      <c r="Q1731" s="22"/>
      <c r="R1731" s="20"/>
      <c r="S1731" s="22"/>
      <c r="T1731" s="20">
        <v>2</v>
      </c>
      <c r="U1731" s="22">
        <v>2</v>
      </c>
      <c r="V1731" s="27">
        <v>5000</v>
      </c>
      <c r="W1731" s="1" t="s">
        <v>10010</v>
      </c>
      <c r="X1731" s="29" t="s">
        <v>10011</v>
      </c>
      <c r="Y1731" s="1"/>
      <c r="Z1731" s="1"/>
      <c r="AA1731" s="1" t="s">
        <v>1631</v>
      </c>
      <c r="AB1731" s="1"/>
      <c r="AC1731" s="1"/>
      <c r="AD1731" s="1"/>
      <c r="AE1731" s="1"/>
      <c r="AF1731" s="1"/>
      <c r="AG1731" s="1"/>
    </row>
    <row r="1732" spans="1:33">
      <c r="A1732" t="s">
        <v>170</v>
      </c>
      <c r="B1732" s="2" t="s">
        <v>10012</v>
      </c>
      <c r="C1732" s="1"/>
      <c r="D1732" s="1" t="s">
        <v>361</v>
      </c>
      <c r="E1732" s="1"/>
      <c r="F1732" s="1"/>
      <c r="G1732" s="1"/>
      <c r="H1732" s="20"/>
      <c r="I1732" s="22"/>
      <c r="J1732" s="20"/>
      <c r="K1732" s="22"/>
      <c r="L1732" s="20"/>
      <c r="M1732" s="22"/>
      <c r="N1732" s="20"/>
      <c r="O1732" s="22"/>
      <c r="P1732" s="20"/>
      <c r="Q1732" s="22"/>
      <c r="R1732" s="20"/>
      <c r="S1732" s="22"/>
      <c r="T1732" s="20">
        <v>2</v>
      </c>
      <c r="U1732" s="22">
        <v>4</v>
      </c>
      <c r="V1732" s="27">
        <v>5000</v>
      </c>
      <c r="W1732" s="1" t="s">
        <v>10013</v>
      </c>
      <c r="X1732" s="29" t="s">
        <v>10014</v>
      </c>
      <c r="Y1732" s="1"/>
      <c r="Z1732" s="1"/>
      <c r="AA1732" s="1" t="s">
        <v>1631</v>
      </c>
      <c r="AB1732" s="1"/>
      <c r="AC1732" s="1"/>
      <c r="AD1732" s="1"/>
      <c r="AE1732" s="1"/>
      <c r="AF1732" s="1"/>
      <c r="AG1732" s="1"/>
    </row>
    <row r="1733" spans="1:33">
      <c r="A1733" t="s">
        <v>170</v>
      </c>
      <c r="B1733" s="2" t="s">
        <v>10015</v>
      </c>
      <c r="C1733" s="1"/>
      <c r="D1733" s="1" t="s">
        <v>183</v>
      </c>
      <c r="E1733" s="1"/>
      <c r="F1733" s="1"/>
      <c r="G1733" s="1"/>
      <c r="H1733" s="20"/>
      <c r="I1733" s="22"/>
      <c r="J1733" s="20"/>
      <c r="K1733" s="22"/>
      <c r="L1733" s="20"/>
      <c r="M1733" s="22"/>
      <c r="N1733" s="20"/>
      <c r="O1733" s="22"/>
      <c r="P1733" s="20"/>
      <c r="Q1733" s="22">
        <v>1</v>
      </c>
      <c r="R1733" s="20"/>
      <c r="S1733" s="22"/>
      <c r="T1733" s="20">
        <v>4</v>
      </c>
      <c r="U1733" s="22">
        <v>1</v>
      </c>
      <c r="V1733" s="27">
        <v>5000</v>
      </c>
      <c r="W1733" s="1" t="s">
        <v>10016</v>
      </c>
      <c r="X1733" s="29" t="s">
        <v>10017</v>
      </c>
      <c r="Y1733" s="1"/>
      <c r="Z1733" s="1"/>
      <c r="AA1733" s="1" t="s">
        <v>1631</v>
      </c>
      <c r="AB1733" s="1"/>
      <c r="AC1733" s="1"/>
      <c r="AD1733" s="1"/>
      <c r="AE1733" s="1"/>
      <c r="AF1733" s="1"/>
      <c r="AG1733" s="1"/>
    </row>
    <row r="1734" spans="1:33">
      <c r="A1734" t="s">
        <v>170</v>
      </c>
      <c r="B1734" s="2" t="s">
        <v>10018</v>
      </c>
      <c r="C1734" s="1"/>
      <c r="D1734" s="1" t="s">
        <v>183</v>
      </c>
      <c r="E1734" s="1"/>
      <c r="F1734" s="1"/>
      <c r="G1734" s="1"/>
      <c r="H1734" s="20"/>
      <c r="I1734" s="22"/>
      <c r="J1734" s="20"/>
      <c r="K1734" s="22"/>
      <c r="L1734" s="20"/>
      <c r="M1734" s="22"/>
      <c r="N1734" s="20"/>
      <c r="O1734" s="22"/>
      <c r="P1734" s="20"/>
      <c r="Q1734" s="22">
        <v>-1</v>
      </c>
      <c r="R1734" s="20"/>
      <c r="S1734" s="22"/>
      <c r="T1734" s="20">
        <v>5</v>
      </c>
      <c r="U1734" s="22">
        <v>2</v>
      </c>
      <c r="V1734" s="27">
        <v>5000</v>
      </c>
      <c r="W1734" s="1" t="s">
        <v>10019</v>
      </c>
      <c r="X1734" s="29" t="s">
        <v>10020</v>
      </c>
      <c r="Y1734" s="1"/>
      <c r="Z1734" s="1"/>
      <c r="AA1734" s="1" t="s">
        <v>1631</v>
      </c>
      <c r="AB1734" s="1"/>
      <c r="AC1734" s="1"/>
      <c r="AD1734" s="1"/>
      <c r="AE1734" s="1"/>
      <c r="AF1734" s="1"/>
      <c r="AG1734" s="1"/>
    </row>
    <row r="1735" spans="1:33">
      <c r="A1735" t="s">
        <v>170</v>
      </c>
      <c r="B1735" s="2" t="s">
        <v>10021</v>
      </c>
      <c r="C1735" s="1"/>
      <c r="D1735" s="1" t="s">
        <v>183</v>
      </c>
      <c r="E1735" s="1"/>
      <c r="F1735" s="1"/>
      <c r="G1735" s="1"/>
      <c r="H1735" s="20"/>
      <c r="I1735" s="22"/>
      <c r="J1735" s="20"/>
      <c r="K1735" s="22"/>
      <c r="L1735" s="20"/>
      <c r="M1735" s="22"/>
      <c r="N1735" s="20"/>
      <c r="O1735" s="22"/>
      <c r="P1735" s="20"/>
      <c r="Q1735" s="22">
        <v>-4</v>
      </c>
      <c r="R1735" s="20"/>
      <c r="S1735" s="22"/>
      <c r="T1735" s="20">
        <v>6</v>
      </c>
      <c r="U1735" s="22">
        <v>4</v>
      </c>
      <c r="V1735" s="27">
        <v>5000</v>
      </c>
      <c r="W1735" s="1" t="s">
        <v>10022</v>
      </c>
      <c r="X1735" s="29" t="s">
        <v>10023</v>
      </c>
      <c r="Y1735" s="1"/>
      <c r="Z1735" s="1"/>
      <c r="AA1735" s="1" t="s">
        <v>1631</v>
      </c>
      <c r="AB1735" s="1"/>
      <c r="AC1735" s="1"/>
      <c r="AD1735" s="1"/>
      <c r="AE1735" s="1"/>
      <c r="AF1735" s="1"/>
      <c r="AG1735" s="1"/>
    </row>
    <row r="1736" spans="1:33">
      <c r="A1736" t="s">
        <v>170</v>
      </c>
      <c r="B1736" s="2" t="s">
        <v>10024</v>
      </c>
      <c r="C1736" s="1"/>
      <c r="D1736" s="1" t="s">
        <v>351</v>
      </c>
      <c r="E1736" s="1"/>
      <c r="F1736" s="1"/>
      <c r="G1736" s="1"/>
      <c r="H1736" s="20"/>
      <c r="I1736" s="22">
        <v>1</v>
      </c>
      <c r="J1736" s="20"/>
      <c r="K1736" s="22"/>
      <c r="L1736" s="20"/>
      <c r="M1736" s="22"/>
      <c r="N1736" s="20"/>
      <c r="O1736" s="22"/>
      <c r="P1736" s="20"/>
      <c r="Q1736" s="22">
        <v>-4</v>
      </c>
      <c r="R1736" s="20"/>
      <c r="S1736" s="22"/>
      <c r="T1736" s="20">
        <v>7</v>
      </c>
      <c r="U1736" s="22">
        <v>1</v>
      </c>
      <c r="V1736" s="27">
        <v>5000</v>
      </c>
      <c r="W1736" s="1" t="s">
        <v>10025</v>
      </c>
      <c r="X1736" s="29" t="s">
        <v>10026</v>
      </c>
      <c r="Y1736" s="1"/>
      <c r="Z1736" s="1"/>
      <c r="AA1736" s="1" t="s">
        <v>1631</v>
      </c>
      <c r="AB1736" s="1"/>
      <c r="AC1736" s="1"/>
      <c r="AD1736" s="1"/>
      <c r="AE1736" s="1"/>
      <c r="AF1736" s="1"/>
      <c r="AG1736" s="1"/>
    </row>
    <row r="1737" spans="1:33">
      <c r="A1737" t="s">
        <v>170</v>
      </c>
      <c r="B1737" s="2" t="s">
        <v>10027</v>
      </c>
      <c r="C1737" s="1"/>
      <c r="D1737" s="1" t="s">
        <v>364</v>
      </c>
      <c r="E1737" s="1"/>
      <c r="F1737" s="1"/>
      <c r="G1737" s="1"/>
      <c r="H1737" s="20"/>
      <c r="I1737" s="22">
        <v>1</v>
      </c>
      <c r="J1737" s="20"/>
      <c r="K1737" s="22"/>
      <c r="L1737" s="20"/>
      <c r="M1737" s="22"/>
      <c r="N1737" s="20"/>
      <c r="O1737" s="22"/>
      <c r="P1737" s="20"/>
      <c r="Q1737" s="22">
        <v>2</v>
      </c>
      <c r="R1737" s="20"/>
      <c r="S1737" s="22"/>
      <c r="T1737" s="20">
        <v>1</v>
      </c>
      <c r="U1737" s="22">
        <v>1</v>
      </c>
      <c r="V1737" s="27">
        <v>5000</v>
      </c>
      <c r="W1737" s="1" t="s">
        <v>10028</v>
      </c>
      <c r="X1737" s="29" t="s">
        <v>10029</v>
      </c>
      <c r="Y1737" s="1"/>
      <c r="Z1737" s="1"/>
      <c r="AA1737" s="1" t="s">
        <v>1643</v>
      </c>
      <c r="AB1737" s="1"/>
      <c r="AC1737" s="1"/>
      <c r="AD1737" s="1"/>
      <c r="AE1737" s="1"/>
      <c r="AF1737" s="1"/>
      <c r="AG1737" s="1"/>
    </row>
    <row r="1738" spans="1:33">
      <c r="A1738" t="s">
        <v>170</v>
      </c>
      <c r="B1738" s="2" t="s">
        <v>10030</v>
      </c>
      <c r="C1738" s="1"/>
      <c r="D1738" s="1" t="s">
        <v>183</v>
      </c>
      <c r="E1738" s="1"/>
      <c r="F1738" s="1"/>
      <c r="G1738" s="1"/>
      <c r="H1738" s="20"/>
      <c r="I1738" s="22"/>
      <c r="J1738" s="20"/>
      <c r="K1738" s="22"/>
      <c r="L1738" s="20"/>
      <c r="M1738" s="22"/>
      <c r="N1738" s="20"/>
      <c r="O1738" s="22"/>
      <c r="P1738" s="20"/>
      <c r="Q1738" s="22">
        <v>2</v>
      </c>
      <c r="R1738" s="20"/>
      <c r="S1738" s="22"/>
      <c r="T1738" s="20">
        <v>2</v>
      </c>
      <c r="U1738" s="22">
        <v>2</v>
      </c>
      <c r="V1738" s="27">
        <v>5000</v>
      </c>
      <c r="W1738" s="1" t="s">
        <v>10031</v>
      </c>
      <c r="X1738" s="29" t="s">
        <v>8681</v>
      </c>
      <c r="Y1738" s="1"/>
      <c r="Z1738" s="1"/>
      <c r="AA1738" s="1" t="s">
        <v>1643</v>
      </c>
      <c r="AB1738" s="1"/>
      <c r="AC1738" s="1"/>
      <c r="AD1738" s="1"/>
      <c r="AE1738" s="1"/>
      <c r="AF1738" s="1"/>
      <c r="AG1738" s="1"/>
    </row>
    <row r="1739" spans="1:33">
      <c r="A1739" t="s">
        <v>170</v>
      </c>
      <c r="B1739" s="2" t="s">
        <v>10032</v>
      </c>
      <c r="C1739" s="1"/>
      <c r="D1739" s="1" t="s">
        <v>347</v>
      </c>
      <c r="E1739" s="1"/>
      <c r="F1739" s="1"/>
      <c r="G1739" s="1"/>
      <c r="H1739" s="20"/>
      <c r="I1739" s="22">
        <v>-1</v>
      </c>
      <c r="J1739" s="20"/>
      <c r="K1739" s="22"/>
      <c r="L1739" s="20"/>
      <c r="M1739" s="22"/>
      <c r="N1739" s="20"/>
      <c r="O1739" s="22"/>
      <c r="P1739" s="20"/>
      <c r="Q1739" s="22">
        <v>-2</v>
      </c>
      <c r="R1739" s="20"/>
      <c r="S1739" s="22"/>
      <c r="T1739" s="20">
        <v>5</v>
      </c>
      <c r="U1739" s="22">
        <v>5</v>
      </c>
      <c r="V1739" s="27">
        <v>5000</v>
      </c>
      <c r="W1739" s="1" t="s">
        <v>10033</v>
      </c>
      <c r="X1739" s="29" t="s">
        <v>10034</v>
      </c>
      <c r="Y1739" s="1"/>
      <c r="Z1739" s="1"/>
      <c r="AA1739" s="1" t="s">
        <v>1643</v>
      </c>
      <c r="AB1739" s="1"/>
      <c r="AC1739" s="1"/>
      <c r="AD1739" s="1"/>
      <c r="AE1739" s="1"/>
      <c r="AF1739" s="1"/>
      <c r="AG1739" s="1"/>
    </row>
    <row r="1740" spans="1:33">
      <c r="A1740" t="s">
        <v>170</v>
      </c>
      <c r="B1740" s="2" t="s">
        <v>10035</v>
      </c>
      <c r="C1740" s="1"/>
      <c r="D1740" s="1" t="s">
        <v>305</v>
      </c>
      <c r="E1740" s="1" t="s">
        <v>316</v>
      </c>
      <c r="F1740" s="1"/>
      <c r="G1740" s="1"/>
      <c r="H1740" s="20"/>
      <c r="I1740" s="22"/>
      <c r="J1740" s="20"/>
      <c r="K1740" s="22"/>
      <c r="L1740" s="20"/>
      <c r="M1740" s="22"/>
      <c r="N1740" s="20"/>
      <c r="O1740" s="22"/>
      <c r="P1740" s="20"/>
      <c r="Q1740" s="22">
        <v>-1</v>
      </c>
      <c r="R1740" s="20"/>
      <c r="S1740" s="22"/>
      <c r="T1740" s="20">
        <v>4</v>
      </c>
      <c r="U1740" s="22">
        <v>3</v>
      </c>
      <c r="V1740" s="58">
        <v>5000</v>
      </c>
      <c r="W1740" s="59" t="s">
        <v>10036</v>
      </c>
      <c r="X1740" s="29" t="s">
        <v>10037</v>
      </c>
      <c r="Y1740" s="1"/>
      <c r="Z1740" s="1"/>
      <c r="AA1740" s="21" t="s">
        <v>1657</v>
      </c>
      <c r="AB1740" s="1"/>
      <c r="AC1740" s="1"/>
      <c r="AD1740" s="1"/>
      <c r="AE1740" s="1"/>
      <c r="AF1740" s="1"/>
      <c r="AG1740" s="1"/>
    </row>
    <row r="1741" spans="1:33">
      <c r="A1741" t="s">
        <v>170</v>
      </c>
      <c r="B1741" s="2" t="s">
        <v>10038</v>
      </c>
      <c r="C1741" s="59"/>
      <c r="D1741" s="1" t="s">
        <v>183</v>
      </c>
      <c r="E1741" s="59"/>
      <c r="F1741" s="1"/>
      <c r="G1741" s="59"/>
      <c r="H1741" s="44"/>
      <c r="I1741" s="67">
        <v>1</v>
      </c>
      <c r="J1741" s="20"/>
      <c r="K1741" s="67"/>
      <c r="L1741" s="54"/>
      <c r="M1741" s="70"/>
      <c r="N1741" s="54"/>
      <c r="O1741" s="67"/>
      <c r="P1741" s="54"/>
      <c r="Q1741" s="67">
        <v>1</v>
      </c>
      <c r="R1741" s="44"/>
      <c r="S1741" s="67"/>
      <c r="T1741" s="54">
        <v>2</v>
      </c>
      <c r="U1741" s="67"/>
      <c r="V1741" s="68">
        <v>5000</v>
      </c>
      <c r="W1741" s="71" t="s">
        <v>10039</v>
      </c>
      <c r="X1741" s="26" t="s">
        <v>10040</v>
      </c>
      <c r="Y1741" s="59"/>
      <c r="Z1741" s="59"/>
      <c r="AA1741" s="1" t="s">
        <v>1662</v>
      </c>
      <c r="AB1741" s="1"/>
      <c r="AC1741" s="1"/>
      <c r="AD1741" s="1"/>
      <c r="AE1741" s="1"/>
      <c r="AF1741" s="1"/>
      <c r="AG1741" s="1"/>
    </row>
    <row r="1742" spans="1:33">
      <c r="A1742" t="s">
        <v>170</v>
      </c>
      <c r="B1742" s="2" t="s">
        <v>10041</v>
      </c>
      <c r="C1742" s="59"/>
      <c r="D1742" s="1" t="s">
        <v>183</v>
      </c>
      <c r="E1742" s="59"/>
      <c r="F1742" s="1"/>
      <c r="G1742" s="59"/>
      <c r="H1742" s="44"/>
      <c r="I1742" s="67"/>
      <c r="J1742" s="20"/>
      <c r="K1742" s="67"/>
      <c r="L1742" s="54"/>
      <c r="M1742" s="70"/>
      <c r="N1742" s="54"/>
      <c r="O1742" s="67"/>
      <c r="P1742" s="54"/>
      <c r="Q1742" s="67">
        <v>1</v>
      </c>
      <c r="R1742" s="44"/>
      <c r="S1742" s="67"/>
      <c r="T1742" s="54">
        <v>2</v>
      </c>
      <c r="U1742" s="67">
        <v>2</v>
      </c>
      <c r="V1742" s="68">
        <v>5000</v>
      </c>
      <c r="W1742" s="71" t="s">
        <v>10042</v>
      </c>
      <c r="X1742" s="26" t="s">
        <v>9954</v>
      </c>
      <c r="Y1742" s="59"/>
      <c r="Z1742" s="59"/>
      <c r="AA1742" s="1" t="s">
        <v>1662</v>
      </c>
      <c r="AB1742" s="1"/>
      <c r="AC1742" s="1"/>
      <c r="AD1742" s="1"/>
      <c r="AE1742" s="1"/>
      <c r="AF1742" s="1"/>
      <c r="AG1742" s="1"/>
    </row>
    <row r="1743" spans="1:33">
      <c r="A1743" t="s">
        <v>170</v>
      </c>
      <c r="B1743" s="2" t="s">
        <v>10043</v>
      </c>
      <c r="C1743" s="59"/>
      <c r="D1743" s="1" t="s">
        <v>183</v>
      </c>
      <c r="E1743" s="59"/>
      <c r="F1743" s="1"/>
      <c r="G1743" s="59"/>
      <c r="H1743" s="44"/>
      <c r="I1743" s="67"/>
      <c r="J1743" s="20"/>
      <c r="K1743" s="67"/>
      <c r="L1743" s="54"/>
      <c r="M1743" s="70"/>
      <c r="N1743" s="54"/>
      <c r="O1743" s="67"/>
      <c r="P1743" s="54"/>
      <c r="Q1743" s="67"/>
      <c r="R1743" s="44"/>
      <c r="S1743" s="67"/>
      <c r="T1743" s="54">
        <v>3</v>
      </c>
      <c r="U1743" s="67">
        <v>2</v>
      </c>
      <c r="V1743" s="68">
        <v>5000</v>
      </c>
      <c r="W1743" s="71" t="s">
        <v>10044</v>
      </c>
      <c r="X1743" s="26" t="s">
        <v>10045</v>
      </c>
      <c r="Y1743" s="59"/>
      <c r="Z1743" s="59"/>
      <c r="AA1743" s="1" t="s">
        <v>1662</v>
      </c>
      <c r="AB1743" s="1"/>
      <c r="AC1743" s="1"/>
      <c r="AD1743" s="1"/>
      <c r="AE1743" s="1"/>
      <c r="AF1743" s="1"/>
      <c r="AG1743" s="1"/>
    </row>
    <row r="1744" spans="1:33">
      <c r="A1744" t="s">
        <v>170</v>
      </c>
      <c r="B1744" s="2" t="s">
        <v>10046</v>
      </c>
      <c r="C1744" s="59"/>
      <c r="D1744" s="1" t="s">
        <v>347</v>
      </c>
      <c r="E1744" s="59"/>
      <c r="F1744" s="1"/>
      <c r="G1744" s="59"/>
      <c r="H1744" s="44"/>
      <c r="I1744" s="67">
        <v>1</v>
      </c>
      <c r="J1744" s="20"/>
      <c r="K1744" s="67"/>
      <c r="L1744" s="54"/>
      <c r="M1744" s="69"/>
      <c r="N1744" s="54"/>
      <c r="O1744" s="67"/>
      <c r="P1744" s="54"/>
      <c r="Q1744" s="67">
        <v>-1</v>
      </c>
      <c r="R1744" s="44"/>
      <c r="S1744" s="67"/>
      <c r="T1744" s="54">
        <v>2</v>
      </c>
      <c r="U1744" s="67">
        <v>4</v>
      </c>
      <c r="V1744" s="68">
        <v>5000</v>
      </c>
      <c r="W1744" s="71" t="s">
        <v>10047</v>
      </c>
      <c r="X1744" s="26" t="s">
        <v>10048</v>
      </c>
      <c r="Y1744" s="59"/>
      <c r="Z1744" s="59"/>
      <c r="AA1744" s="1" t="s">
        <v>1662</v>
      </c>
      <c r="AB1744" s="1"/>
      <c r="AC1744" s="1"/>
      <c r="AD1744" s="1"/>
      <c r="AE1744" s="1"/>
      <c r="AF1744" s="1"/>
      <c r="AG1744" s="1"/>
    </row>
    <row r="1745" spans="1:33">
      <c r="A1745" t="s">
        <v>170</v>
      </c>
      <c r="B1745" s="2" t="s">
        <v>10049</v>
      </c>
      <c r="C1745" s="59"/>
      <c r="D1745" s="1" t="s">
        <v>347</v>
      </c>
      <c r="E1745" s="59"/>
      <c r="F1745" s="1"/>
      <c r="G1745" s="59"/>
      <c r="H1745" s="44"/>
      <c r="I1745" s="67"/>
      <c r="J1745" s="20"/>
      <c r="K1745" s="67"/>
      <c r="L1745" s="54"/>
      <c r="M1745" s="70"/>
      <c r="N1745" s="54"/>
      <c r="O1745" s="67"/>
      <c r="P1745" s="54"/>
      <c r="Q1745" s="67">
        <v>-1</v>
      </c>
      <c r="R1745" s="44"/>
      <c r="S1745" s="67"/>
      <c r="T1745" s="54">
        <v>4</v>
      </c>
      <c r="U1745" s="67">
        <v>4</v>
      </c>
      <c r="V1745" s="68">
        <v>5000</v>
      </c>
      <c r="W1745" s="71" t="s">
        <v>10050</v>
      </c>
      <c r="X1745" s="26" t="s">
        <v>10051</v>
      </c>
      <c r="Y1745" s="59"/>
      <c r="Z1745" s="59"/>
      <c r="AA1745" s="2" t="s">
        <v>1662</v>
      </c>
      <c r="AB1745" s="1"/>
      <c r="AC1745" s="1"/>
      <c r="AD1745" s="1"/>
      <c r="AE1745" s="1"/>
      <c r="AF1745" s="1"/>
      <c r="AG1745" s="1"/>
    </row>
    <row r="1746" spans="1:33">
      <c r="A1746" t="s">
        <v>170</v>
      </c>
      <c r="B1746" s="2" t="s">
        <v>10052</v>
      </c>
      <c r="C1746" s="59"/>
      <c r="D1746" s="1" t="s">
        <v>317</v>
      </c>
      <c r="E1746" s="59"/>
      <c r="F1746" s="1"/>
      <c r="G1746" s="59"/>
      <c r="H1746" s="44"/>
      <c r="I1746" s="67"/>
      <c r="J1746" s="20"/>
      <c r="K1746" s="67"/>
      <c r="L1746" s="54"/>
      <c r="M1746" s="70"/>
      <c r="N1746" s="54"/>
      <c r="O1746" s="67"/>
      <c r="P1746" s="54"/>
      <c r="Q1746" s="67">
        <v>-2</v>
      </c>
      <c r="R1746" s="44"/>
      <c r="S1746" s="67"/>
      <c r="T1746" s="54">
        <v>4</v>
      </c>
      <c r="U1746" s="67">
        <v>4</v>
      </c>
      <c r="V1746" s="68">
        <v>5000</v>
      </c>
      <c r="W1746" s="71" t="s">
        <v>10053</v>
      </c>
      <c r="X1746" s="26" t="s">
        <v>10054</v>
      </c>
      <c r="Y1746" s="59"/>
      <c r="Z1746" s="59"/>
      <c r="AA1746" s="2" t="s">
        <v>1662</v>
      </c>
      <c r="AB1746" s="1"/>
      <c r="AC1746" s="1"/>
      <c r="AD1746" s="1"/>
      <c r="AE1746" s="1"/>
      <c r="AF1746" s="1"/>
      <c r="AG1746" s="1"/>
    </row>
    <row r="1747" spans="1:33">
      <c r="A1747" t="s">
        <v>170</v>
      </c>
      <c r="B1747" s="2" t="s">
        <v>10055</v>
      </c>
      <c r="C1747" s="59"/>
      <c r="D1747" s="1" t="s">
        <v>327</v>
      </c>
      <c r="E1747" s="59"/>
      <c r="F1747" s="1"/>
      <c r="G1747" s="59"/>
      <c r="H1747" s="44"/>
      <c r="I1747" s="67"/>
      <c r="J1747" s="20"/>
      <c r="K1747" s="67"/>
      <c r="L1747" s="54"/>
      <c r="M1747" s="69"/>
      <c r="N1747" s="54"/>
      <c r="O1747" s="67"/>
      <c r="P1747" s="54"/>
      <c r="Q1747" s="67">
        <v>-3</v>
      </c>
      <c r="R1747" s="44"/>
      <c r="S1747" s="67"/>
      <c r="T1747" s="54">
        <v>5</v>
      </c>
      <c r="U1747" s="67">
        <v>5</v>
      </c>
      <c r="V1747" s="68">
        <v>5000</v>
      </c>
      <c r="W1747" s="71" t="s">
        <v>10056</v>
      </c>
      <c r="X1747" s="26" t="s">
        <v>8513</v>
      </c>
      <c r="Y1747" s="59"/>
      <c r="Z1747" s="59"/>
      <c r="AA1747" s="2" t="s">
        <v>1662</v>
      </c>
      <c r="AB1747" s="1"/>
      <c r="AC1747" s="1"/>
      <c r="AD1747" s="1"/>
      <c r="AE1747" s="1"/>
      <c r="AF1747" s="1"/>
      <c r="AG1747" s="1"/>
    </row>
    <row r="1748" spans="1:33">
      <c r="A1748" t="s">
        <v>170</v>
      </c>
      <c r="B1748" s="2" t="s">
        <v>10057</v>
      </c>
      <c r="C1748" s="59"/>
      <c r="D1748" s="1" t="s">
        <v>305</v>
      </c>
      <c r="E1748" s="59"/>
      <c r="F1748" s="1"/>
      <c r="G1748" s="59"/>
      <c r="H1748" s="54"/>
      <c r="I1748" s="67"/>
      <c r="J1748" s="20"/>
      <c r="K1748" s="67"/>
      <c r="L1748" s="54"/>
      <c r="M1748" s="67"/>
      <c r="N1748" s="54"/>
      <c r="O1748" s="67"/>
      <c r="P1748" s="54"/>
      <c r="Q1748" s="67">
        <v>-4</v>
      </c>
      <c r="R1748" s="44"/>
      <c r="S1748" s="67"/>
      <c r="T1748" s="54">
        <v>5</v>
      </c>
      <c r="U1748" s="67">
        <v>5</v>
      </c>
      <c r="V1748" s="58">
        <v>5000</v>
      </c>
      <c r="W1748" s="71" t="s">
        <v>10058</v>
      </c>
      <c r="X1748" s="26" t="s">
        <v>10059</v>
      </c>
      <c r="Y1748" s="59"/>
      <c r="Z1748" s="59"/>
      <c r="AA1748" s="2" t="s">
        <v>1662</v>
      </c>
      <c r="AB1748" s="1"/>
      <c r="AC1748" s="1"/>
      <c r="AD1748" s="1"/>
      <c r="AE1748" s="1"/>
      <c r="AF1748" s="1"/>
      <c r="AG1748" s="1"/>
    </row>
    <row r="1749" spans="1:33">
      <c r="A1749" t="s">
        <v>170</v>
      </c>
      <c r="B1749" s="2" t="s">
        <v>10060</v>
      </c>
      <c r="C1749" s="59"/>
      <c r="D1749" s="1" t="s">
        <v>347</v>
      </c>
      <c r="E1749" s="59"/>
      <c r="F1749" s="1"/>
      <c r="G1749" s="59"/>
      <c r="H1749" s="44"/>
      <c r="I1749" s="67">
        <v>1</v>
      </c>
      <c r="J1749" s="20"/>
      <c r="K1749" s="67"/>
      <c r="L1749" s="54"/>
      <c r="M1749" s="67"/>
      <c r="N1749" s="54"/>
      <c r="O1749" s="67"/>
      <c r="P1749" s="54"/>
      <c r="Q1749" s="67">
        <v>-3</v>
      </c>
      <c r="R1749" s="44"/>
      <c r="S1749" s="67"/>
      <c r="T1749" s="54">
        <v>5</v>
      </c>
      <c r="U1749" s="67">
        <v>3</v>
      </c>
      <c r="V1749" s="68">
        <v>5000</v>
      </c>
      <c r="W1749" s="71" t="s">
        <v>10061</v>
      </c>
      <c r="X1749" s="26" t="s">
        <v>10062</v>
      </c>
      <c r="Y1749" s="59"/>
      <c r="Z1749" s="59"/>
      <c r="AA1749" s="2" t="s">
        <v>1662</v>
      </c>
      <c r="AB1749" s="1"/>
      <c r="AC1749" s="1"/>
      <c r="AD1749" s="1"/>
      <c r="AE1749" s="1"/>
      <c r="AF1749" s="1"/>
      <c r="AG1749" s="1"/>
    </row>
    <row r="1750" spans="1:33">
      <c r="A1750" t="s">
        <v>170</v>
      </c>
      <c r="B1750" s="2" t="s">
        <v>10063</v>
      </c>
      <c r="C1750" s="59"/>
      <c r="D1750" s="1" t="s">
        <v>183</v>
      </c>
      <c r="E1750" s="59"/>
      <c r="F1750" s="1"/>
      <c r="G1750" s="59"/>
      <c r="H1750" s="44"/>
      <c r="I1750" s="67">
        <v>0</v>
      </c>
      <c r="J1750" s="20"/>
      <c r="K1750" s="67"/>
      <c r="L1750" s="54"/>
      <c r="M1750" s="67"/>
      <c r="N1750" s="54"/>
      <c r="O1750" s="67"/>
      <c r="P1750" s="54"/>
      <c r="Q1750" s="67">
        <v>0</v>
      </c>
      <c r="R1750" s="44"/>
      <c r="S1750" s="67"/>
      <c r="T1750" s="54">
        <v>3</v>
      </c>
      <c r="U1750" s="67">
        <v>3</v>
      </c>
      <c r="V1750" s="68">
        <v>5000</v>
      </c>
      <c r="W1750" s="59" t="s">
        <v>10064</v>
      </c>
      <c r="X1750" s="29" t="s">
        <v>9896</v>
      </c>
      <c r="Y1750" s="59"/>
      <c r="Z1750" s="59"/>
      <c r="AA1750" s="1" t="s">
        <v>1667</v>
      </c>
      <c r="AB1750" s="1"/>
      <c r="AC1750" s="1"/>
      <c r="AD1750" s="1"/>
      <c r="AE1750" s="1"/>
      <c r="AF1750" s="1"/>
      <c r="AG1750" s="1"/>
    </row>
    <row r="1751" spans="1:33">
      <c r="A1751" t="s">
        <v>170</v>
      </c>
      <c r="B1751" s="2" t="s">
        <v>10065</v>
      </c>
      <c r="C1751" s="59"/>
      <c r="D1751" s="1" t="s">
        <v>372</v>
      </c>
      <c r="E1751" s="59"/>
      <c r="F1751" s="1"/>
      <c r="G1751" s="59"/>
      <c r="H1751" s="44"/>
      <c r="I1751" s="67">
        <v>0</v>
      </c>
      <c r="J1751" s="20"/>
      <c r="K1751" s="67"/>
      <c r="L1751" s="54"/>
      <c r="M1751" s="67"/>
      <c r="N1751" s="54"/>
      <c r="O1751" s="67"/>
      <c r="P1751" s="54"/>
      <c r="Q1751" s="67">
        <v>2</v>
      </c>
      <c r="R1751" s="44"/>
      <c r="S1751" s="67"/>
      <c r="T1751" s="54">
        <v>2</v>
      </c>
      <c r="U1751" s="67">
        <v>2</v>
      </c>
      <c r="V1751" s="68">
        <v>5000</v>
      </c>
      <c r="W1751" s="59" t="s">
        <v>10066</v>
      </c>
      <c r="X1751" s="29" t="s">
        <v>10067</v>
      </c>
      <c r="Y1751" s="59"/>
      <c r="Z1751" s="59"/>
      <c r="AA1751" s="1" t="s">
        <v>1667</v>
      </c>
      <c r="AB1751" s="1"/>
      <c r="AC1751" s="1"/>
      <c r="AD1751" s="1"/>
      <c r="AE1751" s="1"/>
      <c r="AF1751" s="1"/>
      <c r="AG1751" s="1"/>
    </row>
    <row r="1752" spans="1:33">
      <c r="A1752" t="s">
        <v>170</v>
      </c>
      <c r="B1752" s="2" t="s">
        <v>10068</v>
      </c>
      <c r="C1752" s="59"/>
      <c r="D1752" s="1" t="s">
        <v>348</v>
      </c>
      <c r="E1752" s="59"/>
      <c r="F1752" s="1"/>
      <c r="G1752" s="59"/>
      <c r="H1752" s="44"/>
      <c r="I1752" s="67">
        <v>0</v>
      </c>
      <c r="J1752" s="20"/>
      <c r="K1752" s="67"/>
      <c r="L1752" s="54"/>
      <c r="M1752" s="67"/>
      <c r="N1752" s="54"/>
      <c r="O1752" s="67"/>
      <c r="P1752" s="54"/>
      <c r="Q1752" s="67">
        <v>0</v>
      </c>
      <c r="R1752" s="44"/>
      <c r="S1752" s="67"/>
      <c r="T1752" s="54">
        <v>2</v>
      </c>
      <c r="U1752" s="67">
        <v>4</v>
      </c>
      <c r="V1752" s="68">
        <v>5000</v>
      </c>
      <c r="W1752" s="59" t="s">
        <v>10069</v>
      </c>
      <c r="X1752" s="29" t="s">
        <v>9806</v>
      </c>
      <c r="Y1752" s="59"/>
      <c r="Z1752" s="59"/>
      <c r="AA1752" s="1" t="s">
        <v>1667</v>
      </c>
      <c r="AB1752" s="1"/>
      <c r="AC1752" s="1"/>
      <c r="AD1752" s="1"/>
      <c r="AE1752" s="1"/>
      <c r="AF1752" s="1"/>
      <c r="AG1752" s="1"/>
    </row>
    <row r="1753" spans="1:33">
      <c r="A1753" t="s">
        <v>170</v>
      </c>
      <c r="B1753" s="2" t="s">
        <v>10070</v>
      </c>
      <c r="C1753" s="59"/>
      <c r="D1753" s="1" t="s">
        <v>369</v>
      </c>
      <c r="E1753" s="59"/>
      <c r="F1753" s="1"/>
      <c r="G1753" s="59"/>
      <c r="H1753" s="44"/>
      <c r="I1753" s="67">
        <v>0</v>
      </c>
      <c r="J1753" s="20"/>
      <c r="K1753" s="67"/>
      <c r="L1753" s="54"/>
      <c r="M1753" s="67"/>
      <c r="N1753" s="54"/>
      <c r="O1753" s="67"/>
      <c r="P1753" s="54"/>
      <c r="Q1753" s="67">
        <v>0</v>
      </c>
      <c r="R1753" s="44"/>
      <c r="S1753" s="67"/>
      <c r="T1753" s="54">
        <v>3</v>
      </c>
      <c r="U1753" s="67">
        <v>3</v>
      </c>
      <c r="V1753" s="68">
        <v>5000</v>
      </c>
      <c r="W1753" s="59" t="s">
        <v>10071</v>
      </c>
      <c r="X1753" s="29" t="s">
        <v>10072</v>
      </c>
      <c r="Y1753" s="59"/>
      <c r="Z1753" s="59"/>
      <c r="AA1753" s="1" t="s">
        <v>1667</v>
      </c>
      <c r="AB1753" s="1"/>
      <c r="AC1753" s="1"/>
      <c r="AD1753" s="1"/>
      <c r="AE1753" s="1"/>
      <c r="AF1753" s="1"/>
      <c r="AG1753" s="1"/>
    </row>
    <row r="1754" spans="1:33">
      <c r="A1754" t="s">
        <v>170</v>
      </c>
      <c r="B1754" s="2" t="s">
        <v>10073</v>
      </c>
      <c r="C1754" s="59"/>
      <c r="D1754" s="1" t="s">
        <v>373</v>
      </c>
      <c r="E1754" s="59"/>
      <c r="F1754" s="1"/>
      <c r="G1754" s="59"/>
      <c r="H1754" s="44"/>
      <c r="I1754" s="67">
        <v>0</v>
      </c>
      <c r="J1754" s="20"/>
      <c r="K1754" s="67"/>
      <c r="L1754" s="54"/>
      <c r="M1754" s="67"/>
      <c r="N1754" s="54"/>
      <c r="O1754" s="67"/>
      <c r="P1754" s="54"/>
      <c r="Q1754" s="67">
        <v>0</v>
      </c>
      <c r="R1754" s="44"/>
      <c r="S1754" s="67"/>
      <c r="T1754" s="54">
        <v>4</v>
      </c>
      <c r="U1754" s="67">
        <v>2</v>
      </c>
      <c r="V1754" s="68">
        <v>5000</v>
      </c>
      <c r="W1754" s="59" t="s">
        <v>10074</v>
      </c>
      <c r="X1754" s="29" t="s">
        <v>8826</v>
      </c>
      <c r="Y1754" s="59"/>
      <c r="Z1754" s="59"/>
      <c r="AA1754" s="1" t="s">
        <v>1667</v>
      </c>
      <c r="AB1754" s="1"/>
      <c r="AC1754" s="1"/>
      <c r="AD1754" s="1"/>
      <c r="AE1754" s="1"/>
      <c r="AF1754" s="1"/>
      <c r="AG1754" s="1"/>
    </row>
    <row r="1755" spans="1:33">
      <c r="A1755" t="s">
        <v>170</v>
      </c>
      <c r="B1755" s="2" t="s">
        <v>10075</v>
      </c>
      <c r="C1755" s="59"/>
      <c r="D1755" s="1" t="s">
        <v>375</v>
      </c>
      <c r="E1755" s="59"/>
      <c r="F1755" s="1"/>
      <c r="G1755" s="59"/>
      <c r="H1755" s="44"/>
      <c r="I1755" s="67">
        <v>0</v>
      </c>
      <c r="J1755" s="20"/>
      <c r="K1755" s="67"/>
      <c r="L1755" s="54"/>
      <c r="M1755" s="67"/>
      <c r="N1755" s="54"/>
      <c r="O1755" s="67"/>
      <c r="P1755" s="54"/>
      <c r="Q1755" s="67">
        <v>-2</v>
      </c>
      <c r="R1755" s="44"/>
      <c r="S1755" s="67">
        <v>10</v>
      </c>
      <c r="T1755" s="54">
        <v>4</v>
      </c>
      <c r="U1755" s="67">
        <v>4</v>
      </c>
      <c r="V1755" s="68">
        <v>5000</v>
      </c>
      <c r="W1755" s="59" t="s">
        <v>10076</v>
      </c>
      <c r="X1755" s="29" t="s">
        <v>7275</v>
      </c>
      <c r="Y1755" s="59"/>
      <c r="Z1755" s="59"/>
      <c r="AA1755" s="1" t="s">
        <v>1667</v>
      </c>
      <c r="AB1755" s="1"/>
      <c r="AC1755" s="1"/>
      <c r="AD1755" s="1"/>
      <c r="AE1755" s="1"/>
      <c r="AF1755" s="1"/>
      <c r="AG1755" s="1"/>
    </row>
    <row r="1756" spans="1:33">
      <c r="A1756" t="s">
        <v>170</v>
      </c>
      <c r="B1756" s="2" t="s">
        <v>10077</v>
      </c>
      <c r="C1756" s="59"/>
      <c r="D1756" s="1" t="s">
        <v>371</v>
      </c>
      <c r="E1756" s="59"/>
      <c r="F1756" s="1"/>
      <c r="G1756" s="59"/>
      <c r="H1756" s="44"/>
      <c r="I1756" s="67">
        <v>-1</v>
      </c>
      <c r="J1756" s="20"/>
      <c r="K1756" s="67"/>
      <c r="L1756" s="54"/>
      <c r="M1756" s="67"/>
      <c r="N1756" s="54"/>
      <c r="O1756" s="67"/>
      <c r="P1756" s="54"/>
      <c r="Q1756" s="67">
        <v>0</v>
      </c>
      <c r="R1756" s="44"/>
      <c r="S1756" s="67"/>
      <c r="T1756" s="54">
        <v>4</v>
      </c>
      <c r="U1756" s="67">
        <v>4</v>
      </c>
      <c r="V1756" s="68">
        <v>5000</v>
      </c>
      <c r="W1756" s="59" t="s">
        <v>10078</v>
      </c>
      <c r="X1756" s="29" t="s">
        <v>10034</v>
      </c>
      <c r="Y1756" s="59"/>
      <c r="Z1756" s="59"/>
      <c r="AA1756" s="1" t="s">
        <v>1667</v>
      </c>
      <c r="AB1756" s="1"/>
      <c r="AC1756" s="1"/>
      <c r="AD1756" s="1"/>
      <c r="AE1756" s="1"/>
      <c r="AF1756" s="1"/>
      <c r="AG1756" s="1"/>
    </row>
    <row r="1757" spans="1:33">
      <c r="A1757" t="s">
        <v>170</v>
      </c>
      <c r="B1757" s="2" t="s">
        <v>10079</v>
      </c>
      <c r="C1757" s="1"/>
      <c r="D1757" s="2" t="s">
        <v>318</v>
      </c>
      <c r="E1757" s="1"/>
      <c r="F1757" s="1"/>
      <c r="G1757" s="1"/>
      <c r="H1757" s="20"/>
      <c r="I1757" s="22"/>
      <c r="J1757" s="54"/>
      <c r="K1757" s="22"/>
      <c r="L1757" s="20"/>
      <c r="M1757" s="22"/>
      <c r="N1757" s="20"/>
      <c r="O1757" s="22"/>
      <c r="P1757" s="20"/>
      <c r="Q1757" s="22"/>
      <c r="R1757" s="20"/>
      <c r="S1757" s="22"/>
      <c r="T1757" s="20">
        <v>6</v>
      </c>
      <c r="U1757" s="22">
        <v>2</v>
      </c>
      <c r="V1757" s="27">
        <v>6000</v>
      </c>
      <c r="W1757" s="1" t="s">
        <v>10080</v>
      </c>
      <c r="X1757" s="29" t="s">
        <v>183</v>
      </c>
      <c r="Y1757" s="1"/>
      <c r="Z1757" s="1"/>
      <c r="AA1757" s="1" t="s">
        <v>747</v>
      </c>
      <c r="AB1757" s="1"/>
      <c r="AC1757" s="1"/>
      <c r="AD1757" s="1"/>
      <c r="AE1757" s="1"/>
      <c r="AF1757" s="1"/>
      <c r="AG1757" s="1"/>
    </row>
    <row r="1758" spans="1:33">
      <c r="A1758" t="s">
        <v>170</v>
      </c>
      <c r="B1758" s="2" t="s">
        <v>10081</v>
      </c>
      <c r="C1758" s="1"/>
      <c r="D1758" s="1" t="s">
        <v>305</v>
      </c>
      <c r="E1758" s="1"/>
      <c r="F1758" s="1"/>
      <c r="G1758" s="1"/>
      <c r="H1758" s="20"/>
      <c r="I1758" s="22"/>
      <c r="J1758" s="54"/>
      <c r="K1758" s="22"/>
      <c r="L1758" s="20"/>
      <c r="M1758" s="22"/>
      <c r="N1758" s="20"/>
      <c r="O1758" s="22"/>
      <c r="P1758" s="20"/>
      <c r="Q1758" s="22"/>
      <c r="R1758" s="20"/>
      <c r="S1758" s="22"/>
      <c r="T1758" s="20">
        <v>8</v>
      </c>
      <c r="U1758" s="22"/>
      <c r="V1758" s="27">
        <v>6000</v>
      </c>
      <c r="W1758" s="1" t="s">
        <v>10082</v>
      </c>
      <c r="X1758" s="29" t="s">
        <v>183</v>
      </c>
      <c r="Y1758" s="1"/>
      <c r="Z1758" s="1"/>
      <c r="AA1758" s="1" t="s">
        <v>747</v>
      </c>
      <c r="AB1758" s="1"/>
      <c r="AC1758" s="1"/>
      <c r="AD1758" s="1"/>
      <c r="AE1758" s="1"/>
      <c r="AF1758" s="1"/>
      <c r="AG1758" s="1"/>
    </row>
    <row r="1759" spans="1:33">
      <c r="A1759" t="s">
        <v>170</v>
      </c>
      <c r="B1759" s="2" t="s">
        <v>10083</v>
      </c>
      <c r="C1759" s="1"/>
      <c r="D1759" s="1" t="s">
        <v>951</v>
      </c>
      <c r="E1759" s="1"/>
      <c r="F1759" s="1"/>
      <c r="G1759" s="1"/>
      <c r="H1759" s="20"/>
      <c r="I1759" s="22">
        <v>1</v>
      </c>
      <c r="J1759" s="20"/>
      <c r="K1759" s="22"/>
      <c r="L1759" s="20"/>
      <c r="M1759" s="22"/>
      <c r="N1759" s="20"/>
      <c r="O1759" s="22"/>
      <c r="P1759" s="20"/>
      <c r="Q1759" s="22"/>
      <c r="R1759" s="20"/>
      <c r="S1759" s="22"/>
      <c r="T1759" s="20">
        <v>4</v>
      </c>
      <c r="U1759" s="22">
        <v>2</v>
      </c>
      <c r="V1759" s="27">
        <v>6000</v>
      </c>
      <c r="W1759" s="1" t="s">
        <v>10084</v>
      </c>
      <c r="X1759" s="29" t="s">
        <v>10085</v>
      </c>
      <c r="Y1759" s="1"/>
      <c r="Z1759" s="1"/>
      <c r="AA1759" s="1" t="s">
        <v>1638</v>
      </c>
      <c r="AB1759" s="1"/>
      <c r="AC1759" s="1"/>
      <c r="AD1759" s="1"/>
      <c r="AE1759" s="1"/>
      <c r="AF1759" s="1"/>
      <c r="AG1759" s="1"/>
    </row>
    <row r="1760" spans="1:33">
      <c r="A1760" t="s">
        <v>170</v>
      </c>
      <c r="B1760" s="2" t="s">
        <v>10086</v>
      </c>
      <c r="C1760" s="1"/>
      <c r="D1760" s="1" t="s">
        <v>183</v>
      </c>
      <c r="E1760" s="1"/>
      <c r="F1760" s="1"/>
      <c r="G1760" s="1"/>
      <c r="H1760" s="20"/>
      <c r="I1760" s="22"/>
      <c r="J1760" s="20"/>
      <c r="K1760" s="22"/>
      <c r="L1760" s="20"/>
      <c r="M1760" s="22"/>
      <c r="N1760" s="20"/>
      <c r="O1760" s="22"/>
      <c r="P1760" s="20"/>
      <c r="Q1760" s="22">
        <v>1</v>
      </c>
      <c r="R1760" s="20"/>
      <c r="S1760" s="22"/>
      <c r="T1760" s="20">
        <v>5</v>
      </c>
      <c r="U1760" s="22">
        <v>2</v>
      </c>
      <c r="V1760" s="27">
        <v>6000</v>
      </c>
      <c r="W1760" s="1" t="s">
        <v>10087</v>
      </c>
      <c r="X1760" s="29" t="s">
        <v>10088</v>
      </c>
      <c r="Y1760" s="1"/>
      <c r="Z1760" s="1"/>
      <c r="AA1760" s="1" t="s">
        <v>1638</v>
      </c>
      <c r="AB1760" s="1"/>
      <c r="AC1760" s="1"/>
      <c r="AD1760" s="1"/>
      <c r="AE1760" s="1"/>
      <c r="AF1760" s="1"/>
      <c r="AG1760" s="1"/>
    </row>
    <row r="1761" spans="1:33">
      <c r="A1761" t="s">
        <v>170</v>
      </c>
      <c r="B1761" s="2" t="s">
        <v>10089</v>
      </c>
      <c r="C1761" s="1"/>
      <c r="D1761" s="1" t="s">
        <v>344</v>
      </c>
      <c r="E1761" s="1" t="s">
        <v>341</v>
      </c>
      <c r="F1761" s="1"/>
      <c r="G1761" s="1"/>
      <c r="H1761" s="20"/>
      <c r="I1761" s="22">
        <v>1</v>
      </c>
      <c r="J1761" s="20"/>
      <c r="K1761" s="22"/>
      <c r="L1761" s="20"/>
      <c r="M1761" s="22"/>
      <c r="N1761" s="20"/>
      <c r="O1761" s="22"/>
      <c r="P1761" s="20"/>
      <c r="Q1761" s="22">
        <v>-1</v>
      </c>
      <c r="R1761" s="20"/>
      <c r="S1761" s="22"/>
      <c r="T1761" s="20">
        <v>7</v>
      </c>
      <c r="U1761" s="22"/>
      <c r="V1761" s="27">
        <v>6000</v>
      </c>
      <c r="W1761" s="1" t="s">
        <v>10090</v>
      </c>
      <c r="X1761" s="29" t="s">
        <v>9966</v>
      </c>
      <c r="Y1761" s="1"/>
      <c r="Z1761" s="1"/>
      <c r="AA1761" s="1" t="s">
        <v>1638</v>
      </c>
      <c r="AB1761" s="1"/>
      <c r="AC1761" s="1"/>
      <c r="AD1761" s="1"/>
      <c r="AE1761" s="1"/>
      <c r="AF1761" s="1"/>
      <c r="AG1761" s="1"/>
    </row>
    <row r="1762" spans="1:33">
      <c r="A1762" t="s">
        <v>170</v>
      </c>
      <c r="B1762" s="2" t="s">
        <v>10091</v>
      </c>
      <c r="C1762" s="1"/>
      <c r="D1762" s="1" t="s">
        <v>36</v>
      </c>
      <c r="E1762" s="1"/>
      <c r="F1762" s="1"/>
      <c r="G1762" s="1"/>
      <c r="H1762" s="20"/>
      <c r="I1762" s="22"/>
      <c r="J1762" s="20"/>
      <c r="K1762" s="22"/>
      <c r="L1762" s="20"/>
      <c r="M1762" s="22"/>
      <c r="N1762" s="20"/>
      <c r="O1762" s="22"/>
      <c r="P1762" s="20"/>
      <c r="Q1762" s="22">
        <v>1</v>
      </c>
      <c r="R1762" s="20"/>
      <c r="S1762" s="22"/>
      <c r="T1762" s="20">
        <v>5</v>
      </c>
      <c r="U1762" s="22"/>
      <c r="V1762" s="27">
        <v>6000</v>
      </c>
      <c r="W1762" s="1" t="s">
        <v>10092</v>
      </c>
      <c r="X1762" s="29" t="s">
        <v>10093</v>
      </c>
      <c r="Y1762" s="1"/>
      <c r="Z1762" s="1"/>
      <c r="AA1762" s="1" t="s">
        <v>1643</v>
      </c>
      <c r="AB1762" s="1"/>
      <c r="AC1762" s="1"/>
      <c r="AD1762" s="1"/>
      <c r="AE1762" s="1"/>
      <c r="AF1762" s="1"/>
      <c r="AG1762" s="1"/>
    </row>
    <row r="1763" spans="1:33">
      <c r="A1763" t="s">
        <v>170</v>
      </c>
      <c r="B1763" s="2" t="s">
        <v>10094</v>
      </c>
      <c r="C1763" s="1"/>
      <c r="D1763" s="1" t="s">
        <v>183</v>
      </c>
      <c r="E1763" s="1"/>
      <c r="F1763" s="1"/>
      <c r="G1763" s="1"/>
      <c r="H1763" s="20"/>
      <c r="I1763" s="22"/>
      <c r="J1763" s="20"/>
      <c r="K1763" s="22"/>
      <c r="L1763" s="20"/>
      <c r="M1763" s="22"/>
      <c r="N1763" s="20"/>
      <c r="O1763" s="22"/>
      <c r="P1763" s="20"/>
      <c r="Q1763" s="22"/>
      <c r="R1763" s="20"/>
      <c r="S1763" s="22"/>
      <c r="T1763" s="20">
        <v>4</v>
      </c>
      <c r="U1763" s="22">
        <v>4</v>
      </c>
      <c r="V1763" s="27">
        <v>6000</v>
      </c>
      <c r="W1763" s="1" t="s">
        <v>10095</v>
      </c>
      <c r="X1763" s="29" t="s">
        <v>10096</v>
      </c>
      <c r="Y1763" s="1"/>
      <c r="Z1763" s="1"/>
      <c r="AA1763" s="1" t="s">
        <v>1653</v>
      </c>
      <c r="AB1763" s="1"/>
      <c r="AC1763" s="1"/>
      <c r="AD1763" s="1"/>
      <c r="AE1763" s="1"/>
      <c r="AF1763" s="1"/>
      <c r="AG1763" s="1"/>
    </row>
    <row r="1764" spans="1:33">
      <c r="A1764" t="s">
        <v>170</v>
      </c>
      <c r="B1764" s="2" t="s">
        <v>10097</v>
      </c>
      <c r="C1764" s="1"/>
      <c r="D1764" s="1" t="s">
        <v>305</v>
      </c>
      <c r="E1764" s="1" t="s">
        <v>316</v>
      </c>
      <c r="F1764" s="1"/>
      <c r="G1764" s="1"/>
      <c r="H1764" s="20"/>
      <c r="I1764" s="22"/>
      <c r="J1764" s="20"/>
      <c r="K1764" s="22"/>
      <c r="L1764" s="20"/>
      <c r="M1764" s="22"/>
      <c r="N1764" s="20"/>
      <c r="O1764" s="22"/>
      <c r="P1764" s="20"/>
      <c r="Q1764" s="22">
        <v>-1</v>
      </c>
      <c r="R1764" s="20"/>
      <c r="S1764" s="22"/>
      <c r="T1764" s="20">
        <v>6</v>
      </c>
      <c r="U1764" s="22">
        <v>3</v>
      </c>
      <c r="V1764" s="58">
        <v>6000</v>
      </c>
      <c r="W1764" s="59" t="s">
        <v>10098</v>
      </c>
      <c r="X1764" s="29" t="s">
        <v>9954</v>
      </c>
      <c r="Y1764" s="1"/>
      <c r="Z1764" s="1"/>
      <c r="AA1764" s="21" t="s">
        <v>1657</v>
      </c>
      <c r="AB1764" s="1"/>
      <c r="AC1764" s="1"/>
      <c r="AD1764" s="1"/>
      <c r="AE1764" s="1"/>
      <c r="AF1764" s="1"/>
      <c r="AG1764" s="1"/>
    </row>
    <row r="1765" spans="1:33">
      <c r="A1765" t="s">
        <v>170</v>
      </c>
      <c r="B1765" s="2" t="s">
        <v>10099</v>
      </c>
      <c r="C1765" s="59"/>
      <c r="D1765" s="1" t="s">
        <v>183</v>
      </c>
      <c r="E1765" s="59"/>
      <c r="F1765" s="1"/>
      <c r="G1765" s="59"/>
      <c r="H1765" s="44"/>
      <c r="I1765" s="67">
        <v>1</v>
      </c>
      <c r="J1765" s="20"/>
      <c r="K1765" s="67"/>
      <c r="L1765" s="54"/>
      <c r="M1765" s="67"/>
      <c r="N1765" s="54"/>
      <c r="O1765" s="67"/>
      <c r="P1765" s="54"/>
      <c r="Q1765" s="67"/>
      <c r="R1765" s="54"/>
      <c r="S1765" s="67"/>
      <c r="T1765" s="54">
        <v>3</v>
      </c>
      <c r="U1765" s="67">
        <v>2</v>
      </c>
      <c r="V1765" s="68">
        <v>6000</v>
      </c>
      <c r="W1765" s="59" t="s">
        <v>10100</v>
      </c>
      <c r="X1765" s="29" t="s">
        <v>10101</v>
      </c>
      <c r="Y1765" s="59"/>
      <c r="Z1765" s="59"/>
      <c r="AA1765" s="2" t="s">
        <v>1662</v>
      </c>
      <c r="AB1765" s="1"/>
      <c r="AC1765" s="1"/>
      <c r="AD1765" s="1"/>
      <c r="AE1765" s="1"/>
      <c r="AF1765" s="1"/>
      <c r="AG1765" s="1"/>
    </row>
    <row r="1766" spans="1:33">
      <c r="A1766" t="s">
        <v>170</v>
      </c>
      <c r="B1766" s="2" t="s">
        <v>10102</v>
      </c>
      <c r="C1766" s="59"/>
      <c r="D1766" s="1" t="s">
        <v>183</v>
      </c>
      <c r="E1766" s="59"/>
      <c r="F1766" s="1"/>
      <c r="G1766" s="59"/>
      <c r="H1766" s="44"/>
      <c r="I1766" s="67"/>
      <c r="J1766" s="20"/>
      <c r="K1766" s="67"/>
      <c r="L1766" s="54"/>
      <c r="M1766" s="67"/>
      <c r="N1766" s="54"/>
      <c r="O1766" s="67"/>
      <c r="P1766" s="54"/>
      <c r="Q1766" s="67">
        <v>1</v>
      </c>
      <c r="R1766" s="44"/>
      <c r="S1766" s="67"/>
      <c r="T1766" s="54">
        <v>3</v>
      </c>
      <c r="U1766" s="67">
        <v>3</v>
      </c>
      <c r="V1766" s="68">
        <v>6000</v>
      </c>
      <c r="W1766" s="59" t="s">
        <v>10103</v>
      </c>
      <c r="X1766" s="29" t="s">
        <v>8681</v>
      </c>
      <c r="Y1766" s="59"/>
      <c r="Z1766" s="59"/>
      <c r="AA1766" s="2" t="s">
        <v>1662</v>
      </c>
      <c r="AB1766" s="1"/>
      <c r="AC1766" s="1"/>
      <c r="AD1766" s="1"/>
      <c r="AE1766" s="1"/>
      <c r="AF1766" s="1"/>
      <c r="AG1766" s="1"/>
    </row>
    <row r="1767" spans="1:33">
      <c r="A1767" t="s">
        <v>170</v>
      </c>
      <c r="B1767" s="2" t="s">
        <v>10104</v>
      </c>
      <c r="C1767" s="59"/>
      <c r="D1767" s="1" t="s">
        <v>305</v>
      </c>
      <c r="E1767" s="59"/>
      <c r="F1767" s="1"/>
      <c r="G1767" s="59"/>
      <c r="H1767" s="44"/>
      <c r="I1767" s="67"/>
      <c r="J1767" s="20"/>
      <c r="K1767" s="67"/>
      <c r="L1767" s="54"/>
      <c r="M1767" s="67">
        <v>2</v>
      </c>
      <c r="N1767" s="54">
        <v>2</v>
      </c>
      <c r="O1767" s="67"/>
      <c r="P1767" s="54"/>
      <c r="Q1767" s="67">
        <v>1</v>
      </c>
      <c r="R1767" s="44"/>
      <c r="S1767" s="67"/>
      <c r="T1767" s="54">
        <v>4</v>
      </c>
      <c r="U1767" s="67">
        <v>2</v>
      </c>
      <c r="V1767" s="68">
        <v>6000</v>
      </c>
      <c r="W1767" s="59" t="s">
        <v>10105</v>
      </c>
      <c r="X1767" s="29" t="s">
        <v>10106</v>
      </c>
      <c r="Y1767" s="59"/>
      <c r="Z1767" s="59"/>
      <c r="AA1767" s="2" t="s">
        <v>1662</v>
      </c>
      <c r="AB1767" s="1"/>
      <c r="AC1767" s="1"/>
      <c r="AD1767" s="1"/>
      <c r="AE1767" s="1"/>
      <c r="AF1767" s="1"/>
      <c r="AG1767" s="1"/>
    </row>
    <row r="1768" spans="1:33">
      <c r="A1768" t="s">
        <v>170</v>
      </c>
      <c r="B1768" s="2" t="s">
        <v>10107</v>
      </c>
      <c r="C1768" s="59"/>
      <c r="D1768" s="1" t="s">
        <v>951</v>
      </c>
      <c r="E1768" s="59"/>
      <c r="F1768" s="1"/>
      <c r="G1768" s="59"/>
      <c r="H1768" s="44"/>
      <c r="I1768" s="67"/>
      <c r="J1768" s="20"/>
      <c r="K1768" s="67"/>
      <c r="L1768" s="54"/>
      <c r="M1768" s="67"/>
      <c r="N1768" s="54"/>
      <c r="O1768" s="67"/>
      <c r="P1768" s="54"/>
      <c r="Q1768" s="67">
        <v>-1</v>
      </c>
      <c r="R1768" s="54"/>
      <c r="S1768" s="67"/>
      <c r="T1768" s="54">
        <v>5</v>
      </c>
      <c r="U1768" s="67">
        <v>4</v>
      </c>
      <c r="V1768" s="68">
        <v>6000</v>
      </c>
      <c r="W1768" s="59" t="s">
        <v>10108</v>
      </c>
      <c r="X1768" s="29" t="s">
        <v>10109</v>
      </c>
      <c r="Y1768" s="59"/>
      <c r="Z1768" s="59"/>
      <c r="AA1768" s="2" t="s">
        <v>1662</v>
      </c>
      <c r="AB1768" s="1"/>
      <c r="AC1768" s="1"/>
      <c r="AD1768" s="1"/>
      <c r="AE1768" s="1"/>
      <c r="AF1768" s="1"/>
      <c r="AG1768" s="1"/>
    </row>
    <row r="1769" spans="1:33">
      <c r="A1769" t="s">
        <v>170</v>
      </c>
      <c r="B1769" s="2" t="s">
        <v>10110</v>
      </c>
      <c r="C1769" s="1"/>
      <c r="D1769" s="1" t="s">
        <v>305</v>
      </c>
      <c r="E1769" s="1"/>
      <c r="F1769" s="2"/>
      <c r="G1769" s="1"/>
      <c r="H1769" s="20"/>
      <c r="I1769" s="22"/>
      <c r="J1769" s="54"/>
      <c r="K1769" s="22"/>
      <c r="L1769" s="20"/>
      <c r="M1769" s="22"/>
      <c r="N1769" s="20"/>
      <c r="O1769" s="22"/>
      <c r="P1769" s="20"/>
      <c r="Q1769" s="22">
        <v>-2</v>
      </c>
      <c r="R1769" s="20"/>
      <c r="S1769" s="22"/>
      <c r="T1769" s="20">
        <v>10</v>
      </c>
      <c r="U1769" s="22">
        <v>4</v>
      </c>
      <c r="V1769" s="27">
        <v>8000</v>
      </c>
      <c r="W1769" s="1" t="s">
        <v>10111</v>
      </c>
      <c r="X1769" s="29" t="s">
        <v>183</v>
      </c>
      <c r="Y1769" s="1"/>
      <c r="Z1769" s="1"/>
      <c r="AA1769" s="1" t="s">
        <v>747</v>
      </c>
      <c r="AB1769" s="1"/>
      <c r="AC1769" s="1"/>
      <c r="AD1769" s="1"/>
      <c r="AE1769" s="1"/>
      <c r="AF1769" s="1"/>
      <c r="AG1769" s="1"/>
    </row>
    <row r="1770" spans="1:33">
      <c r="A1770" t="s">
        <v>170</v>
      </c>
      <c r="B1770" s="2" t="s">
        <v>10112</v>
      </c>
      <c r="C1770" s="1"/>
      <c r="D1770" s="1" t="s">
        <v>183</v>
      </c>
      <c r="E1770" s="1"/>
      <c r="F1770" s="1"/>
      <c r="G1770" s="1"/>
      <c r="H1770" s="20"/>
      <c r="I1770" s="22">
        <v>1</v>
      </c>
      <c r="J1770" s="54"/>
      <c r="K1770" s="22"/>
      <c r="L1770" s="20"/>
      <c r="M1770" s="22"/>
      <c r="N1770" s="20"/>
      <c r="O1770" s="22"/>
      <c r="P1770" s="20"/>
      <c r="Q1770" s="22">
        <v>2</v>
      </c>
      <c r="R1770" s="20"/>
      <c r="S1770" s="22"/>
      <c r="T1770" s="20">
        <v>4</v>
      </c>
      <c r="U1770" s="22">
        <v>4</v>
      </c>
      <c r="V1770" s="27">
        <v>8000</v>
      </c>
      <c r="W1770" s="1" t="s">
        <v>10113</v>
      </c>
      <c r="X1770" s="29" t="s">
        <v>10114</v>
      </c>
      <c r="Y1770" s="1"/>
      <c r="Z1770" s="1"/>
      <c r="AA1770" s="1" t="s">
        <v>1623</v>
      </c>
      <c r="AB1770" s="1"/>
      <c r="AC1770" s="1"/>
      <c r="AD1770" s="1"/>
      <c r="AE1770" s="1"/>
      <c r="AF1770" s="1"/>
      <c r="AG1770" s="1"/>
    </row>
    <row r="1771" spans="1:33">
      <c r="A1771" t="s">
        <v>170</v>
      </c>
      <c r="B1771" s="2" t="s">
        <v>10115</v>
      </c>
      <c r="C1771" s="1"/>
      <c r="D1771" s="1" t="s">
        <v>183</v>
      </c>
      <c r="E1771" s="1"/>
      <c r="F1771" s="1"/>
      <c r="G1771" s="1"/>
      <c r="H1771" s="20"/>
      <c r="I1771" s="22"/>
      <c r="J1771" s="54"/>
      <c r="K1771" s="22"/>
      <c r="L1771" s="20"/>
      <c r="M1771" s="22">
        <v>2</v>
      </c>
      <c r="N1771" s="20">
        <v>2</v>
      </c>
      <c r="O1771" s="22"/>
      <c r="P1771" s="20"/>
      <c r="Q1771" s="22">
        <v>2</v>
      </c>
      <c r="R1771" s="20"/>
      <c r="S1771" s="22"/>
      <c r="T1771" s="20">
        <v>5</v>
      </c>
      <c r="U1771" s="22">
        <v>5</v>
      </c>
      <c r="V1771" s="27">
        <v>8000</v>
      </c>
      <c r="W1771" s="1" t="s">
        <v>10116</v>
      </c>
      <c r="X1771" s="29" t="s">
        <v>10117</v>
      </c>
      <c r="Y1771" s="1"/>
      <c r="Z1771" s="1"/>
      <c r="AA1771" s="1" t="s">
        <v>1623</v>
      </c>
      <c r="AB1771" s="1"/>
      <c r="AC1771" s="1"/>
      <c r="AD1771" s="1"/>
      <c r="AE1771" s="1"/>
      <c r="AF1771" s="1"/>
      <c r="AG1771" s="1"/>
    </row>
    <row r="1772" spans="1:33">
      <c r="A1772" t="s">
        <v>170</v>
      </c>
      <c r="B1772" s="2" t="s">
        <v>10118</v>
      </c>
      <c r="C1772" s="1"/>
      <c r="D1772" s="1" t="s">
        <v>183</v>
      </c>
      <c r="E1772" s="1"/>
      <c r="F1772" s="1"/>
      <c r="G1772" s="1"/>
      <c r="H1772" s="20"/>
      <c r="I1772" s="22">
        <v>1</v>
      </c>
      <c r="J1772" s="54"/>
      <c r="K1772" s="22"/>
      <c r="L1772" s="20"/>
      <c r="M1772" s="22"/>
      <c r="N1772" s="20"/>
      <c r="O1772" s="22">
        <v>2</v>
      </c>
      <c r="P1772" s="20">
        <v>2</v>
      </c>
      <c r="Q1772" s="22">
        <v>1</v>
      </c>
      <c r="R1772" s="20"/>
      <c r="S1772" s="22"/>
      <c r="T1772" s="20">
        <v>5</v>
      </c>
      <c r="U1772" s="22">
        <v>4</v>
      </c>
      <c r="V1772" s="27">
        <v>8000</v>
      </c>
      <c r="W1772" s="1" t="s">
        <v>10116</v>
      </c>
      <c r="X1772" s="29" t="s">
        <v>10119</v>
      </c>
      <c r="Y1772" s="1"/>
      <c r="Z1772" s="1"/>
      <c r="AA1772" s="1" t="s">
        <v>1623</v>
      </c>
      <c r="AB1772" s="1"/>
      <c r="AC1772" s="1"/>
      <c r="AD1772" s="1"/>
      <c r="AE1772" s="1"/>
      <c r="AF1772" s="1"/>
      <c r="AG1772" s="1"/>
    </row>
    <row r="1773" spans="1:33">
      <c r="A1773" t="s">
        <v>170</v>
      </c>
      <c r="B1773" s="2" t="s">
        <v>10120</v>
      </c>
      <c r="C1773" s="1"/>
      <c r="D1773" s="1" t="s">
        <v>183</v>
      </c>
      <c r="E1773" s="1"/>
      <c r="F1773" s="1"/>
      <c r="G1773" s="1"/>
      <c r="H1773" s="20"/>
      <c r="I1773" s="22"/>
      <c r="J1773" s="54"/>
      <c r="K1773" s="22"/>
      <c r="L1773" s="20"/>
      <c r="M1773" s="22"/>
      <c r="N1773" s="20"/>
      <c r="O1773" s="22"/>
      <c r="P1773" s="20"/>
      <c r="Q1773" s="22"/>
      <c r="R1773" s="20"/>
      <c r="S1773" s="22"/>
      <c r="T1773" s="20">
        <v>7</v>
      </c>
      <c r="U1773" s="22">
        <v>5</v>
      </c>
      <c r="V1773" s="27">
        <v>8000</v>
      </c>
      <c r="W1773" s="1" t="s">
        <v>10121</v>
      </c>
      <c r="X1773" s="29" t="s">
        <v>10122</v>
      </c>
      <c r="Y1773" s="1"/>
      <c r="Z1773" s="1"/>
      <c r="AA1773" s="1" t="s">
        <v>1623</v>
      </c>
      <c r="AB1773" s="1"/>
      <c r="AC1773" s="1"/>
      <c r="AD1773" s="1"/>
      <c r="AE1773" s="1"/>
      <c r="AF1773" s="1"/>
      <c r="AG1773" s="1"/>
    </row>
    <row r="1774" spans="1:33">
      <c r="A1774" t="s">
        <v>170</v>
      </c>
      <c r="B1774" s="2" t="s">
        <v>10123</v>
      </c>
      <c r="C1774" s="1"/>
      <c r="D1774" s="1" t="s">
        <v>305</v>
      </c>
      <c r="E1774" s="1" t="s">
        <v>36</v>
      </c>
      <c r="F1774" s="1"/>
      <c r="G1774" s="1"/>
      <c r="H1774" s="20"/>
      <c r="I1774" s="22"/>
      <c r="J1774" s="54"/>
      <c r="K1774" s="22"/>
      <c r="L1774" s="20"/>
      <c r="M1774" s="22"/>
      <c r="N1774" s="20"/>
      <c r="O1774" s="22"/>
      <c r="P1774" s="20"/>
      <c r="Q1774" s="22"/>
      <c r="R1774" s="20"/>
      <c r="S1774" s="22"/>
      <c r="T1774" s="20">
        <v>8</v>
      </c>
      <c r="U1774" s="22">
        <v>4</v>
      </c>
      <c r="V1774" s="27">
        <v>8000</v>
      </c>
      <c r="W1774" s="1" t="s">
        <v>10124</v>
      </c>
      <c r="X1774" s="29" t="s">
        <v>10045</v>
      </c>
      <c r="Y1774" s="1"/>
      <c r="Z1774" s="1"/>
      <c r="AA1774" s="1" t="s">
        <v>1623</v>
      </c>
      <c r="AB1774" s="1"/>
      <c r="AC1774" s="1"/>
      <c r="AD1774" s="1"/>
      <c r="AE1774" s="1"/>
      <c r="AF1774" s="1"/>
      <c r="AG1774" s="1"/>
    </row>
    <row r="1775" spans="1:33">
      <c r="A1775" t="s">
        <v>170</v>
      </c>
      <c r="B1775" s="2" t="s">
        <v>10125</v>
      </c>
      <c r="C1775" s="1"/>
      <c r="D1775" s="1" t="s">
        <v>347</v>
      </c>
      <c r="E1775" s="1"/>
      <c r="F1775" s="1"/>
      <c r="G1775" s="1"/>
      <c r="H1775" s="20"/>
      <c r="I1775" s="22"/>
      <c r="J1775" s="54"/>
      <c r="K1775" s="22"/>
      <c r="L1775" s="20"/>
      <c r="M1775" s="22"/>
      <c r="N1775" s="20"/>
      <c r="O1775" s="22"/>
      <c r="P1775" s="20"/>
      <c r="Q1775" s="22"/>
      <c r="R1775" s="20"/>
      <c r="S1775" s="22"/>
      <c r="T1775" s="20">
        <v>4</v>
      </c>
      <c r="U1775" s="22">
        <v>8</v>
      </c>
      <c r="V1775" s="27">
        <v>8000</v>
      </c>
      <c r="W1775" s="1" t="s">
        <v>10126</v>
      </c>
      <c r="X1775" s="36" t="s">
        <v>10127</v>
      </c>
      <c r="Y1775" s="1"/>
      <c r="Z1775" s="1"/>
      <c r="AA1775" s="1" t="s">
        <v>1623</v>
      </c>
      <c r="AB1775" s="1"/>
      <c r="AC1775" s="1"/>
      <c r="AD1775" s="1"/>
      <c r="AE1775" s="1"/>
      <c r="AF1775" s="1"/>
      <c r="AG1775" s="1"/>
    </row>
    <row r="1776" spans="1:33">
      <c r="A1776" t="s">
        <v>170</v>
      </c>
      <c r="B1776" s="2" t="s">
        <v>10128</v>
      </c>
      <c r="C1776" s="1"/>
      <c r="D1776" s="1" t="s">
        <v>347</v>
      </c>
      <c r="E1776" s="1"/>
      <c r="F1776" s="1"/>
      <c r="G1776" s="1"/>
      <c r="H1776" s="20"/>
      <c r="I1776" s="22"/>
      <c r="J1776" s="54"/>
      <c r="K1776" s="22"/>
      <c r="L1776" s="20"/>
      <c r="M1776" s="22"/>
      <c r="N1776" s="20"/>
      <c r="O1776" s="22"/>
      <c r="P1776" s="20"/>
      <c r="Q1776" s="22">
        <v>-4</v>
      </c>
      <c r="R1776" s="20"/>
      <c r="S1776" s="22"/>
      <c r="T1776" s="20">
        <v>10</v>
      </c>
      <c r="U1776" s="22">
        <v>6</v>
      </c>
      <c r="V1776" s="27">
        <v>8000</v>
      </c>
      <c r="W1776" s="1" t="s">
        <v>10129</v>
      </c>
      <c r="X1776" s="29" t="s">
        <v>10130</v>
      </c>
      <c r="Y1776" s="1"/>
      <c r="Z1776" s="1"/>
      <c r="AA1776" s="1" t="s">
        <v>1623</v>
      </c>
      <c r="AB1776" s="1"/>
      <c r="AC1776" s="1"/>
      <c r="AD1776" s="1"/>
      <c r="AE1776" s="1"/>
      <c r="AF1776" s="1"/>
      <c r="AG1776" s="1"/>
    </row>
    <row r="1777" spans="1:33">
      <c r="A1777" t="s">
        <v>170</v>
      </c>
      <c r="B1777" s="2" t="s">
        <v>10131</v>
      </c>
      <c r="C1777" s="1"/>
      <c r="D1777" s="1" t="s">
        <v>183</v>
      </c>
      <c r="E1777" s="1"/>
      <c r="F1777" s="1"/>
      <c r="G1777" s="1"/>
      <c r="H1777" s="20"/>
      <c r="I1777" s="22">
        <v>1</v>
      </c>
      <c r="J1777" s="20"/>
      <c r="K1777" s="22"/>
      <c r="L1777" s="20"/>
      <c r="M1777" s="22">
        <v>2</v>
      </c>
      <c r="N1777" s="20">
        <v>2</v>
      </c>
      <c r="O1777" s="22"/>
      <c r="P1777" s="20"/>
      <c r="Q1777" s="22">
        <v>1</v>
      </c>
      <c r="R1777" s="20"/>
      <c r="S1777" s="22"/>
      <c r="T1777" s="20">
        <v>4</v>
      </c>
      <c r="U1777" s="22">
        <v>5</v>
      </c>
      <c r="V1777" s="27">
        <v>8000</v>
      </c>
      <c r="W1777" s="1" t="s">
        <v>10132</v>
      </c>
      <c r="X1777" s="29" t="s">
        <v>10133</v>
      </c>
      <c r="Y1777" s="1"/>
      <c r="Z1777" s="1"/>
      <c r="AA1777" s="1" t="s">
        <v>1631</v>
      </c>
      <c r="AB1777" s="1"/>
      <c r="AC1777" s="1"/>
      <c r="AD1777" s="1"/>
      <c r="AE1777" s="1"/>
      <c r="AF1777" s="1"/>
      <c r="AG1777" s="1"/>
    </row>
    <row r="1778" spans="1:33">
      <c r="A1778" t="s">
        <v>170</v>
      </c>
      <c r="B1778" s="2" t="s">
        <v>10134</v>
      </c>
      <c r="C1778" s="1"/>
      <c r="D1778" s="1" t="s">
        <v>361</v>
      </c>
      <c r="E1778" s="1"/>
      <c r="F1778" s="1"/>
      <c r="G1778" s="1"/>
      <c r="H1778" s="20"/>
      <c r="I1778" s="22"/>
      <c r="J1778" s="20"/>
      <c r="K1778" s="22"/>
      <c r="L1778" s="20"/>
      <c r="M1778" s="22"/>
      <c r="N1778" s="20"/>
      <c r="O1778" s="22"/>
      <c r="P1778" s="20"/>
      <c r="Q1778" s="22"/>
      <c r="R1778" s="20"/>
      <c r="S1778" s="22"/>
      <c r="T1778" s="20">
        <v>4</v>
      </c>
      <c r="U1778" s="22">
        <v>8</v>
      </c>
      <c r="V1778" s="27">
        <v>8000</v>
      </c>
      <c r="W1778" s="1" t="s">
        <v>10135</v>
      </c>
      <c r="X1778" s="29" t="s">
        <v>10136</v>
      </c>
      <c r="Y1778" s="1"/>
      <c r="Z1778" s="1"/>
      <c r="AA1778" s="1" t="s">
        <v>1631</v>
      </c>
      <c r="AB1778" s="1"/>
      <c r="AC1778" s="1"/>
      <c r="AD1778" s="1"/>
      <c r="AE1778" s="1"/>
      <c r="AF1778" s="1"/>
      <c r="AG1778" s="1"/>
    </row>
    <row r="1779" spans="1:33">
      <c r="A1779" t="s">
        <v>170</v>
      </c>
      <c r="B1779" s="2" t="s">
        <v>10137</v>
      </c>
      <c r="C1779" s="1"/>
      <c r="D1779" s="1" t="s">
        <v>183</v>
      </c>
      <c r="E1779" s="1"/>
      <c r="F1779" s="1"/>
      <c r="G1779" s="1"/>
      <c r="H1779" s="20"/>
      <c r="I1779" s="22">
        <v>1</v>
      </c>
      <c r="J1779" s="20"/>
      <c r="K1779" s="22"/>
      <c r="L1779" s="20"/>
      <c r="M1779" s="22"/>
      <c r="N1779" s="20"/>
      <c r="O1779" s="22"/>
      <c r="P1779" s="20"/>
      <c r="Q1779" s="22"/>
      <c r="R1779" s="20"/>
      <c r="S1779" s="22"/>
      <c r="T1779" s="20">
        <v>5</v>
      </c>
      <c r="U1779" s="22">
        <v>5</v>
      </c>
      <c r="V1779" s="27">
        <v>8000</v>
      </c>
      <c r="W1779" s="1" t="s">
        <v>10138</v>
      </c>
      <c r="X1779" s="29" t="s">
        <v>10139</v>
      </c>
      <c r="Y1779" s="1"/>
      <c r="Z1779" s="1"/>
      <c r="AA1779" s="1" t="s">
        <v>1631</v>
      </c>
      <c r="AB1779" s="1"/>
      <c r="AC1779" s="1"/>
      <c r="AD1779" s="1"/>
      <c r="AE1779" s="1"/>
      <c r="AF1779" s="1"/>
      <c r="AG1779" s="1"/>
    </row>
    <row r="1780" spans="1:33">
      <c r="A1780" t="s">
        <v>170</v>
      </c>
      <c r="B1780" s="2" t="s">
        <v>10140</v>
      </c>
      <c r="C1780" s="1"/>
      <c r="D1780" s="1" t="s">
        <v>183</v>
      </c>
      <c r="E1780" s="1"/>
      <c r="F1780" s="1"/>
      <c r="G1780" s="1"/>
      <c r="H1780" s="20"/>
      <c r="I1780" s="22">
        <v>1</v>
      </c>
      <c r="J1780" s="20"/>
      <c r="K1780" s="22"/>
      <c r="L1780" s="20"/>
      <c r="M1780" s="22"/>
      <c r="N1780" s="20"/>
      <c r="O1780" s="22"/>
      <c r="P1780" s="20"/>
      <c r="Q1780" s="22">
        <v>1</v>
      </c>
      <c r="R1780" s="20"/>
      <c r="S1780" s="22"/>
      <c r="T1780" s="20">
        <v>6</v>
      </c>
      <c r="U1780" s="22">
        <v>3</v>
      </c>
      <c r="V1780" s="27">
        <v>8000</v>
      </c>
      <c r="W1780" s="1" t="s">
        <v>10141</v>
      </c>
      <c r="X1780" s="29" t="s">
        <v>10142</v>
      </c>
      <c r="Y1780" s="1"/>
      <c r="Z1780" s="1"/>
      <c r="AA1780" s="1" t="s">
        <v>1631</v>
      </c>
      <c r="AB1780" s="1"/>
      <c r="AC1780" s="1"/>
      <c r="AD1780" s="1"/>
      <c r="AE1780" s="1"/>
      <c r="AF1780" s="1"/>
      <c r="AG1780" s="1"/>
    </row>
    <row r="1781" spans="1:33">
      <c r="A1781" t="s">
        <v>170</v>
      </c>
      <c r="B1781" s="2" t="s">
        <v>10143</v>
      </c>
      <c r="C1781" s="1"/>
      <c r="D1781" s="1" t="s">
        <v>183</v>
      </c>
      <c r="E1781" s="1"/>
      <c r="F1781" s="1"/>
      <c r="G1781" s="1"/>
      <c r="H1781" s="20"/>
      <c r="I1781" s="22"/>
      <c r="J1781" s="20"/>
      <c r="K1781" s="22"/>
      <c r="L1781" s="20"/>
      <c r="M1781" s="22"/>
      <c r="N1781" s="20"/>
      <c r="O1781" s="22">
        <v>2</v>
      </c>
      <c r="P1781" s="20">
        <v>2</v>
      </c>
      <c r="Q1781" s="22"/>
      <c r="R1781" s="20"/>
      <c r="S1781" s="22"/>
      <c r="T1781" s="20">
        <v>6</v>
      </c>
      <c r="U1781" s="22">
        <v>6</v>
      </c>
      <c r="V1781" s="27">
        <v>8000</v>
      </c>
      <c r="W1781" s="1" t="s">
        <v>10144</v>
      </c>
      <c r="X1781" s="29" t="s">
        <v>10145</v>
      </c>
      <c r="Y1781" s="1"/>
      <c r="Z1781" s="1"/>
      <c r="AA1781" s="1" t="s">
        <v>1631</v>
      </c>
      <c r="AB1781" s="1"/>
      <c r="AC1781" s="1"/>
      <c r="AD1781" s="1"/>
      <c r="AE1781" s="1"/>
      <c r="AF1781" s="1"/>
      <c r="AG1781" s="1"/>
    </row>
    <row r="1782" spans="1:33">
      <c r="A1782" t="s">
        <v>170</v>
      </c>
      <c r="B1782" s="2" t="s">
        <v>10146</v>
      </c>
      <c r="C1782" s="1"/>
      <c r="D1782" s="1" t="s">
        <v>351</v>
      </c>
      <c r="E1782" s="1"/>
      <c r="F1782" s="1"/>
      <c r="G1782" s="1"/>
      <c r="H1782" s="20"/>
      <c r="I1782" s="22"/>
      <c r="J1782" s="20"/>
      <c r="K1782" s="22"/>
      <c r="L1782" s="20"/>
      <c r="M1782" s="22"/>
      <c r="N1782" s="20"/>
      <c r="O1782" s="22"/>
      <c r="P1782" s="20"/>
      <c r="Q1782" s="22">
        <v>1</v>
      </c>
      <c r="R1782" s="20"/>
      <c r="S1782" s="22"/>
      <c r="T1782" s="20">
        <v>7</v>
      </c>
      <c r="U1782" s="22">
        <v>4</v>
      </c>
      <c r="V1782" s="27">
        <v>8000</v>
      </c>
      <c r="W1782" s="1" t="s">
        <v>10147</v>
      </c>
      <c r="X1782" s="29" t="s">
        <v>9937</v>
      </c>
      <c r="Y1782" s="1"/>
      <c r="Z1782" s="1"/>
      <c r="AA1782" s="1" t="s">
        <v>1631</v>
      </c>
      <c r="AB1782" s="1"/>
      <c r="AC1782" s="1"/>
      <c r="AD1782" s="1"/>
      <c r="AE1782" s="1"/>
      <c r="AF1782" s="1"/>
      <c r="AG1782" s="1"/>
    </row>
    <row r="1783" spans="1:33">
      <c r="A1783" t="s">
        <v>170</v>
      </c>
      <c r="B1783" s="2" t="s">
        <v>10148</v>
      </c>
      <c r="C1783" s="1"/>
      <c r="D1783" s="1" t="s">
        <v>36</v>
      </c>
      <c r="E1783" s="1"/>
      <c r="F1783" s="1"/>
      <c r="G1783" s="1"/>
      <c r="H1783" s="20"/>
      <c r="I1783" s="22"/>
      <c r="J1783" s="20"/>
      <c r="K1783" s="22"/>
      <c r="L1783" s="20"/>
      <c r="M1783" s="22"/>
      <c r="N1783" s="20"/>
      <c r="O1783" s="22"/>
      <c r="P1783" s="20"/>
      <c r="Q1783" s="22"/>
      <c r="R1783" s="20"/>
      <c r="S1783" s="22"/>
      <c r="T1783" s="20">
        <v>5</v>
      </c>
      <c r="U1783" s="22">
        <v>5</v>
      </c>
      <c r="V1783" s="27">
        <v>8000</v>
      </c>
      <c r="W1783" s="1" t="s">
        <v>10149</v>
      </c>
      <c r="X1783" s="29" t="s">
        <v>6455</v>
      </c>
      <c r="Y1783" s="1"/>
      <c r="Z1783" s="1"/>
      <c r="AA1783" s="1" t="s">
        <v>1643</v>
      </c>
      <c r="AB1783" s="1"/>
      <c r="AC1783" s="1"/>
      <c r="AD1783" s="1"/>
      <c r="AE1783" s="1"/>
      <c r="AF1783" s="1"/>
      <c r="AG1783" s="1"/>
    </row>
    <row r="1784" spans="1:33">
      <c r="A1784" t="s">
        <v>170</v>
      </c>
      <c r="B1784" s="2" t="s">
        <v>10150</v>
      </c>
      <c r="C1784" s="1"/>
      <c r="D1784" s="1" t="s">
        <v>364</v>
      </c>
      <c r="E1784" s="1"/>
      <c r="F1784" s="1"/>
      <c r="G1784" s="1"/>
      <c r="H1784" s="20"/>
      <c r="I1784" s="22">
        <v>1</v>
      </c>
      <c r="J1784" s="20"/>
      <c r="K1784" s="22"/>
      <c r="L1784" s="20"/>
      <c r="M1784" s="22"/>
      <c r="N1784" s="20"/>
      <c r="O1784" s="22"/>
      <c r="P1784" s="20"/>
      <c r="Q1784" s="22"/>
      <c r="R1784" s="20"/>
      <c r="S1784" s="22"/>
      <c r="T1784" s="20">
        <v>5</v>
      </c>
      <c r="U1784" s="22">
        <v>5</v>
      </c>
      <c r="V1784" s="27">
        <v>8000</v>
      </c>
      <c r="W1784" s="1" t="s">
        <v>10151</v>
      </c>
      <c r="X1784" s="29" t="s">
        <v>5758</v>
      </c>
      <c r="Y1784" s="1"/>
      <c r="Z1784" s="1"/>
      <c r="AA1784" s="1" t="s">
        <v>1643</v>
      </c>
      <c r="AB1784" s="1"/>
      <c r="AC1784" s="1"/>
      <c r="AD1784" s="1"/>
      <c r="AE1784" s="1"/>
      <c r="AF1784" s="1"/>
      <c r="AG1784" s="1"/>
    </row>
    <row r="1785" spans="1:33">
      <c r="A1785" t="s">
        <v>170</v>
      </c>
      <c r="B1785" s="2" t="s">
        <v>10152</v>
      </c>
      <c r="C1785" s="1"/>
      <c r="D1785" s="1" t="s">
        <v>183</v>
      </c>
      <c r="E1785" s="1"/>
      <c r="F1785" s="1"/>
      <c r="G1785" s="1"/>
      <c r="H1785" s="20"/>
      <c r="I1785" s="22"/>
      <c r="J1785" s="20"/>
      <c r="K1785" s="22"/>
      <c r="L1785" s="20"/>
      <c r="M1785" s="22"/>
      <c r="N1785" s="20"/>
      <c r="O1785" s="22"/>
      <c r="P1785" s="20"/>
      <c r="Q1785" s="22">
        <v>2</v>
      </c>
      <c r="R1785" s="20"/>
      <c r="S1785" s="22"/>
      <c r="T1785" s="20">
        <v>5</v>
      </c>
      <c r="U1785" s="22">
        <v>5</v>
      </c>
      <c r="V1785" s="27">
        <v>8000</v>
      </c>
      <c r="W1785" s="1" t="s">
        <v>10153</v>
      </c>
      <c r="X1785" s="29" t="s">
        <v>10154</v>
      </c>
      <c r="Y1785" s="1"/>
      <c r="Z1785" s="1"/>
      <c r="AA1785" s="1" t="s">
        <v>1643</v>
      </c>
      <c r="AB1785" s="1"/>
      <c r="AC1785" s="1"/>
      <c r="AD1785" s="1"/>
      <c r="AE1785" s="1"/>
      <c r="AF1785" s="1"/>
      <c r="AG1785" s="1"/>
    </row>
    <row r="1786" spans="1:33">
      <c r="A1786" t="s">
        <v>170</v>
      </c>
      <c r="B1786" s="2" t="s">
        <v>10155</v>
      </c>
      <c r="C1786" s="1"/>
      <c r="D1786" s="1" t="s">
        <v>183</v>
      </c>
      <c r="E1786" s="1"/>
      <c r="F1786" s="1"/>
      <c r="G1786" s="1"/>
      <c r="H1786" s="20"/>
      <c r="I1786" s="22">
        <v>1</v>
      </c>
      <c r="J1786" s="20"/>
      <c r="K1786" s="22"/>
      <c r="L1786" s="20"/>
      <c r="M1786" s="22"/>
      <c r="N1786" s="20"/>
      <c r="O1786" s="22"/>
      <c r="P1786" s="20"/>
      <c r="Q1786" s="22"/>
      <c r="R1786" s="20"/>
      <c r="S1786" s="22"/>
      <c r="T1786" s="20">
        <v>6</v>
      </c>
      <c r="U1786" s="22">
        <v>4</v>
      </c>
      <c r="V1786" s="27">
        <v>8000</v>
      </c>
      <c r="W1786" s="1" t="s">
        <v>10156</v>
      </c>
      <c r="X1786" s="29" t="s">
        <v>10157</v>
      </c>
      <c r="Y1786" s="1"/>
      <c r="Z1786" s="1"/>
      <c r="AA1786" s="1" t="s">
        <v>1643</v>
      </c>
      <c r="AB1786" s="1"/>
      <c r="AC1786" s="1"/>
      <c r="AD1786" s="1"/>
      <c r="AE1786" s="1"/>
      <c r="AF1786" s="1"/>
      <c r="AG1786" s="1"/>
    </row>
    <row r="1787" spans="1:33">
      <c r="A1787" t="s">
        <v>170</v>
      </c>
      <c r="B1787" s="2" t="s">
        <v>10158</v>
      </c>
      <c r="C1787" s="1"/>
      <c r="D1787" s="1" t="s">
        <v>347</v>
      </c>
      <c r="E1787" s="1"/>
      <c r="F1787" s="1"/>
      <c r="G1787" s="1"/>
      <c r="H1787" s="20"/>
      <c r="I1787" s="22"/>
      <c r="J1787" s="20"/>
      <c r="K1787" s="22"/>
      <c r="L1787" s="20"/>
      <c r="M1787" s="22"/>
      <c r="N1787" s="20"/>
      <c r="O1787" s="22"/>
      <c r="P1787" s="20"/>
      <c r="Q1787" s="22"/>
      <c r="R1787" s="20"/>
      <c r="S1787" s="22"/>
      <c r="T1787" s="20">
        <v>6</v>
      </c>
      <c r="U1787" s="22">
        <v>6</v>
      </c>
      <c r="V1787" s="27">
        <v>8000</v>
      </c>
      <c r="W1787" s="1" t="s">
        <v>10159</v>
      </c>
      <c r="X1787" s="29" t="s">
        <v>10160</v>
      </c>
      <c r="Y1787" s="1"/>
      <c r="Z1787" s="1"/>
      <c r="AA1787" s="1" t="s">
        <v>1643</v>
      </c>
      <c r="AB1787" s="1"/>
      <c r="AC1787" s="1"/>
      <c r="AD1787" s="1"/>
      <c r="AE1787" s="1"/>
      <c r="AF1787" s="1"/>
      <c r="AG1787" s="1"/>
    </row>
    <row r="1788" spans="1:33">
      <c r="A1788" t="s">
        <v>170</v>
      </c>
      <c r="B1788" s="2" t="s">
        <v>10161</v>
      </c>
      <c r="C1788" s="1"/>
      <c r="D1788" s="1" t="s">
        <v>183</v>
      </c>
      <c r="E1788" s="1"/>
      <c r="F1788" s="1"/>
      <c r="G1788" s="1"/>
      <c r="H1788" s="20"/>
      <c r="I1788" s="22">
        <v>-1</v>
      </c>
      <c r="J1788" s="20"/>
      <c r="K1788" s="22"/>
      <c r="L1788" s="20"/>
      <c r="M1788" s="22"/>
      <c r="N1788" s="20"/>
      <c r="O1788" s="22"/>
      <c r="P1788" s="20"/>
      <c r="Q1788" s="22">
        <v>-2</v>
      </c>
      <c r="R1788" s="20"/>
      <c r="S1788" s="22"/>
      <c r="T1788" s="20">
        <v>8</v>
      </c>
      <c r="U1788" s="22">
        <v>8</v>
      </c>
      <c r="V1788" s="27">
        <v>8000</v>
      </c>
      <c r="W1788" s="1" t="s">
        <v>10162</v>
      </c>
      <c r="X1788" s="29" t="s">
        <v>10163</v>
      </c>
      <c r="Y1788" s="1"/>
      <c r="Z1788" s="1"/>
      <c r="AA1788" s="1" t="s">
        <v>1653</v>
      </c>
      <c r="AB1788" s="1"/>
      <c r="AC1788" s="1"/>
      <c r="AD1788" s="1"/>
      <c r="AE1788" s="1"/>
      <c r="AF1788" s="1"/>
      <c r="AG1788" s="1"/>
    </row>
    <row r="1789" spans="1:33">
      <c r="A1789" t="s">
        <v>170</v>
      </c>
      <c r="B1789" s="2" t="s">
        <v>10164</v>
      </c>
      <c r="C1789" s="1"/>
      <c r="D1789" s="1" t="s">
        <v>305</v>
      </c>
      <c r="E1789" s="1"/>
      <c r="F1789" s="1"/>
      <c r="G1789" s="1"/>
      <c r="H1789" s="20"/>
      <c r="I1789" s="22">
        <v>-1</v>
      </c>
      <c r="J1789" s="20"/>
      <c r="K1789" s="22"/>
      <c r="L1789" s="20"/>
      <c r="M1789" s="22"/>
      <c r="N1789" s="20"/>
      <c r="O1789" s="22"/>
      <c r="P1789" s="20"/>
      <c r="Q1789" s="22"/>
      <c r="R1789" s="20"/>
      <c r="S1789" s="22"/>
      <c r="T1789" s="20">
        <v>8</v>
      </c>
      <c r="U1789" s="22">
        <v>6</v>
      </c>
      <c r="V1789" s="58">
        <v>8000</v>
      </c>
      <c r="W1789" s="59" t="s">
        <v>10165</v>
      </c>
      <c r="X1789" s="29" t="s">
        <v>10166</v>
      </c>
      <c r="Y1789" s="1"/>
      <c r="Z1789" s="1"/>
      <c r="AA1789" s="21" t="s">
        <v>1657</v>
      </c>
      <c r="AB1789" s="1"/>
      <c r="AC1789" s="1"/>
      <c r="AD1789" s="1"/>
      <c r="AE1789" s="1"/>
      <c r="AF1789" s="1"/>
      <c r="AG1789" s="1"/>
    </row>
    <row r="1790" spans="1:33">
      <c r="A1790" t="s">
        <v>170</v>
      </c>
      <c r="B1790" s="2" t="s">
        <v>10167</v>
      </c>
      <c r="C1790" s="59"/>
      <c r="D1790" s="1" t="s">
        <v>183</v>
      </c>
      <c r="E1790" s="59"/>
      <c r="F1790" s="71"/>
      <c r="G1790" s="59"/>
      <c r="H1790" s="44"/>
      <c r="I1790" s="67"/>
      <c r="J1790" s="20"/>
      <c r="K1790" s="67"/>
      <c r="L1790" s="54"/>
      <c r="M1790" s="67"/>
      <c r="N1790" s="54"/>
      <c r="O1790" s="67"/>
      <c r="P1790" s="54"/>
      <c r="Q1790" s="67"/>
      <c r="R1790" s="44"/>
      <c r="S1790" s="67"/>
      <c r="T1790" s="54">
        <v>4</v>
      </c>
      <c r="U1790" s="67">
        <v>7</v>
      </c>
      <c r="V1790" s="68">
        <v>8000</v>
      </c>
      <c r="W1790" s="59" t="s">
        <v>10168</v>
      </c>
      <c r="X1790" s="29" t="s">
        <v>9966</v>
      </c>
      <c r="Y1790" s="59"/>
      <c r="Z1790" s="59"/>
      <c r="AA1790" s="2" t="s">
        <v>1662</v>
      </c>
      <c r="AB1790" s="1"/>
      <c r="AC1790" s="1"/>
      <c r="AD1790" s="1"/>
      <c r="AE1790" s="1"/>
      <c r="AF1790" s="1"/>
      <c r="AG1790" s="1"/>
    </row>
    <row r="1791" spans="1:33">
      <c r="A1791" t="s">
        <v>170</v>
      </c>
      <c r="B1791" s="2" t="s">
        <v>10169</v>
      </c>
      <c r="C1791" s="59"/>
      <c r="D1791" s="1" t="s">
        <v>183</v>
      </c>
      <c r="E1791" s="59"/>
      <c r="F1791" s="71"/>
      <c r="G1791" s="59"/>
      <c r="H1791" s="44"/>
      <c r="I1791" s="67">
        <v>1</v>
      </c>
      <c r="J1791" s="20"/>
      <c r="K1791" s="67"/>
      <c r="L1791" s="54"/>
      <c r="M1791" s="67"/>
      <c r="N1791" s="54"/>
      <c r="O1791" s="67"/>
      <c r="P1791" s="54"/>
      <c r="Q1791" s="67">
        <v>1</v>
      </c>
      <c r="R1791" s="44"/>
      <c r="S1791" s="67"/>
      <c r="T1791" s="54">
        <v>4</v>
      </c>
      <c r="U1791" s="67">
        <v>4</v>
      </c>
      <c r="V1791" s="68">
        <v>8000</v>
      </c>
      <c r="W1791" s="59" t="s">
        <v>10170</v>
      </c>
      <c r="X1791" s="29" t="s">
        <v>10171</v>
      </c>
      <c r="Y1791" s="59"/>
      <c r="Z1791" s="59"/>
      <c r="AA1791" s="2" t="s">
        <v>1662</v>
      </c>
      <c r="AB1791" s="1"/>
      <c r="AC1791" s="1"/>
      <c r="AD1791" s="1"/>
      <c r="AE1791" s="1"/>
      <c r="AF1791" s="1"/>
      <c r="AG1791" s="1"/>
    </row>
    <row r="1792" spans="1:33">
      <c r="A1792" t="s">
        <v>170</v>
      </c>
      <c r="B1792" s="2" t="s">
        <v>10172</v>
      </c>
      <c r="C1792" s="59"/>
      <c r="D1792" s="1" t="s">
        <v>951</v>
      </c>
      <c r="E1792" s="59"/>
      <c r="F1792" s="1"/>
      <c r="G1792" s="59"/>
      <c r="H1792" s="44"/>
      <c r="I1792" s="67">
        <v>1</v>
      </c>
      <c r="J1792" s="20"/>
      <c r="K1792" s="67"/>
      <c r="L1792" s="54"/>
      <c r="M1792" s="67"/>
      <c r="N1792" s="54"/>
      <c r="O1792" s="67"/>
      <c r="P1792" s="54"/>
      <c r="Q1792" s="67"/>
      <c r="R1792" s="44"/>
      <c r="S1792" s="67"/>
      <c r="T1792" s="54">
        <v>5</v>
      </c>
      <c r="U1792" s="67">
        <v>5</v>
      </c>
      <c r="V1792" s="68">
        <v>8000</v>
      </c>
      <c r="W1792" s="59" t="s">
        <v>10173</v>
      </c>
      <c r="X1792" s="29" t="s">
        <v>8377</v>
      </c>
      <c r="Y1792" s="59"/>
      <c r="Z1792" s="59"/>
      <c r="AA1792" s="2" t="s">
        <v>1662</v>
      </c>
      <c r="AB1792" s="1"/>
      <c r="AC1792" s="1"/>
      <c r="AD1792" s="1"/>
      <c r="AE1792" s="1"/>
      <c r="AF1792" s="1"/>
      <c r="AG1792" s="1"/>
    </row>
    <row r="1793" spans="1:33">
      <c r="A1793" t="s">
        <v>170</v>
      </c>
      <c r="B1793" s="2" t="s">
        <v>10174</v>
      </c>
      <c r="C1793" s="59"/>
      <c r="D1793" s="1" t="s">
        <v>183</v>
      </c>
      <c r="E1793" s="59"/>
      <c r="F1793" s="1"/>
      <c r="G1793" s="59"/>
      <c r="H1793" s="44"/>
      <c r="I1793" s="67"/>
      <c r="J1793" s="20"/>
      <c r="K1793" s="67"/>
      <c r="L1793" s="54"/>
      <c r="M1793" s="67"/>
      <c r="N1793" s="54"/>
      <c r="O1793" s="67"/>
      <c r="P1793" s="54"/>
      <c r="Q1793" s="67"/>
      <c r="R1793" s="44"/>
      <c r="S1793" s="67"/>
      <c r="T1793" s="54">
        <v>7</v>
      </c>
      <c r="U1793" s="67">
        <v>4</v>
      </c>
      <c r="V1793" s="68">
        <v>8000</v>
      </c>
      <c r="W1793" s="59" t="s">
        <v>10175</v>
      </c>
      <c r="X1793" s="29" t="s">
        <v>10088</v>
      </c>
      <c r="Y1793" s="59"/>
      <c r="Z1793" s="59"/>
      <c r="AA1793" s="2" t="s">
        <v>1662</v>
      </c>
      <c r="AB1793" s="1"/>
      <c r="AC1793" s="1"/>
      <c r="AD1793" s="1"/>
      <c r="AE1793" s="1"/>
      <c r="AF1793" s="1"/>
      <c r="AG1793" s="1"/>
    </row>
    <row r="1794" spans="1:33">
      <c r="A1794" t="s">
        <v>170</v>
      </c>
      <c r="B1794" s="2" t="s">
        <v>10176</v>
      </c>
      <c r="C1794" s="59"/>
      <c r="D1794" s="1" t="s">
        <v>347</v>
      </c>
      <c r="E1794" s="59"/>
      <c r="F1794" s="1"/>
      <c r="G1794" s="59"/>
      <c r="H1794" s="44"/>
      <c r="I1794" s="67">
        <v>1</v>
      </c>
      <c r="J1794" s="20"/>
      <c r="K1794" s="67"/>
      <c r="L1794" s="54"/>
      <c r="M1794" s="67"/>
      <c r="N1794" s="54"/>
      <c r="O1794" s="67"/>
      <c r="P1794" s="54"/>
      <c r="Q1794" s="67">
        <v>2</v>
      </c>
      <c r="R1794" s="44"/>
      <c r="S1794" s="67"/>
      <c r="T1794" s="54">
        <v>3</v>
      </c>
      <c r="U1794" s="67">
        <v>6</v>
      </c>
      <c r="V1794" s="68">
        <v>8000</v>
      </c>
      <c r="W1794" s="59" t="s">
        <v>10177</v>
      </c>
      <c r="X1794" s="29" t="s">
        <v>10178</v>
      </c>
      <c r="Y1794" s="59"/>
      <c r="Z1794" s="59"/>
      <c r="AA1794" s="2" t="s">
        <v>1662</v>
      </c>
      <c r="AB1794" s="1"/>
      <c r="AC1794" s="1"/>
      <c r="AD1794" s="1"/>
      <c r="AE1794" s="1"/>
      <c r="AF1794" s="1"/>
      <c r="AG1794" s="1"/>
    </row>
    <row r="1795" spans="1:33">
      <c r="A1795" t="s">
        <v>170</v>
      </c>
      <c r="B1795" s="2" t="s">
        <v>10179</v>
      </c>
      <c r="C1795" s="59"/>
      <c r="D1795" s="1" t="s">
        <v>347</v>
      </c>
      <c r="E1795" s="59"/>
      <c r="F1795" s="1"/>
      <c r="G1795" s="59"/>
      <c r="H1795" s="44"/>
      <c r="I1795" s="67">
        <v>1</v>
      </c>
      <c r="J1795" s="20"/>
      <c r="K1795" s="67"/>
      <c r="L1795" s="54"/>
      <c r="M1795" s="67"/>
      <c r="N1795" s="54"/>
      <c r="O1795" s="67"/>
      <c r="P1795" s="54"/>
      <c r="Q1795" s="67">
        <v>1</v>
      </c>
      <c r="R1795" s="44"/>
      <c r="S1795" s="67"/>
      <c r="T1795" s="54">
        <v>5</v>
      </c>
      <c r="U1795" s="67">
        <v>5</v>
      </c>
      <c r="V1795" s="68">
        <v>8000</v>
      </c>
      <c r="W1795" s="59" t="s">
        <v>10180</v>
      </c>
      <c r="X1795" s="29" t="s">
        <v>10181</v>
      </c>
      <c r="Y1795" s="59"/>
      <c r="Z1795" s="59"/>
      <c r="AA1795" s="2" t="s">
        <v>1662</v>
      </c>
      <c r="AB1795" s="1"/>
      <c r="AC1795" s="1"/>
      <c r="AD1795" s="1"/>
      <c r="AE1795" s="1"/>
      <c r="AF1795" s="1"/>
      <c r="AG1795" s="1"/>
    </row>
    <row r="1796" spans="1:33">
      <c r="A1796" t="s">
        <v>170</v>
      </c>
      <c r="B1796" s="2" t="s">
        <v>9739</v>
      </c>
      <c r="C1796" s="59"/>
      <c r="D1796" s="1" t="s">
        <v>347</v>
      </c>
      <c r="E1796" s="59"/>
      <c r="F1796" s="1"/>
      <c r="G1796" s="59"/>
      <c r="H1796" s="44"/>
      <c r="I1796" s="67">
        <v>1</v>
      </c>
      <c r="J1796" s="20"/>
      <c r="K1796" s="67"/>
      <c r="L1796" s="54"/>
      <c r="M1796" s="67"/>
      <c r="N1796" s="54"/>
      <c r="O1796" s="67"/>
      <c r="P1796" s="54"/>
      <c r="Q1796" s="67">
        <v>1</v>
      </c>
      <c r="R1796" s="54"/>
      <c r="S1796" s="67"/>
      <c r="T1796" s="54">
        <v>6</v>
      </c>
      <c r="U1796" s="67">
        <v>4</v>
      </c>
      <c r="V1796" s="68">
        <v>8000</v>
      </c>
      <c r="W1796" s="59" t="s">
        <v>10182</v>
      </c>
      <c r="X1796" s="29" t="s">
        <v>10183</v>
      </c>
      <c r="Y1796" s="59"/>
      <c r="Z1796" s="59"/>
      <c r="AA1796" s="2" t="s">
        <v>1662</v>
      </c>
      <c r="AB1796" s="1"/>
      <c r="AC1796" s="1"/>
      <c r="AD1796" s="1"/>
      <c r="AE1796" s="1"/>
      <c r="AF1796" s="1"/>
      <c r="AG1796" s="1"/>
    </row>
    <row r="1797" spans="1:33">
      <c r="A1797" t="s">
        <v>170</v>
      </c>
      <c r="B1797" s="2" t="s">
        <v>10184</v>
      </c>
      <c r="C1797" s="59"/>
      <c r="D1797" s="1" t="s">
        <v>317</v>
      </c>
      <c r="E1797" s="59"/>
      <c r="F1797" s="71"/>
      <c r="G1797" s="59"/>
      <c r="H1797" s="44"/>
      <c r="I1797" s="67"/>
      <c r="J1797" s="20"/>
      <c r="K1797" s="67"/>
      <c r="L1797" s="54"/>
      <c r="M1797" s="67"/>
      <c r="N1797" s="54"/>
      <c r="O1797" s="67"/>
      <c r="P1797" s="54"/>
      <c r="Q1797" s="67">
        <v>-2</v>
      </c>
      <c r="R1797" s="44"/>
      <c r="S1797" s="67"/>
      <c r="T1797" s="54">
        <v>8</v>
      </c>
      <c r="U1797" s="67">
        <v>6</v>
      </c>
      <c r="V1797" s="68">
        <v>8000</v>
      </c>
      <c r="W1797" s="59" t="s">
        <v>10185</v>
      </c>
      <c r="X1797" s="29" t="s">
        <v>10054</v>
      </c>
      <c r="Y1797" s="59"/>
      <c r="Z1797" s="59"/>
      <c r="AA1797" s="2" t="s">
        <v>1662</v>
      </c>
      <c r="AB1797" s="1"/>
      <c r="AC1797" s="1"/>
      <c r="AD1797" s="1"/>
      <c r="AE1797" s="1"/>
      <c r="AF1797" s="1"/>
      <c r="AG1797" s="1"/>
    </row>
    <row r="1798" spans="1:33">
      <c r="A1798" t="s">
        <v>170</v>
      </c>
      <c r="B1798" s="2" t="s">
        <v>10186</v>
      </c>
      <c r="C1798" s="59"/>
      <c r="D1798" s="1" t="s">
        <v>347</v>
      </c>
      <c r="E1798" s="59"/>
      <c r="F1798" s="1"/>
      <c r="G1798" s="59"/>
      <c r="H1798" s="44"/>
      <c r="I1798" s="67"/>
      <c r="J1798" s="20"/>
      <c r="K1798" s="67"/>
      <c r="L1798" s="54"/>
      <c r="M1798" s="67"/>
      <c r="N1798" s="54"/>
      <c r="O1798" s="67"/>
      <c r="P1798" s="54"/>
      <c r="Q1798" s="67"/>
      <c r="R1798" s="44"/>
      <c r="S1798" s="67"/>
      <c r="T1798" s="54">
        <v>10</v>
      </c>
      <c r="U1798" s="67">
        <v>3</v>
      </c>
      <c r="V1798" s="68">
        <v>8000</v>
      </c>
      <c r="W1798" s="59" t="s">
        <v>10187</v>
      </c>
      <c r="X1798" s="29" t="s">
        <v>10188</v>
      </c>
      <c r="Y1798" s="59"/>
      <c r="Z1798" s="59"/>
      <c r="AA1798" s="2" t="s">
        <v>1662</v>
      </c>
      <c r="AB1798" s="1"/>
      <c r="AC1798" s="1"/>
      <c r="AD1798" s="1"/>
      <c r="AE1798" s="1"/>
      <c r="AF1798" s="1"/>
      <c r="AG1798" s="1"/>
    </row>
    <row r="1799" spans="1:33">
      <c r="A1799" t="s">
        <v>170</v>
      </c>
      <c r="B1799" s="2" t="s">
        <v>10189</v>
      </c>
      <c r="C1799" s="59"/>
      <c r="D1799" s="1" t="s">
        <v>183</v>
      </c>
      <c r="E1799" s="59"/>
      <c r="F1799" s="1"/>
      <c r="G1799" s="59"/>
      <c r="H1799" s="44"/>
      <c r="I1799" s="67">
        <v>1</v>
      </c>
      <c r="J1799" s="20"/>
      <c r="K1799" s="67"/>
      <c r="L1799" s="54"/>
      <c r="M1799" s="67"/>
      <c r="N1799" s="54"/>
      <c r="O1799" s="67"/>
      <c r="P1799" s="54"/>
      <c r="Q1799" s="67">
        <v>0</v>
      </c>
      <c r="R1799" s="44"/>
      <c r="S1799" s="67"/>
      <c r="T1799" s="54">
        <v>5</v>
      </c>
      <c r="U1799" s="67">
        <v>5</v>
      </c>
      <c r="V1799" s="68">
        <v>8000</v>
      </c>
      <c r="W1799" s="59" t="s">
        <v>10190</v>
      </c>
      <c r="X1799" s="29" t="s">
        <v>10191</v>
      </c>
      <c r="Y1799" s="59"/>
      <c r="Z1799" s="59"/>
      <c r="AA1799" s="1" t="s">
        <v>1667</v>
      </c>
      <c r="AB1799" s="1"/>
      <c r="AC1799" s="1"/>
      <c r="AD1799" s="1"/>
      <c r="AE1799" s="1"/>
      <c r="AF1799" s="1"/>
      <c r="AG1799" s="1"/>
    </row>
    <row r="1800" spans="1:33">
      <c r="A1800" t="s">
        <v>170</v>
      </c>
      <c r="B1800" s="2" t="s">
        <v>10192</v>
      </c>
      <c r="C1800" s="59"/>
      <c r="D1800" s="1" t="s">
        <v>183</v>
      </c>
      <c r="E1800" s="59"/>
      <c r="F1800" s="1"/>
      <c r="G1800" s="59"/>
      <c r="H1800" s="44"/>
      <c r="I1800" s="67">
        <v>0</v>
      </c>
      <c r="J1800" s="20"/>
      <c r="K1800" s="67"/>
      <c r="L1800" s="54"/>
      <c r="M1800" s="67"/>
      <c r="N1800" s="54"/>
      <c r="O1800" s="67"/>
      <c r="P1800" s="54"/>
      <c r="Q1800" s="67">
        <v>0</v>
      </c>
      <c r="R1800" s="44"/>
      <c r="S1800" s="67"/>
      <c r="T1800" s="54">
        <v>6</v>
      </c>
      <c r="U1800" s="67">
        <v>6</v>
      </c>
      <c r="V1800" s="68">
        <v>8000</v>
      </c>
      <c r="W1800" s="59" t="s">
        <v>10193</v>
      </c>
      <c r="X1800" s="29" t="s">
        <v>10194</v>
      </c>
      <c r="Y1800" s="59"/>
      <c r="Z1800" s="59"/>
      <c r="AA1800" s="1" t="s">
        <v>1667</v>
      </c>
      <c r="AB1800" s="1"/>
      <c r="AC1800" s="1"/>
      <c r="AD1800" s="1"/>
      <c r="AE1800" s="1"/>
      <c r="AF1800" s="1"/>
      <c r="AG1800" s="1"/>
    </row>
    <row r="1801" spans="1:33">
      <c r="A1801" t="s">
        <v>170</v>
      </c>
      <c r="B1801" s="2" t="s">
        <v>10195</v>
      </c>
      <c r="C1801" s="59"/>
      <c r="D1801" s="1" t="s">
        <v>373</v>
      </c>
      <c r="E1801" s="59"/>
      <c r="F1801" s="1"/>
      <c r="G1801" s="59"/>
      <c r="H1801" s="44"/>
      <c r="I1801" s="67">
        <v>0</v>
      </c>
      <c r="J1801" s="20"/>
      <c r="K1801" s="67"/>
      <c r="L1801" s="54"/>
      <c r="M1801" s="67"/>
      <c r="N1801" s="54"/>
      <c r="O1801" s="67"/>
      <c r="P1801" s="54"/>
      <c r="Q1801" s="67">
        <v>-2</v>
      </c>
      <c r="R1801" s="44"/>
      <c r="S1801" s="67"/>
      <c r="T1801" s="54">
        <v>7</v>
      </c>
      <c r="U1801" s="67">
        <v>7</v>
      </c>
      <c r="V1801" s="68">
        <v>8000</v>
      </c>
      <c r="W1801" s="59" t="s">
        <v>10196</v>
      </c>
      <c r="X1801" s="29" t="s">
        <v>8826</v>
      </c>
      <c r="Y1801" s="59"/>
      <c r="Z1801" s="59"/>
      <c r="AA1801" s="1" t="s">
        <v>1667</v>
      </c>
      <c r="AB1801" s="1"/>
      <c r="AC1801" s="1"/>
      <c r="AD1801" s="1"/>
      <c r="AE1801" s="1"/>
      <c r="AF1801" s="1"/>
      <c r="AG1801" s="1"/>
    </row>
    <row r="1802" spans="1:33">
      <c r="A1802" t="s">
        <v>170</v>
      </c>
      <c r="B1802" s="2" t="s">
        <v>10197</v>
      </c>
      <c r="C1802" s="1"/>
      <c r="D1802" s="1" t="s">
        <v>305</v>
      </c>
      <c r="E1802" s="1"/>
      <c r="F1802" s="2"/>
      <c r="G1802" s="1"/>
      <c r="H1802" s="20"/>
      <c r="I1802" s="22"/>
      <c r="J1802" s="54"/>
      <c r="K1802" s="22"/>
      <c r="L1802" s="20"/>
      <c r="M1802" s="22"/>
      <c r="N1802" s="20"/>
      <c r="O1802" s="22"/>
      <c r="P1802" s="20"/>
      <c r="Q1802" s="22"/>
      <c r="R1802" s="20"/>
      <c r="S1802" s="22"/>
      <c r="T1802" s="20">
        <v>7</v>
      </c>
      <c r="U1802" s="22">
        <v>7</v>
      </c>
      <c r="V1802" s="27">
        <v>10000</v>
      </c>
      <c r="W1802" s="1" t="s">
        <v>10198</v>
      </c>
      <c r="X1802" s="29" t="s">
        <v>183</v>
      </c>
      <c r="Y1802" s="1"/>
      <c r="Z1802" s="1"/>
      <c r="AA1802" s="1" t="s">
        <v>747</v>
      </c>
      <c r="AB1802" s="1"/>
      <c r="AC1802" s="1"/>
      <c r="AD1802" s="1"/>
      <c r="AE1802" s="1"/>
      <c r="AF1802" s="1"/>
      <c r="AG1802" s="1"/>
    </row>
    <row r="1803" spans="1:33">
      <c r="A1803" t="s">
        <v>170</v>
      </c>
      <c r="B1803" s="2" t="s">
        <v>10199</v>
      </c>
      <c r="C1803" s="1"/>
      <c r="D1803" s="1" t="s">
        <v>305</v>
      </c>
      <c r="E1803" s="1" t="s">
        <v>316</v>
      </c>
      <c r="F1803" s="1"/>
      <c r="G1803" s="1"/>
      <c r="H1803" s="20"/>
      <c r="I1803" s="22"/>
      <c r="J1803" s="54"/>
      <c r="K1803" s="22"/>
      <c r="L1803" s="20"/>
      <c r="M1803" s="22"/>
      <c r="N1803" s="20"/>
      <c r="O1803" s="22"/>
      <c r="P1803" s="20"/>
      <c r="Q1803" s="22">
        <v>-1</v>
      </c>
      <c r="R1803" s="20"/>
      <c r="S1803" s="22"/>
      <c r="T1803" s="20">
        <v>10</v>
      </c>
      <c r="U1803" s="22">
        <v>5</v>
      </c>
      <c r="V1803" s="27">
        <v>10000</v>
      </c>
      <c r="W1803" s="1" t="s">
        <v>10200</v>
      </c>
      <c r="X1803" s="29" t="s">
        <v>183</v>
      </c>
      <c r="Y1803" s="1"/>
      <c r="Z1803" s="1"/>
      <c r="AA1803" s="1" t="s">
        <v>747</v>
      </c>
      <c r="AB1803" s="1"/>
      <c r="AC1803" s="1"/>
      <c r="AD1803" s="1"/>
      <c r="AE1803" s="1"/>
      <c r="AF1803" s="1"/>
      <c r="AG1803" s="1"/>
    </row>
    <row r="1804" spans="1:33">
      <c r="A1804" t="s">
        <v>170</v>
      </c>
      <c r="B1804" s="2" t="s">
        <v>10201</v>
      </c>
      <c r="C1804" s="1"/>
      <c r="D1804" s="1" t="s">
        <v>305</v>
      </c>
      <c r="E1804" s="1"/>
      <c r="F1804" s="1"/>
      <c r="G1804" s="1"/>
      <c r="H1804" s="20"/>
      <c r="I1804" s="22"/>
      <c r="J1804" s="54"/>
      <c r="K1804" s="22"/>
      <c r="L1804" s="20"/>
      <c r="M1804" s="22"/>
      <c r="N1804" s="20"/>
      <c r="O1804" s="22"/>
      <c r="P1804" s="20"/>
      <c r="Q1804" s="22">
        <v>1</v>
      </c>
      <c r="R1804" s="20"/>
      <c r="S1804" s="22"/>
      <c r="T1804" s="20">
        <v>6</v>
      </c>
      <c r="U1804" s="22">
        <v>7</v>
      </c>
      <c r="V1804" s="27">
        <v>10000</v>
      </c>
      <c r="W1804" s="1" t="s">
        <v>10202</v>
      </c>
      <c r="X1804" s="29" t="s">
        <v>10203</v>
      </c>
      <c r="Y1804" s="1"/>
      <c r="Z1804" s="1"/>
      <c r="AA1804" s="1" t="s">
        <v>1623</v>
      </c>
      <c r="AB1804" s="1"/>
      <c r="AC1804" s="1"/>
      <c r="AD1804" s="1"/>
      <c r="AE1804" s="1"/>
      <c r="AF1804" s="1"/>
      <c r="AG1804" s="1"/>
    </row>
    <row r="1805" spans="1:33">
      <c r="A1805" t="s">
        <v>170</v>
      </c>
      <c r="B1805" s="2" t="s">
        <v>10204</v>
      </c>
      <c r="C1805" s="1"/>
      <c r="D1805" s="1" t="s">
        <v>305</v>
      </c>
      <c r="E1805" s="1" t="s">
        <v>316</v>
      </c>
      <c r="F1805" s="1"/>
      <c r="G1805" s="1"/>
      <c r="H1805" s="20"/>
      <c r="I1805" s="22">
        <v>1</v>
      </c>
      <c r="J1805" s="54"/>
      <c r="K1805" s="22"/>
      <c r="L1805" s="20"/>
      <c r="M1805" s="22"/>
      <c r="N1805" s="20"/>
      <c r="O1805" s="22"/>
      <c r="P1805" s="20"/>
      <c r="Q1805" s="22">
        <v>-2</v>
      </c>
      <c r="R1805" s="20"/>
      <c r="S1805" s="22"/>
      <c r="T1805" s="20">
        <v>7</v>
      </c>
      <c r="U1805" s="22">
        <v>7</v>
      </c>
      <c r="V1805" s="27">
        <v>10000</v>
      </c>
      <c r="W1805" s="1" t="s">
        <v>10205</v>
      </c>
      <c r="X1805" s="29" t="s">
        <v>10206</v>
      </c>
      <c r="Y1805" s="1"/>
      <c r="Z1805" s="1"/>
      <c r="AA1805" s="1" t="s">
        <v>1623</v>
      </c>
      <c r="AB1805" s="1"/>
      <c r="AC1805" s="1"/>
      <c r="AD1805" s="1"/>
      <c r="AE1805" s="1"/>
      <c r="AF1805" s="1"/>
      <c r="AG1805" s="1"/>
    </row>
    <row r="1806" ht="15" spans="1:33">
      <c r="A1806" t="s">
        <v>170</v>
      </c>
      <c r="B1806" s="2" t="s">
        <v>10207</v>
      </c>
      <c r="C1806" s="1"/>
      <c r="D1806" s="72" t="s">
        <v>183</v>
      </c>
      <c r="E1806" s="1"/>
      <c r="F1806" s="1"/>
      <c r="G1806" s="1"/>
      <c r="H1806" s="20"/>
      <c r="I1806" s="22"/>
      <c r="J1806" s="54"/>
      <c r="K1806" s="22"/>
      <c r="L1806" s="20"/>
      <c r="M1806" s="22"/>
      <c r="N1806" s="20"/>
      <c r="O1806" s="22"/>
      <c r="P1806" s="20"/>
      <c r="Q1806" s="22">
        <v>-2</v>
      </c>
      <c r="R1806" s="20"/>
      <c r="S1806" s="22"/>
      <c r="T1806" s="20">
        <v>8</v>
      </c>
      <c r="U1806" s="22">
        <v>8</v>
      </c>
      <c r="V1806" s="27">
        <v>10000</v>
      </c>
      <c r="W1806" s="1" t="s">
        <v>10208</v>
      </c>
      <c r="X1806" s="29" t="s">
        <v>10209</v>
      </c>
      <c r="Y1806" s="1"/>
      <c r="Z1806" s="1"/>
      <c r="AA1806" s="1" t="s">
        <v>1623</v>
      </c>
      <c r="AB1806" s="1"/>
      <c r="AC1806" s="1"/>
      <c r="AD1806" s="1"/>
      <c r="AE1806" s="1"/>
      <c r="AF1806" s="1"/>
      <c r="AG1806" s="1"/>
    </row>
    <row r="1807" spans="1:33">
      <c r="A1807" t="s">
        <v>170</v>
      </c>
      <c r="B1807" s="2" t="s">
        <v>10210</v>
      </c>
      <c r="C1807" s="1"/>
      <c r="D1807" s="1" t="s">
        <v>305</v>
      </c>
      <c r="E1807" s="1" t="s">
        <v>36</v>
      </c>
      <c r="F1807" s="1"/>
      <c r="G1807" s="1"/>
      <c r="H1807" s="20"/>
      <c r="I1807" s="22">
        <v>1</v>
      </c>
      <c r="J1807" s="54"/>
      <c r="K1807" s="22"/>
      <c r="L1807" s="20"/>
      <c r="M1807" s="22"/>
      <c r="N1807" s="20"/>
      <c r="O1807" s="22"/>
      <c r="P1807" s="20"/>
      <c r="Q1807" s="22">
        <v>2</v>
      </c>
      <c r="R1807" s="20"/>
      <c r="S1807" s="22"/>
      <c r="T1807" s="20">
        <v>10</v>
      </c>
      <c r="U1807" s="22"/>
      <c r="V1807" s="27">
        <v>10000</v>
      </c>
      <c r="W1807" s="1" t="s">
        <v>10211</v>
      </c>
      <c r="X1807" s="29" t="s">
        <v>10212</v>
      </c>
      <c r="Y1807" s="1"/>
      <c r="Z1807" s="1"/>
      <c r="AA1807" s="1" t="s">
        <v>1623</v>
      </c>
      <c r="AB1807" s="1"/>
      <c r="AC1807" s="1"/>
      <c r="AD1807" s="1"/>
      <c r="AE1807" s="1"/>
      <c r="AF1807" s="1"/>
      <c r="AG1807" s="1"/>
    </row>
    <row r="1808" spans="1:33">
      <c r="A1808" t="s">
        <v>170</v>
      </c>
      <c r="B1808" s="2" t="s">
        <v>10213</v>
      </c>
      <c r="C1808" s="1"/>
      <c r="D1808" s="1" t="s">
        <v>305</v>
      </c>
      <c r="E1808" s="1" t="s">
        <v>316</v>
      </c>
      <c r="F1808" s="1"/>
      <c r="G1808" s="1"/>
      <c r="H1808" s="20"/>
      <c r="I1808" s="22">
        <v>-1</v>
      </c>
      <c r="J1808" s="54"/>
      <c r="K1808" s="22"/>
      <c r="L1808" s="20"/>
      <c r="M1808" s="22"/>
      <c r="N1808" s="20"/>
      <c r="O1808" s="22"/>
      <c r="P1808" s="20"/>
      <c r="Q1808" s="22">
        <v>-2</v>
      </c>
      <c r="R1808" s="20"/>
      <c r="S1808" s="22"/>
      <c r="T1808" s="20">
        <v>10</v>
      </c>
      <c r="U1808" s="22">
        <v>8</v>
      </c>
      <c r="V1808" s="27">
        <v>10000</v>
      </c>
      <c r="W1808" s="1" t="s">
        <v>10214</v>
      </c>
      <c r="X1808" s="29" t="s">
        <v>10215</v>
      </c>
      <c r="Y1808" s="1"/>
      <c r="Z1808" s="1"/>
      <c r="AA1808" s="1" t="s">
        <v>1623</v>
      </c>
      <c r="AB1808" s="1"/>
      <c r="AC1808" s="1"/>
      <c r="AD1808" s="1"/>
      <c r="AE1808" s="1"/>
      <c r="AF1808" s="1"/>
      <c r="AG1808" s="1"/>
    </row>
    <row r="1809" spans="1:33">
      <c r="A1809" t="s">
        <v>170</v>
      </c>
      <c r="B1809" s="2" t="s">
        <v>10216</v>
      </c>
      <c r="C1809" s="1"/>
      <c r="D1809" s="1" t="s">
        <v>305</v>
      </c>
      <c r="E1809" s="1"/>
      <c r="F1809" s="1"/>
      <c r="G1809" s="1"/>
      <c r="H1809" s="20"/>
      <c r="I1809" s="22">
        <v>1</v>
      </c>
      <c r="J1809" s="20"/>
      <c r="K1809" s="22"/>
      <c r="L1809" s="20"/>
      <c r="M1809" s="22"/>
      <c r="N1809" s="20"/>
      <c r="O1809" s="22"/>
      <c r="P1809" s="20"/>
      <c r="Q1809" s="22">
        <v>2</v>
      </c>
      <c r="R1809" s="20"/>
      <c r="S1809" s="22"/>
      <c r="T1809" s="20">
        <v>5</v>
      </c>
      <c r="U1809" s="22">
        <v>5</v>
      </c>
      <c r="V1809" s="27">
        <v>10000</v>
      </c>
      <c r="W1809" s="1" t="s">
        <v>10217</v>
      </c>
      <c r="X1809" s="29" t="s">
        <v>10017</v>
      </c>
      <c r="Y1809" s="1"/>
      <c r="Z1809" s="1"/>
      <c r="AA1809" s="1" t="s">
        <v>1631</v>
      </c>
      <c r="AB1809" s="1"/>
      <c r="AC1809" s="1"/>
      <c r="AD1809" s="1"/>
      <c r="AE1809" s="1"/>
      <c r="AF1809" s="1"/>
      <c r="AG1809" s="1"/>
    </row>
    <row r="1810" spans="1:33">
      <c r="A1810" t="s">
        <v>170</v>
      </c>
      <c r="B1810" s="2" t="s">
        <v>10218</v>
      </c>
      <c r="C1810" s="1"/>
      <c r="D1810" s="1" t="s">
        <v>183</v>
      </c>
      <c r="E1810" s="1"/>
      <c r="F1810" s="1"/>
      <c r="G1810" s="1"/>
      <c r="H1810" s="20"/>
      <c r="I1810" s="22"/>
      <c r="J1810" s="20"/>
      <c r="K1810" s="22"/>
      <c r="L1810" s="20"/>
      <c r="M1810" s="22"/>
      <c r="N1810" s="20"/>
      <c r="O1810" s="22"/>
      <c r="P1810" s="20"/>
      <c r="Q1810" s="22"/>
      <c r="R1810" s="20"/>
      <c r="S1810" s="22"/>
      <c r="T1810" s="20">
        <v>7</v>
      </c>
      <c r="U1810" s="22">
        <v>7</v>
      </c>
      <c r="V1810" s="27">
        <v>10000</v>
      </c>
      <c r="W1810" s="1" t="s">
        <v>10219</v>
      </c>
      <c r="X1810" s="29" t="s">
        <v>10220</v>
      </c>
      <c r="Y1810" s="1"/>
      <c r="Z1810" s="1"/>
      <c r="AA1810" s="1" t="s">
        <v>1631</v>
      </c>
      <c r="AB1810" s="1"/>
      <c r="AC1810" s="1"/>
      <c r="AD1810" s="1"/>
      <c r="AE1810" s="1"/>
      <c r="AF1810" s="1"/>
      <c r="AG1810" s="1"/>
    </row>
    <row r="1811" spans="1:33">
      <c r="A1811" t="s">
        <v>170</v>
      </c>
      <c r="B1811" s="2" t="s">
        <v>10221</v>
      </c>
      <c r="C1811" s="1"/>
      <c r="D1811" s="1" t="s">
        <v>305</v>
      </c>
      <c r="E1811" s="1"/>
      <c r="F1811" s="1"/>
      <c r="G1811" s="1"/>
      <c r="H1811" s="20"/>
      <c r="I1811" s="22"/>
      <c r="J1811" s="20"/>
      <c r="K1811" s="22"/>
      <c r="L1811" s="20"/>
      <c r="M1811" s="22">
        <v>2</v>
      </c>
      <c r="N1811" s="20">
        <v>2</v>
      </c>
      <c r="O1811" s="22"/>
      <c r="P1811" s="20"/>
      <c r="Q1811" s="22"/>
      <c r="R1811" s="20"/>
      <c r="S1811" s="22"/>
      <c r="T1811" s="20">
        <v>9</v>
      </c>
      <c r="U1811" s="22">
        <v>5</v>
      </c>
      <c r="V1811" s="27">
        <v>10000</v>
      </c>
      <c r="W1811" s="1" t="s">
        <v>10222</v>
      </c>
      <c r="X1811" s="29" t="s">
        <v>10106</v>
      </c>
      <c r="Y1811" s="1"/>
      <c r="Z1811" s="1"/>
      <c r="AA1811" s="1" t="s">
        <v>1631</v>
      </c>
      <c r="AB1811" s="1"/>
      <c r="AC1811" s="1"/>
      <c r="AD1811" s="1"/>
      <c r="AE1811" s="1"/>
      <c r="AF1811" s="1"/>
      <c r="AG1811" s="1"/>
    </row>
    <row r="1812" spans="1:33">
      <c r="A1812" t="s">
        <v>170</v>
      </c>
      <c r="B1812" s="2" t="s">
        <v>10223</v>
      </c>
      <c r="C1812" s="1"/>
      <c r="D1812" s="1" t="s">
        <v>183</v>
      </c>
      <c r="E1812" s="1"/>
      <c r="F1812" s="1"/>
      <c r="G1812" s="1"/>
      <c r="H1812" s="20"/>
      <c r="I1812" s="22">
        <v>1</v>
      </c>
      <c r="J1812" s="20"/>
      <c r="K1812" s="22"/>
      <c r="L1812" s="20"/>
      <c r="M1812" s="22"/>
      <c r="N1812" s="20"/>
      <c r="O1812" s="22"/>
      <c r="P1812" s="20"/>
      <c r="Q1812" s="22">
        <v>1</v>
      </c>
      <c r="R1812" s="20"/>
      <c r="S1812" s="22"/>
      <c r="T1812" s="20">
        <v>5</v>
      </c>
      <c r="U1812" s="22">
        <v>5</v>
      </c>
      <c r="V1812" s="27">
        <v>10000</v>
      </c>
      <c r="W1812" s="1" t="s">
        <v>10224</v>
      </c>
      <c r="X1812" s="29" t="s">
        <v>9978</v>
      </c>
      <c r="Y1812" s="1"/>
      <c r="Z1812" s="1"/>
      <c r="AA1812" s="1" t="s">
        <v>1638</v>
      </c>
      <c r="AB1812" s="1"/>
      <c r="AC1812" s="1"/>
      <c r="AD1812" s="1"/>
      <c r="AE1812" s="1"/>
      <c r="AF1812" s="1"/>
      <c r="AG1812" s="1"/>
    </row>
    <row r="1813" spans="1:33">
      <c r="A1813" t="s">
        <v>170</v>
      </c>
      <c r="B1813" s="2" t="s">
        <v>10225</v>
      </c>
      <c r="C1813" s="1"/>
      <c r="D1813" s="1" t="s">
        <v>305</v>
      </c>
      <c r="E1813" s="1"/>
      <c r="F1813" s="1"/>
      <c r="G1813" s="1"/>
      <c r="H1813" s="20"/>
      <c r="I1813" s="22"/>
      <c r="J1813" s="20"/>
      <c r="K1813" s="22"/>
      <c r="L1813" s="20"/>
      <c r="M1813" s="22"/>
      <c r="N1813" s="20"/>
      <c r="O1813" s="22"/>
      <c r="P1813" s="20"/>
      <c r="Q1813" s="22">
        <v>-4</v>
      </c>
      <c r="R1813" s="20"/>
      <c r="S1813" s="22"/>
      <c r="T1813" s="20">
        <v>9</v>
      </c>
      <c r="U1813" s="22">
        <v>9</v>
      </c>
      <c r="V1813" s="27">
        <v>10000</v>
      </c>
      <c r="W1813" s="1" t="s">
        <v>10226</v>
      </c>
      <c r="X1813" s="29" t="s">
        <v>5877</v>
      </c>
      <c r="Y1813" s="1"/>
      <c r="Z1813" s="1"/>
      <c r="AA1813" s="1" t="s">
        <v>1653</v>
      </c>
      <c r="AB1813" s="1"/>
      <c r="AC1813" s="1"/>
      <c r="AD1813" s="1"/>
      <c r="AE1813" s="1"/>
      <c r="AF1813" s="1"/>
      <c r="AG1813" s="1"/>
    </row>
    <row r="1814" spans="1:33">
      <c r="A1814" t="s">
        <v>170</v>
      </c>
      <c r="B1814" s="2" t="s">
        <v>10227</v>
      </c>
      <c r="C1814" s="1"/>
      <c r="D1814" s="1" t="s">
        <v>305</v>
      </c>
      <c r="E1814" s="1"/>
      <c r="F1814" s="1"/>
      <c r="G1814" s="1"/>
      <c r="H1814" s="20"/>
      <c r="I1814" s="22">
        <v>-1</v>
      </c>
      <c r="J1814" s="20"/>
      <c r="K1814" s="22"/>
      <c r="L1814" s="20"/>
      <c r="M1814" s="22"/>
      <c r="N1814" s="20"/>
      <c r="O1814" s="22"/>
      <c r="P1814" s="20"/>
      <c r="Q1814" s="22">
        <v>-2</v>
      </c>
      <c r="R1814" s="20"/>
      <c r="S1814" s="22"/>
      <c r="T1814" s="20">
        <v>10</v>
      </c>
      <c r="U1814" s="22">
        <v>8</v>
      </c>
      <c r="V1814" s="58">
        <v>10000</v>
      </c>
      <c r="W1814" s="59" t="s">
        <v>10228</v>
      </c>
      <c r="X1814" s="29" t="s">
        <v>5877</v>
      </c>
      <c r="Y1814" s="1"/>
      <c r="Z1814" s="1"/>
      <c r="AA1814" s="21" t="s">
        <v>1657</v>
      </c>
      <c r="AB1814" s="1"/>
      <c r="AC1814" s="1"/>
      <c r="AD1814" s="1"/>
      <c r="AE1814" s="1"/>
      <c r="AF1814" s="1"/>
      <c r="AG1814" s="1"/>
    </row>
    <row r="1815" spans="1:33">
      <c r="A1815" t="s">
        <v>170</v>
      </c>
      <c r="B1815" s="2" t="s">
        <v>10229</v>
      </c>
      <c r="C1815" s="59"/>
      <c r="D1815" s="1" t="s">
        <v>183</v>
      </c>
      <c r="E1815" s="59"/>
      <c r="F1815" s="1"/>
      <c r="G1815" s="59"/>
      <c r="H1815" s="44"/>
      <c r="I1815" s="67"/>
      <c r="J1815" s="20"/>
      <c r="K1815" s="67"/>
      <c r="L1815" s="54"/>
      <c r="M1815" s="67"/>
      <c r="N1815" s="54"/>
      <c r="O1815" s="67"/>
      <c r="P1815" s="54"/>
      <c r="Q1815" s="67">
        <v>-2</v>
      </c>
      <c r="R1815" s="54"/>
      <c r="S1815" s="67"/>
      <c r="T1815" s="54">
        <v>5</v>
      </c>
      <c r="U1815" s="67">
        <v>10</v>
      </c>
      <c r="V1815" s="68">
        <v>10000</v>
      </c>
      <c r="W1815" s="59" t="s">
        <v>10230</v>
      </c>
      <c r="X1815" s="29" t="s">
        <v>10231</v>
      </c>
      <c r="Y1815" s="59"/>
      <c r="Z1815" s="59"/>
      <c r="AA1815" s="2" t="s">
        <v>1662</v>
      </c>
      <c r="AB1815" s="1"/>
      <c r="AC1815" s="1"/>
      <c r="AD1815" s="1"/>
      <c r="AE1815" s="1"/>
      <c r="AF1815" s="1"/>
      <c r="AG1815" s="1"/>
    </row>
    <row r="1816" spans="1:33">
      <c r="A1816" t="s">
        <v>170</v>
      </c>
      <c r="B1816" s="2" t="s">
        <v>10232</v>
      </c>
      <c r="C1816" s="59"/>
      <c r="D1816" s="1" t="s">
        <v>324</v>
      </c>
      <c r="E1816" s="59"/>
      <c r="F1816" s="1"/>
      <c r="G1816" s="59"/>
      <c r="H1816" s="44"/>
      <c r="I1816" s="67"/>
      <c r="J1816" s="20"/>
      <c r="K1816" s="67"/>
      <c r="L1816" s="54"/>
      <c r="M1816" s="67"/>
      <c r="N1816" s="54"/>
      <c r="O1816" s="67"/>
      <c r="P1816" s="54"/>
      <c r="Q1816" s="67">
        <v>1</v>
      </c>
      <c r="R1816" s="44"/>
      <c r="S1816" s="67"/>
      <c r="T1816" s="54">
        <v>7</v>
      </c>
      <c r="U1816" s="67">
        <v>7</v>
      </c>
      <c r="V1816" s="68">
        <v>10000</v>
      </c>
      <c r="W1816" s="59" t="s">
        <v>10233</v>
      </c>
      <c r="X1816" s="29" t="s">
        <v>10234</v>
      </c>
      <c r="Y1816" s="59"/>
      <c r="Z1816" s="59"/>
      <c r="AA1816" s="2" t="s">
        <v>1662</v>
      </c>
      <c r="AB1816" s="1"/>
      <c r="AC1816" s="1"/>
      <c r="AD1816" s="1"/>
      <c r="AE1816" s="1"/>
      <c r="AF1816" s="1"/>
      <c r="AG1816" s="1"/>
    </row>
    <row r="1817" spans="1:33">
      <c r="A1817" t="s">
        <v>170</v>
      </c>
      <c r="B1817" s="2" t="s">
        <v>10227</v>
      </c>
      <c r="C1817" s="59"/>
      <c r="D1817" s="1" t="s">
        <v>183</v>
      </c>
      <c r="E1817" s="59"/>
      <c r="F1817" s="1"/>
      <c r="G1817" s="59"/>
      <c r="H1817" s="44"/>
      <c r="I1817" s="67"/>
      <c r="J1817" s="20"/>
      <c r="K1817" s="67"/>
      <c r="L1817" s="54"/>
      <c r="M1817" s="67"/>
      <c r="N1817" s="54"/>
      <c r="O1817" s="67"/>
      <c r="P1817" s="54"/>
      <c r="Q1817" s="67">
        <v>-3</v>
      </c>
      <c r="R1817" s="44"/>
      <c r="S1817" s="67"/>
      <c r="T1817" s="54">
        <v>8</v>
      </c>
      <c r="U1817" s="67">
        <v>8</v>
      </c>
      <c r="V1817" s="68">
        <v>10000</v>
      </c>
      <c r="W1817" s="59" t="s">
        <v>10235</v>
      </c>
      <c r="X1817" s="29" t="s">
        <v>10236</v>
      </c>
      <c r="Y1817" s="59"/>
      <c r="Z1817" s="59"/>
      <c r="AA1817" s="1" t="s">
        <v>1662</v>
      </c>
      <c r="AB1817" s="1"/>
      <c r="AC1817" s="1"/>
      <c r="AD1817" s="1"/>
      <c r="AE1817" s="1"/>
      <c r="AF1817" s="1"/>
      <c r="AG1817" s="1"/>
    </row>
    <row r="1818" spans="1:33">
      <c r="A1818" t="s">
        <v>170</v>
      </c>
      <c r="B1818" s="2" t="s">
        <v>10237</v>
      </c>
      <c r="C1818" s="59"/>
      <c r="D1818" s="1" t="s">
        <v>183</v>
      </c>
      <c r="E1818" s="59"/>
      <c r="F1818" s="1"/>
      <c r="G1818" s="59"/>
      <c r="H1818" s="44"/>
      <c r="I1818" s="67"/>
      <c r="J1818" s="20"/>
      <c r="K1818" s="67"/>
      <c r="L1818" s="54"/>
      <c r="M1818" s="67"/>
      <c r="N1818" s="54"/>
      <c r="O1818" s="67"/>
      <c r="P1818" s="54"/>
      <c r="Q1818" s="67">
        <v>-1</v>
      </c>
      <c r="R1818" s="44"/>
      <c r="S1818" s="67"/>
      <c r="T1818" s="54">
        <v>10</v>
      </c>
      <c r="U1818" s="67">
        <v>4</v>
      </c>
      <c r="V1818" s="68">
        <v>10000</v>
      </c>
      <c r="W1818" s="59" t="s">
        <v>10238</v>
      </c>
      <c r="X1818" s="29" t="s">
        <v>10239</v>
      </c>
      <c r="Y1818" s="59"/>
      <c r="Z1818" s="59"/>
      <c r="AA1818" s="1" t="s">
        <v>1662</v>
      </c>
      <c r="AB1818" s="1"/>
      <c r="AC1818" s="1"/>
      <c r="AD1818" s="1"/>
      <c r="AE1818" s="1"/>
      <c r="AF1818" s="1"/>
      <c r="AG1818" s="1"/>
    </row>
    <row r="1819" spans="1:33">
      <c r="A1819" t="s">
        <v>170</v>
      </c>
      <c r="B1819" s="2" t="s">
        <v>10240</v>
      </c>
      <c r="C1819" s="59"/>
      <c r="D1819" s="1" t="s">
        <v>305</v>
      </c>
      <c r="E1819" s="59"/>
      <c r="F1819" s="1"/>
      <c r="G1819" s="59"/>
      <c r="H1819" s="44"/>
      <c r="I1819" s="67">
        <v>1</v>
      </c>
      <c r="J1819" s="20"/>
      <c r="K1819" s="67"/>
      <c r="L1819" s="54"/>
      <c r="M1819" s="67"/>
      <c r="N1819" s="54"/>
      <c r="O1819" s="67"/>
      <c r="P1819" s="54"/>
      <c r="Q1819" s="67">
        <v>0</v>
      </c>
      <c r="R1819" s="44"/>
      <c r="S1819" s="67"/>
      <c r="T1819" s="54">
        <v>6</v>
      </c>
      <c r="U1819" s="67">
        <v>6</v>
      </c>
      <c r="V1819" s="68">
        <v>10000</v>
      </c>
      <c r="W1819" s="59" t="s">
        <v>10241</v>
      </c>
      <c r="X1819" s="29" t="s">
        <v>8681</v>
      </c>
      <c r="Y1819" s="59"/>
      <c r="Z1819" s="59"/>
      <c r="AA1819" s="1" t="s">
        <v>1667</v>
      </c>
      <c r="AB1819" s="1"/>
      <c r="AC1819" s="1"/>
      <c r="AD1819" s="1"/>
      <c r="AE1819" s="1"/>
      <c r="AF1819" s="1"/>
      <c r="AG1819" s="1"/>
    </row>
    <row r="1820" spans="1:33">
      <c r="A1820" t="s">
        <v>170</v>
      </c>
      <c r="B1820" s="2" t="s">
        <v>10242</v>
      </c>
      <c r="C1820" s="59"/>
      <c r="D1820" s="1" t="s">
        <v>305</v>
      </c>
      <c r="E1820" s="59"/>
      <c r="F1820" s="1"/>
      <c r="G1820" s="59"/>
      <c r="H1820" s="44"/>
      <c r="I1820" s="67">
        <v>0</v>
      </c>
      <c r="J1820" s="20"/>
      <c r="K1820" s="67"/>
      <c r="L1820" s="54"/>
      <c r="M1820" s="67"/>
      <c r="N1820" s="54"/>
      <c r="O1820" s="67"/>
      <c r="P1820" s="54"/>
      <c r="Q1820" s="67">
        <v>0</v>
      </c>
      <c r="R1820" s="44"/>
      <c r="S1820" s="67"/>
      <c r="T1820" s="54">
        <v>7</v>
      </c>
      <c r="U1820" s="67">
        <v>7</v>
      </c>
      <c r="V1820" s="68">
        <v>10000</v>
      </c>
      <c r="W1820" s="59" t="s">
        <v>10243</v>
      </c>
      <c r="X1820" s="29" t="s">
        <v>10244</v>
      </c>
      <c r="Y1820" s="59"/>
      <c r="Z1820" s="59"/>
      <c r="AA1820" s="1" t="s">
        <v>1667</v>
      </c>
      <c r="AB1820" s="1"/>
      <c r="AC1820" s="1"/>
      <c r="AD1820" s="1"/>
      <c r="AE1820" s="1"/>
      <c r="AF1820" s="1"/>
      <c r="AG1820" s="1"/>
    </row>
    <row r="1821" spans="1:33">
      <c r="A1821" t="s">
        <v>170</v>
      </c>
      <c r="B1821" s="2" t="s">
        <v>10245</v>
      </c>
      <c r="C1821" s="59"/>
      <c r="D1821" s="1" t="s">
        <v>347</v>
      </c>
      <c r="E1821" s="59"/>
      <c r="F1821" s="1"/>
      <c r="G1821" s="59"/>
      <c r="H1821" s="44"/>
      <c r="I1821" s="67">
        <v>0</v>
      </c>
      <c r="J1821" s="20"/>
      <c r="K1821" s="67"/>
      <c r="L1821" s="54"/>
      <c r="M1821" s="67"/>
      <c r="N1821" s="54"/>
      <c r="O1821" s="67"/>
      <c r="P1821" s="54"/>
      <c r="Q1821" s="67">
        <v>3</v>
      </c>
      <c r="R1821" s="44"/>
      <c r="S1821" s="67"/>
      <c r="T1821" s="54">
        <v>7</v>
      </c>
      <c r="U1821" s="67">
        <v>5</v>
      </c>
      <c r="V1821" s="68">
        <v>10000</v>
      </c>
      <c r="W1821" s="59" t="s">
        <v>10246</v>
      </c>
      <c r="X1821" s="29" t="s">
        <v>10247</v>
      </c>
      <c r="Y1821" s="59"/>
      <c r="Z1821" s="59"/>
      <c r="AA1821" s="1" t="s">
        <v>1667</v>
      </c>
      <c r="AB1821" s="1"/>
      <c r="AC1821" s="1"/>
      <c r="AD1821" s="1"/>
      <c r="AE1821" s="1"/>
      <c r="AF1821" s="1"/>
      <c r="AG1821" s="1"/>
    </row>
    <row r="1822" spans="1:33">
      <c r="A1822" t="s">
        <v>170</v>
      </c>
      <c r="B1822" s="2" t="s">
        <v>10248</v>
      </c>
      <c r="C1822" s="59"/>
      <c r="D1822" s="1" t="s">
        <v>36</v>
      </c>
      <c r="E1822" s="59"/>
      <c r="F1822" s="1"/>
      <c r="G1822" s="59"/>
      <c r="H1822" s="44"/>
      <c r="I1822" s="67">
        <v>0</v>
      </c>
      <c r="J1822" s="20"/>
      <c r="K1822" s="67"/>
      <c r="L1822" s="54"/>
      <c r="M1822" s="67"/>
      <c r="N1822" s="54"/>
      <c r="O1822" s="67"/>
      <c r="P1822" s="54"/>
      <c r="Q1822" s="67">
        <v>1</v>
      </c>
      <c r="R1822" s="44"/>
      <c r="S1822" s="67"/>
      <c r="T1822" s="54">
        <v>8</v>
      </c>
      <c r="U1822" s="67">
        <v>6</v>
      </c>
      <c r="V1822" s="68">
        <v>10000</v>
      </c>
      <c r="W1822" s="59" t="s">
        <v>10249</v>
      </c>
      <c r="X1822" s="29" t="s">
        <v>10250</v>
      </c>
      <c r="Y1822" s="59"/>
      <c r="Z1822" s="59"/>
      <c r="AA1822" s="1" t="s">
        <v>1667</v>
      </c>
      <c r="AB1822" s="1"/>
      <c r="AC1822" s="1"/>
      <c r="AD1822" s="1"/>
      <c r="AE1822" s="1"/>
      <c r="AF1822" s="1"/>
      <c r="AG1822" s="1"/>
    </row>
    <row r="1823" spans="1:33">
      <c r="A1823" t="s">
        <v>170</v>
      </c>
      <c r="B1823" s="2" t="s">
        <v>10251</v>
      </c>
      <c r="C1823" s="59"/>
      <c r="D1823" s="1" t="s">
        <v>334</v>
      </c>
      <c r="E1823" s="59"/>
      <c r="F1823" s="1"/>
      <c r="G1823" s="59"/>
      <c r="H1823" s="44"/>
      <c r="I1823" s="67">
        <v>1</v>
      </c>
      <c r="J1823" s="20"/>
      <c r="K1823" s="67"/>
      <c r="L1823" s="54"/>
      <c r="M1823" s="67"/>
      <c r="N1823" s="54"/>
      <c r="O1823" s="67"/>
      <c r="P1823" s="54"/>
      <c r="Q1823" s="67">
        <v>0</v>
      </c>
      <c r="R1823" s="44"/>
      <c r="S1823" s="67"/>
      <c r="T1823" s="54">
        <v>8</v>
      </c>
      <c r="U1823" s="67">
        <v>5</v>
      </c>
      <c r="V1823" s="68">
        <v>10000</v>
      </c>
      <c r="W1823" s="59" t="s">
        <v>10252</v>
      </c>
      <c r="X1823" s="29" t="s">
        <v>10253</v>
      </c>
      <c r="Y1823" s="59"/>
      <c r="Z1823" s="59"/>
      <c r="AA1823" s="1" t="s">
        <v>1667</v>
      </c>
      <c r="AB1823" s="1"/>
      <c r="AC1823" s="1"/>
      <c r="AD1823" s="1"/>
      <c r="AE1823" s="1"/>
      <c r="AF1823" s="1"/>
      <c r="AG1823" s="1"/>
    </row>
    <row r="1824" spans="1:33">
      <c r="A1824" t="s">
        <v>170</v>
      </c>
      <c r="B1824" s="2" t="s">
        <v>10254</v>
      </c>
      <c r="C1824" s="59"/>
      <c r="D1824" s="1" t="s">
        <v>327</v>
      </c>
      <c r="E1824" s="59"/>
      <c r="F1824" s="1"/>
      <c r="G1824" s="59"/>
      <c r="H1824" s="44"/>
      <c r="I1824" s="67">
        <v>0</v>
      </c>
      <c r="J1824" s="20"/>
      <c r="K1824" s="67"/>
      <c r="L1824" s="54"/>
      <c r="M1824" s="67"/>
      <c r="N1824" s="54"/>
      <c r="O1824" s="67"/>
      <c r="P1824" s="54"/>
      <c r="Q1824" s="67">
        <v>2</v>
      </c>
      <c r="R1824" s="44"/>
      <c r="S1824" s="67"/>
      <c r="T1824" s="54">
        <v>8</v>
      </c>
      <c r="U1824" s="67">
        <v>5</v>
      </c>
      <c r="V1824" s="68">
        <v>10000</v>
      </c>
      <c r="W1824" s="59" t="s">
        <v>10255</v>
      </c>
      <c r="X1824" s="29" t="s">
        <v>10256</v>
      </c>
      <c r="Y1824" s="59"/>
      <c r="Z1824" s="59"/>
      <c r="AA1824" s="1" t="s">
        <v>1667</v>
      </c>
      <c r="AB1824" s="1"/>
      <c r="AC1824" s="1"/>
      <c r="AD1824" s="1"/>
      <c r="AE1824" s="1"/>
      <c r="AF1824" s="1"/>
      <c r="AG1824" s="1"/>
    </row>
    <row r="1825" spans="1:33">
      <c r="A1825" t="s">
        <v>170</v>
      </c>
      <c r="B1825" s="2" t="s">
        <v>10257</v>
      </c>
      <c r="C1825" s="59"/>
      <c r="D1825" s="1" t="s">
        <v>10258</v>
      </c>
      <c r="E1825" s="59"/>
      <c r="F1825" s="1"/>
      <c r="G1825" s="59"/>
      <c r="H1825" s="44"/>
      <c r="I1825" s="67">
        <v>1</v>
      </c>
      <c r="J1825" s="20"/>
      <c r="K1825" s="67"/>
      <c r="L1825" s="54"/>
      <c r="M1825" s="67"/>
      <c r="N1825" s="54"/>
      <c r="O1825" s="67"/>
      <c r="P1825" s="54"/>
      <c r="Q1825" s="67">
        <v>0</v>
      </c>
      <c r="R1825" s="44"/>
      <c r="S1825" s="67">
        <v>10</v>
      </c>
      <c r="T1825" s="54">
        <v>8</v>
      </c>
      <c r="U1825" s="67">
        <v>5</v>
      </c>
      <c r="V1825" s="68">
        <v>10000</v>
      </c>
      <c r="W1825" s="59" t="s">
        <v>10259</v>
      </c>
      <c r="X1825" s="29" t="s">
        <v>7275</v>
      </c>
      <c r="Y1825" s="59"/>
      <c r="Z1825" s="59"/>
      <c r="AA1825" s="1" t="s">
        <v>1667</v>
      </c>
      <c r="AB1825" s="1"/>
      <c r="AC1825" s="1"/>
      <c r="AD1825" s="1"/>
      <c r="AE1825" s="1"/>
      <c r="AF1825" s="1"/>
      <c r="AG1825" s="1"/>
    </row>
    <row r="1826" spans="1:33">
      <c r="A1826" t="s">
        <v>170</v>
      </c>
      <c r="B1826" s="2" t="s">
        <v>10260</v>
      </c>
      <c r="C1826" s="59"/>
      <c r="D1826" s="1" t="s">
        <v>19</v>
      </c>
      <c r="E1826" s="59"/>
      <c r="F1826" s="1"/>
      <c r="G1826" s="59"/>
      <c r="H1826" s="44"/>
      <c r="I1826" s="67">
        <v>0</v>
      </c>
      <c r="J1826" s="20"/>
      <c r="K1826" s="67"/>
      <c r="L1826" s="54"/>
      <c r="M1826" s="67"/>
      <c r="N1826" s="54"/>
      <c r="O1826" s="67"/>
      <c r="P1826" s="54"/>
      <c r="Q1826" s="67">
        <v>2</v>
      </c>
      <c r="R1826" s="44"/>
      <c r="S1826" s="67"/>
      <c r="T1826" s="54">
        <v>8</v>
      </c>
      <c r="U1826" s="67">
        <v>5</v>
      </c>
      <c r="V1826" s="68">
        <v>10000</v>
      </c>
      <c r="W1826" s="59" t="s">
        <v>10261</v>
      </c>
      <c r="X1826" s="29" t="s">
        <v>10256</v>
      </c>
      <c r="Y1826" s="59"/>
      <c r="Z1826" s="59"/>
      <c r="AA1826" s="1" t="s">
        <v>1667</v>
      </c>
      <c r="AB1826" s="1"/>
      <c r="AC1826" s="1"/>
      <c r="AD1826" s="1"/>
      <c r="AE1826" s="1"/>
      <c r="AF1826" s="1"/>
      <c r="AG1826" s="1"/>
    </row>
    <row r="1827" spans="1:33">
      <c r="A1827" t="s">
        <v>170</v>
      </c>
      <c r="B1827" s="2" t="s">
        <v>10262</v>
      </c>
      <c r="C1827" s="59"/>
      <c r="D1827" s="1" t="s">
        <v>317</v>
      </c>
      <c r="E1827" s="59"/>
      <c r="F1827" s="1"/>
      <c r="G1827" s="59"/>
      <c r="H1827" s="44"/>
      <c r="I1827" s="67">
        <v>0</v>
      </c>
      <c r="J1827" s="20"/>
      <c r="K1827" s="67"/>
      <c r="L1827" s="54"/>
      <c r="M1827" s="67"/>
      <c r="N1827" s="54"/>
      <c r="O1827" s="67"/>
      <c r="P1827" s="54"/>
      <c r="Q1827" s="67">
        <v>1</v>
      </c>
      <c r="R1827" s="44"/>
      <c r="S1827" s="67"/>
      <c r="T1827" s="54">
        <v>9</v>
      </c>
      <c r="U1827" s="67">
        <v>5</v>
      </c>
      <c r="V1827" s="68">
        <v>10000</v>
      </c>
      <c r="W1827" s="59" t="s">
        <v>10263</v>
      </c>
      <c r="X1827" s="29" t="s">
        <v>10264</v>
      </c>
      <c r="Y1827" s="59"/>
      <c r="Z1827" s="59"/>
      <c r="AA1827" s="1" t="s">
        <v>1667</v>
      </c>
      <c r="AB1827" s="1"/>
      <c r="AC1827" s="1"/>
      <c r="AD1827" s="1"/>
      <c r="AE1827" s="1"/>
      <c r="AF1827" s="1"/>
      <c r="AG1827" s="1"/>
    </row>
    <row r="1828" spans="1:33">
      <c r="A1828" t="s">
        <v>170</v>
      </c>
      <c r="B1828" s="2" t="s">
        <v>10265</v>
      </c>
      <c r="C1828" s="59"/>
      <c r="D1828" s="1" t="s">
        <v>328</v>
      </c>
      <c r="E1828" s="59"/>
      <c r="F1828" s="1"/>
      <c r="G1828" s="59"/>
      <c r="H1828" s="44"/>
      <c r="I1828" s="67">
        <v>0</v>
      </c>
      <c r="J1828" s="20"/>
      <c r="K1828" s="67"/>
      <c r="L1828" s="54"/>
      <c r="M1828" s="67"/>
      <c r="N1828" s="54"/>
      <c r="O1828" s="67"/>
      <c r="P1828" s="54"/>
      <c r="Q1828" s="67">
        <v>0</v>
      </c>
      <c r="R1828" s="44"/>
      <c r="S1828" s="67"/>
      <c r="T1828" s="54">
        <v>10</v>
      </c>
      <c r="U1828" s="67">
        <v>5</v>
      </c>
      <c r="V1828" s="68">
        <v>10000</v>
      </c>
      <c r="W1828" s="59" t="s">
        <v>10266</v>
      </c>
      <c r="X1828" s="29" t="s">
        <v>10267</v>
      </c>
      <c r="Y1828" s="59"/>
      <c r="Z1828" s="59"/>
      <c r="AA1828" s="1" t="s">
        <v>1667</v>
      </c>
      <c r="AB1828" s="1"/>
      <c r="AC1828" s="1"/>
      <c r="AD1828" s="1"/>
      <c r="AE1828" s="1"/>
      <c r="AF1828" s="1"/>
      <c r="AG1828" s="1"/>
    </row>
    <row r="1829" spans="1:33">
      <c r="A1829" t="s">
        <v>170</v>
      </c>
      <c r="B1829" s="2" t="s">
        <v>10268</v>
      </c>
      <c r="C1829" s="59"/>
      <c r="D1829" s="1" t="s">
        <v>371</v>
      </c>
      <c r="E1829" s="59"/>
      <c r="F1829" s="1"/>
      <c r="G1829" s="59"/>
      <c r="H1829" s="44"/>
      <c r="I1829" s="67">
        <v>0</v>
      </c>
      <c r="J1829" s="20"/>
      <c r="K1829" s="67"/>
      <c r="L1829" s="54"/>
      <c r="M1829" s="67"/>
      <c r="N1829" s="54"/>
      <c r="O1829" s="67"/>
      <c r="P1829" s="54"/>
      <c r="Q1829" s="67">
        <v>0</v>
      </c>
      <c r="R1829" s="44"/>
      <c r="S1829" s="67"/>
      <c r="T1829" s="54">
        <v>8</v>
      </c>
      <c r="U1829" s="67">
        <v>6</v>
      </c>
      <c r="V1829" s="68">
        <v>10000</v>
      </c>
      <c r="W1829" s="59" t="s">
        <v>10269</v>
      </c>
      <c r="X1829" s="29" t="s">
        <v>10160</v>
      </c>
      <c r="Y1829" s="59"/>
      <c r="Z1829" s="59"/>
      <c r="AA1829" s="1" t="s">
        <v>1667</v>
      </c>
      <c r="AB1829" s="1"/>
      <c r="AC1829" s="1"/>
      <c r="AD1829" s="1"/>
      <c r="AE1829" s="1"/>
      <c r="AF1829" s="1"/>
      <c r="AG1829" s="1"/>
    </row>
    <row r="1830" spans="1:33">
      <c r="A1830" t="s">
        <v>170</v>
      </c>
      <c r="B1830" s="2" t="s">
        <v>10270</v>
      </c>
      <c r="C1830" s="59"/>
      <c r="D1830" s="1" t="s">
        <v>369</v>
      </c>
      <c r="E1830" s="59"/>
      <c r="F1830" s="1"/>
      <c r="G1830" s="59"/>
      <c r="H1830" s="44"/>
      <c r="I1830" s="67">
        <v>0</v>
      </c>
      <c r="J1830" s="20"/>
      <c r="K1830" s="67"/>
      <c r="L1830" s="54"/>
      <c r="M1830" s="67"/>
      <c r="N1830" s="54"/>
      <c r="O1830" s="67"/>
      <c r="P1830" s="54"/>
      <c r="Q1830" s="67">
        <v>1</v>
      </c>
      <c r="R1830" s="44"/>
      <c r="S1830" s="67"/>
      <c r="T1830" s="54">
        <v>6</v>
      </c>
      <c r="U1830" s="67">
        <v>8</v>
      </c>
      <c r="V1830" s="68">
        <v>10000</v>
      </c>
      <c r="W1830" s="59" t="s">
        <v>10271</v>
      </c>
      <c r="X1830" s="29" t="s">
        <v>8936</v>
      </c>
      <c r="Y1830" s="59"/>
      <c r="Z1830" s="59"/>
      <c r="AA1830" s="1" t="s">
        <v>1667</v>
      </c>
      <c r="AB1830" s="1"/>
      <c r="AC1830" s="1"/>
      <c r="AD1830" s="1"/>
      <c r="AE1830" s="1"/>
      <c r="AF1830" s="1"/>
      <c r="AG1830" s="1"/>
    </row>
    <row r="1831" spans="1:33">
      <c r="A1831" t="s">
        <v>170</v>
      </c>
      <c r="B1831" s="2" t="s">
        <v>10272</v>
      </c>
      <c r="C1831" s="59"/>
      <c r="D1831" s="1" t="s">
        <v>375</v>
      </c>
      <c r="E1831" s="59"/>
      <c r="F1831" s="1"/>
      <c r="G1831" s="59"/>
      <c r="H1831" s="44"/>
      <c r="I1831" s="67">
        <v>0</v>
      </c>
      <c r="K1831" s="67"/>
      <c r="L1831" s="54"/>
      <c r="M1831" s="67"/>
      <c r="N1831" s="54"/>
      <c r="O1831" s="67"/>
      <c r="P1831" s="54"/>
      <c r="Q1831" s="67">
        <v>0</v>
      </c>
      <c r="R1831" s="44"/>
      <c r="S1831" s="67">
        <v>10</v>
      </c>
      <c r="T1831" s="54">
        <v>7</v>
      </c>
      <c r="U1831" s="67">
        <v>8</v>
      </c>
      <c r="V1831" s="68">
        <v>10000</v>
      </c>
      <c r="W1831" s="59" t="s">
        <v>10273</v>
      </c>
      <c r="X1831" s="29" t="s">
        <v>7275</v>
      </c>
      <c r="Y1831" s="59"/>
      <c r="Z1831" s="59"/>
      <c r="AA1831" s="1" t="s">
        <v>1667</v>
      </c>
      <c r="AB1831" s="1"/>
      <c r="AC1831" s="1"/>
      <c r="AD1831" s="1"/>
      <c r="AE1831" s="1"/>
      <c r="AF1831" s="1"/>
      <c r="AG1831" s="1"/>
    </row>
    <row r="1832" spans="1:33">
      <c r="A1832" t="s">
        <v>170</v>
      </c>
      <c r="B1832" s="2" t="s">
        <v>10274</v>
      </c>
      <c r="C1832" s="59"/>
      <c r="D1832" s="1" t="s">
        <v>372</v>
      </c>
      <c r="E1832" s="59"/>
      <c r="F1832" s="1"/>
      <c r="G1832" s="59"/>
      <c r="H1832" s="44"/>
      <c r="I1832" s="67">
        <v>0</v>
      </c>
      <c r="K1832" s="67"/>
      <c r="L1832" s="54"/>
      <c r="M1832" s="67"/>
      <c r="N1832" s="54"/>
      <c r="O1832" s="67"/>
      <c r="P1832" s="54"/>
      <c r="Q1832" s="67">
        <v>3</v>
      </c>
      <c r="R1832" s="44"/>
      <c r="S1832" s="67"/>
      <c r="T1832" s="54">
        <v>6</v>
      </c>
      <c r="U1832" s="67">
        <v>6</v>
      </c>
      <c r="V1832" s="68">
        <v>10000</v>
      </c>
      <c r="W1832" s="59" t="s">
        <v>10275</v>
      </c>
      <c r="X1832" s="29" t="s">
        <v>10276</v>
      </c>
      <c r="Y1832" s="59"/>
      <c r="Z1832" s="59"/>
      <c r="AA1832" s="1" t="s">
        <v>1667</v>
      </c>
      <c r="AB1832" s="1"/>
      <c r="AC1832" s="1"/>
      <c r="AD1832" s="1"/>
      <c r="AE1832" s="1"/>
      <c r="AF1832" s="1"/>
      <c r="AG1832" s="1"/>
    </row>
    <row r="1833" spans="1:33">
      <c r="A1833" t="s">
        <v>170</v>
      </c>
      <c r="B1833" s="2" t="s">
        <v>10277</v>
      </c>
      <c r="C1833" s="1"/>
      <c r="D1833" s="1" t="s">
        <v>318</v>
      </c>
      <c r="E1833" s="1"/>
      <c r="F1833" s="1"/>
      <c r="G1833" s="1"/>
      <c r="H1833" s="20"/>
      <c r="I1833" s="22"/>
      <c r="J1833" s="54"/>
      <c r="K1833" s="22"/>
      <c r="L1833" s="20"/>
      <c r="M1833" s="22"/>
      <c r="N1833" s="20"/>
      <c r="O1833" s="22"/>
      <c r="P1833" s="20"/>
      <c r="Q1833" s="22">
        <v>-3</v>
      </c>
      <c r="R1833" s="20"/>
      <c r="S1833" s="22"/>
      <c r="T1833" s="20">
        <v>12</v>
      </c>
      <c r="U1833" s="22">
        <v>7</v>
      </c>
      <c r="V1833" s="27">
        <v>12000</v>
      </c>
      <c r="W1833" s="1" t="s">
        <v>10278</v>
      </c>
      <c r="X1833" s="29" t="s">
        <v>183</v>
      </c>
      <c r="Y1833" s="1"/>
      <c r="Z1833" s="1"/>
      <c r="AA1833" s="1" t="s">
        <v>747</v>
      </c>
      <c r="AB1833" s="1"/>
      <c r="AC1833" s="1"/>
      <c r="AD1833" s="1"/>
      <c r="AE1833" s="1"/>
      <c r="AF1833" s="1"/>
      <c r="AG1833" s="1"/>
    </row>
    <row r="1834" spans="1:33">
      <c r="A1834" t="s">
        <v>170</v>
      </c>
      <c r="B1834" s="2" t="s">
        <v>10279</v>
      </c>
      <c r="C1834" s="1"/>
      <c r="D1834" s="2" t="s">
        <v>316</v>
      </c>
      <c r="E1834" s="1"/>
      <c r="F1834" s="2"/>
      <c r="G1834" s="1"/>
      <c r="H1834" s="20"/>
      <c r="I1834" s="22"/>
      <c r="J1834" s="54"/>
      <c r="K1834" s="22"/>
      <c r="L1834" s="20"/>
      <c r="M1834" s="22"/>
      <c r="N1834" s="20"/>
      <c r="O1834" s="22"/>
      <c r="P1834" s="20"/>
      <c r="Q1834" s="22">
        <v>-2</v>
      </c>
      <c r="R1834" s="20"/>
      <c r="S1834" s="22"/>
      <c r="T1834" s="20">
        <v>9</v>
      </c>
      <c r="U1834" s="22">
        <v>9</v>
      </c>
      <c r="V1834" s="27">
        <v>12000</v>
      </c>
      <c r="W1834" s="1" t="s">
        <v>10280</v>
      </c>
      <c r="X1834" s="29" t="s">
        <v>183</v>
      </c>
      <c r="Y1834" s="1"/>
      <c r="Z1834" s="1"/>
      <c r="AA1834" s="1" t="s">
        <v>747</v>
      </c>
      <c r="AB1834" s="1"/>
      <c r="AC1834" s="1"/>
      <c r="AD1834" s="1"/>
      <c r="AE1834" s="1"/>
      <c r="AF1834" s="1"/>
      <c r="AG1834" s="1"/>
    </row>
    <row r="1835" spans="1:33">
      <c r="A1835" t="s">
        <v>170</v>
      </c>
      <c r="B1835" s="2" t="s">
        <v>10281</v>
      </c>
      <c r="C1835" s="1"/>
      <c r="D1835" s="1" t="s">
        <v>951</v>
      </c>
      <c r="E1835" s="1"/>
      <c r="F1835" s="2"/>
      <c r="G1835" s="1"/>
      <c r="H1835" s="20"/>
      <c r="I1835" s="22"/>
      <c r="J1835" s="54"/>
      <c r="K1835" s="22"/>
      <c r="L1835" s="20"/>
      <c r="M1835" s="22"/>
      <c r="N1835" s="20"/>
      <c r="O1835" s="22"/>
      <c r="P1835" s="20"/>
      <c r="Q1835" s="22">
        <v>2</v>
      </c>
      <c r="R1835" s="20"/>
      <c r="S1835" s="22"/>
      <c r="T1835" s="20">
        <v>7</v>
      </c>
      <c r="U1835" s="22">
        <v>7</v>
      </c>
      <c r="V1835" s="27">
        <v>12000</v>
      </c>
      <c r="W1835" s="1" t="s">
        <v>10282</v>
      </c>
      <c r="X1835" s="29" t="s">
        <v>183</v>
      </c>
      <c r="Y1835" s="1"/>
      <c r="Z1835" s="1"/>
      <c r="AA1835" s="1" t="s">
        <v>747</v>
      </c>
      <c r="AB1835" s="1"/>
      <c r="AC1835" s="1"/>
      <c r="AD1835" s="1"/>
      <c r="AE1835" s="1"/>
      <c r="AF1835" s="1"/>
      <c r="AG1835" s="1"/>
    </row>
    <row r="1836" spans="1:33">
      <c r="A1836" t="s">
        <v>170</v>
      </c>
      <c r="B1836" s="2" t="s">
        <v>10283</v>
      </c>
      <c r="C1836" s="1"/>
      <c r="D1836" s="1" t="s">
        <v>305</v>
      </c>
      <c r="E1836" s="1"/>
      <c r="F1836" s="1"/>
      <c r="G1836" s="1"/>
      <c r="H1836" s="20"/>
      <c r="I1836" s="22"/>
      <c r="J1836" s="54"/>
      <c r="K1836" s="22"/>
      <c r="L1836" s="20"/>
      <c r="M1836" s="22"/>
      <c r="N1836" s="20"/>
      <c r="O1836" s="22"/>
      <c r="P1836" s="20"/>
      <c r="Q1836" s="22">
        <v>-4</v>
      </c>
      <c r="R1836" s="20"/>
      <c r="S1836" s="22"/>
      <c r="T1836" s="20">
        <v>10</v>
      </c>
      <c r="U1836" s="22">
        <v>10</v>
      </c>
      <c r="V1836" s="27">
        <v>12000</v>
      </c>
      <c r="W1836" s="1" t="s">
        <v>10284</v>
      </c>
      <c r="X1836" s="29" t="s">
        <v>10285</v>
      </c>
      <c r="Y1836" s="1"/>
      <c r="Z1836" s="1"/>
      <c r="AA1836" s="1" t="s">
        <v>1623</v>
      </c>
      <c r="AB1836" s="1"/>
      <c r="AC1836" s="1"/>
      <c r="AD1836" s="1"/>
      <c r="AE1836" s="1"/>
      <c r="AF1836" s="1"/>
      <c r="AG1836" s="1"/>
    </row>
    <row r="1837" spans="1:33">
      <c r="A1837" t="s">
        <v>170</v>
      </c>
      <c r="B1837" s="2" t="s">
        <v>10286</v>
      </c>
      <c r="C1837" s="1"/>
      <c r="D1837" s="1" t="s">
        <v>183</v>
      </c>
      <c r="E1837" s="1"/>
      <c r="F1837" s="1"/>
      <c r="G1837" s="1"/>
      <c r="H1837" s="20"/>
      <c r="I1837" s="22">
        <v>1</v>
      </c>
      <c r="J1837" s="20"/>
      <c r="K1837" s="22"/>
      <c r="L1837" s="20"/>
      <c r="M1837" s="22"/>
      <c r="N1837" s="20"/>
      <c r="O1837" s="22"/>
      <c r="P1837" s="20"/>
      <c r="Q1837" s="22">
        <v>-2</v>
      </c>
      <c r="R1837" s="20"/>
      <c r="S1837" s="22"/>
      <c r="T1837" s="20">
        <v>6</v>
      </c>
      <c r="U1837" s="22">
        <v>10</v>
      </c>
      <c r="V1837" s="27">
        <v>12000</v>
      </c>
      <c r="W1837" s="1" t="s">
        <v>10287</v>
      </c>
      <c r="X1837" s="29" t="s">
        <v>10288</v>
      </c>
      <c r="Y1837" s="1"/>
      <c r="Z1837" s="1"/>
      <c r="AA1837" s="1" t="s">
        <v>1631</v>
      </c>
      <c r="AB1837" s="1"/>
      <c r="AC1837" s="1"/>
      <c r="AD1837" s="1"/>
      <c r="AE1837" s="1"/>
      <c r="AF1837" s="1"/>
      <c r="AG1837" s="1"/>
    </row>
    <row r="1838" spans="1:33">
      <c r="A1838" t="s">
        <v>170</v>
      </c>
      <c r="B1838" s="2" t="s">
        <v>10289</v>
      </c>
      <c r="C1838" s="1"/>
      <c r="D1838" s="1" t="s">
        <v>183</v>
      </c>
      <c r="E1838" s="1"/>
      <c r="F1838" s="1"/>
      <c r="G1838" s="1"/>
      <c r="H1838" s="20"/>
      <c r="I1838" s="22"/>
      <c r="J1838" s="20"/>
      <c r="K1838" s="22"/>
      <c r="L1838" s="20"/>
      <c r="M1838" s="22"/>
      <c r="N1838" s="20"/>
      <c r="O1838" s="22"/>
      <c r="P1838" s="20"/>
      <c r="Q1838" s="22">
        <v>2</v>
      </c>
      <c r="R1838" s="20"/>
      <c r="S1838" s="22"/>
      <c r="T1838" s="20">
        <v>7</v>
      </c>
      <c r="U1838" s="22">
        <v>7</v>
      </c>
      <c r="V1838" s="27">
        <v>12000</v>
      </c>
      <c r="W1838" s="1" t="s">
        <v>10290</v>
      </c>
      <c r="X1838" s="29" t="s">
        <v>10291</v>
      </c>
      <c r="Y1838" s="1"/>
      <c r="Z1838" s="1"/>
      <c r="AA1838" s="1" t="s">
        <v>1631</v>
      </c>
      <c r="AB1838" s="1"/>
      <c r="AC1838" s="1"/>
      <c r="AD1838" s="1"/>
      <c r="AE1838" s="1"/>
      <c r="AF1838" s="1"/>
      <c r="AG1838" s="1"/>
    </row>
    <row r="1839" spans="1:33">
      <c r="A1839" t="s">
        <v>170</v>
      </c>
      <c r="B1839" s="2" t="s">
        <v>10292</v>
      </c>
      <c r="C1839" s="1"/>
      <c r="D1839" s="1" t="s">
        <v>305</v>
      </c>
      <c r="E1839" s="1"/>
      <c r="F1839" s="1"/>
      <c r="G1839" s="1"/>
      <c r="H1839" s="20"/>
      <c r="I1839" s="22"/>
      <c r="J1839" s="20"/>
      <c r="K1839" s="22"/>
      <c r="L1839" s="20"/>
      <c r="M1839" s="22"/>
      <c r="N1839" s="20"/>
      <c r="O1839" s="22"/>
      <c r="P1839" s="20"/>
      <c r="Q1839" s="22"/>
      <c r="R1839" s="20"/>
      <c r="S1839" s="22"/>
      <c r="T1839" s="20">
        <v>10</v>
      </c>
      <c r="U1839" s="22">
        <v>6</v>
      </c>
      <c r="V1839" s="27">
        <v>12000</v>
      </c>
      <c r="W1839" s="1" t="s">
        <v>10293</v>
      </c>
      <c r="X1839" s="29" t="s">
        <v>10294</v>
      </c>
      <c r="Y1839" s="1"/>
      <c r="Z1839" s="1"/>
      <c r="AA1839" s="1" t="s">
        <v>1631</v>
      </c>
      <c r="AB1839" s="1"/>
      <c r="AC1839" s="1"/>
      <c r="AD1839" s="1"/>
      <c r="AE1839" s="1"/>
      <c r="AF1839" s="1"/>
      <c r="AG1839" s="1"/>
    </row>
    <row r="1840" spans="1:33">
      <c r="A1840" t="s">
        <v>170</v>
      </c>
      <c r="B1840" s="2" t="s">
        <v>10295</v>
      </c>
      <c r="C1840" s="1"/>
      <c r="D1840" s="1" t="s">
        <v>183</v>
      </c>
      <c r="E1840" s="1"/>
      <c r="F1840" s="1"/>
      <c r="G1840" s="1"/>
      <c r="H1840" s="20"/>
      <c r="I1840" s="22"/>
      <c r="J1840" s="20"/>
      <c r="K1840" s="22"/>
      <c r="L1840" s="20"/>
      <c r="M1840" s="22"/>
      <c r="N1840" s="20"/>
      <c r="O1840" s="22"/>
      <c r="P1840" s="20"/>
      <c r="Q1840" s="22">
        <v>-4</v>
      </c>
      <c r="R1840" s="20"/>
      <c r="S1840" s="22"/>
      <c r="T1840" s="20">
        <v>10</v>
      </c>
      <c r="U1840" s="22">
        <v>10</v>
      </c>
      <c r="V1840" s="27">
        <v>12000</v>
      </c>
      <c r="W1840" s="1" t="s">
        <v>10296</v>
      </c>
      <c r="X1840" s="29" t="s">
        <v>10297</v>
      </c>
      <c r="Y1840" s="1"/>
      <c r="Z1840" s="1"/>
      <c r="AA1840" s="1" t="s">
        <v>1653</v>
      </c>
      <c r="AB1840" s="1"/>
      <c r="AC1840" s="1"/>
      <c r="AD1840" s="1"/>
      <c r="AE1840" s="1"/>
      <c r="AF1840" s="1"/>
      <c r="AG1840" s="1"/>
    </row>
    <row r="1841" spans="1:33">
      <c r="A1841" t="s">
        <v>170</v>
      </c>
      <c r="B1841" s="2" t="s">
        <v>10298</v>
      </c>
      <c r="C1841" s="59"/>
      <c r="D1841" s="1" t="s">
        <v>183</v>
      </c>
      <c r="E1841" s="59"/>
      <c r="F1841" s="1"/>
      <c r="G1841" s="59"/>
      <c r="H1841" s="44"/>
      <c r="I1841" s="67"/>
      <c r="J1841" s="20"/>
      <c r="K1841" s="67"/>
      <c r="L1841" s="54"/>
      <c r="M1841" s="67"/>
      <c r="N1841" s="54"/>
      <c r="O1841" s="67"/>
      <c r="P1841" s="54"/>
      <c r="Q1841" s="67">
        <v>1</v>
      </c>
      <c r="R1841" s="44"/>
      <c r="S1841" s="67"/>
      <c r="T1841" s="54">
        <v>7</v>
      </c>
      <c r="U1841" s="67">
        <v>7</v>
      </c>
      <c r="V1841" s="68">
        <v>12000</v>
      </c>
      <c r="W1841" s="59" t="s">
        <v>10299</v>
      </c>
      <c r="X1841" s="29" t="s">
        <v>10300</v>
      </c>
      <c r="Y1841" s="59"/>
      <c r="Z1841" s="59"/>
      <c r="AA1841" s="1" t="s">
        <v>1662</v>
      </c>
      <c r="AB1841" s="1"/>
      <c r="AC1841" s="1"/>
      <c r="AD1841" s="1"/>
      <c r="AE1841" s="1"/>
      <c r="AF1841" s="1"/>
      <c r="AG1841" s="1"/>
    </row>
    <row r="1842" spans="1:33">
      <c r="A1842" t="s">
        <v>170</v>
      </c>
      <c r="B1842" s="2" t="s">
        <v>10301</v>
      </c>
      <c r="C1842" s="59"/>
      <c r="D1842" s="1" t="s">
        <v>344</v>
      </c>
      <c r="E1842" s="59"/>
      <c r="F1842" s="1"/>
      <c r="G1842" s="59"/>
      <c r="H1842" s="44"/>
      <c r="I1842" s="67">
        <v>0</v>
      </c>
      <c r="K1842" s="67"/>
      <c r="L1842" s="54"/>
      <c r="M1842" s="67"/>
      <c r="N1842" s="54"/>
      <c r="O1842" s="67"/>
      <c r="P1842" s="54"/>
      <c r="Q1842" s="67">
        <v>0</v>
      </c>
      <c r="R1842" s="44"/>
      <c r="S1842" s="67"/>
      <c r="T1842" s="54">
        <v>8</v>
      </c>
      <c r="U1842" s="67">
        <v>7</v>
      </c>
      <c r="V1842" s="68">
        <v>12000</v>
      </c>
      <c r="W1842" s="59" t="s">
        <v>10302</v>
      </c>
      <c r="X1842" s="29" t="s">
        <v>10303</v>
      </c>
      <c r="Y1842" s="59"/>
      <c r="Z1842" s="59"/>
      <c r="AA1842" s="1" t="s">
        <v>1667</v>
      </c>
      <c r="AB1842" s="1"/>
      <c r="AC1842" s="1"/>
      <c r="AD1842" s="1"/>
      <c r="AE1842" s="1"/>
      <c r="AF1842" s="1"/>
      <c r="AG1842" s="1"/>
    </row>
    <row r="1843" spans="1:33">
      <c r="A1843" t="s">
        <v>170</v>
      </c>
      <c r="B1843" s="2" t="s">
        <v>10304</v>
      </c>
      <c r="C1843" s="59"/>
      <c r="D1843" s="1" t="s">
        <v>325</v>
      </c>
      <c r="E1843" s="59"/>
      <c r="F1843" s="1"/>
      <c r="G1843" s="59"/>
      <c r="H1843" s="44"/>
      <c r="I1843" s="67">
        <v>2</v>
      </c>
      <c r="K1843" s="67"/>
      <c r="L1843" s="54"/>
      <c r="M1843" s="67"/>
      <c r="N1843" s="54"/>
      <c r="O1843" s="67"/>
      <c r="P1843" s="54"/>
      <c r="Q1843" s="67">
        <v>1</v>
      </c>
      <c r="R1843" s="44"/>
      <c r="S1843" s="67"/>
      <c r="T1843" s="54">
        <v>5</v>
      </c>
      <c r="U1843" s="67">
        <v>5</v>
      </c>
      <c r="V1843" s="68">
        <v>12000</v>
      </c>
      <c r="W1843" s="59" t="s">
        <v>10305</v>
      </c>
      <c r="X1843" s="29" t="s">
        <v>8826</v>
      </c>
      <c r="Y1843" s="59"/>
      <c r="Z1843" s="59"/>
      <c r="AA1843" s="1" t="s">
        <v>1667</v>
      </c>
      <c r="AB1843" s="1"/>
      <c r="AC1843" s="1"/>
      <c r="AD1843" s="1"/>
      <c r="AE1843" s="1"/>
      <c r="AF1843" s="1"/>
      <c r="AG1843" s="1"/>
    </row>
    <row r="1844" spans="1:33">
      <c r="A1844" t="s">
        <v>170</v>
      </c>
      <c r="B1844" s="2" t="s">
        <v>10306</v>
      </c>
      <c r="C1844" s="1"/>
      <c r="D1844" s="1" t="s">
        <v>183</v>
      </c>
      <c r="E1844" s="1"/>
      <c r="F1844" s="1"/>
      <c r="G1844" s="1"/>
      <c r="H1844" s="20"/>
      <c r="I1844" s="22"/>
      <c r="J1844" s="54"/>
      <c r="K1844" s="22"/>
      <c r="L1844" s="20"/>
      <c r="M1844" s="22"/>
      <c r="N1844" s="20"/>
      <c r="O1844" s="22"/>
      <c r="P1844" s="20"/>
      <c r="Q1844" s="22"/>
      <c r="R1844" s="20"/>
      <c r="S1844" s="22"/>
      <c r="T1844" s="20">
        <v>5</v>
      </c>
      <c r="U1844" s="22">
        <v>12</v>
      </c>
      <c r="V1844" s="27">
        <v>15000</v>
      </c>
      <c r="W1844" s="1" t="s">
        <v>10307</v>
      </c>
      <c r="X1844" s="29" t="s">
        <v>183</v>
      </c>
      <c r="Y1844" s="1"/>
      <c r="Z1844" s="1"/>
      <c r="AA1844" s="1" t="s">
        <v>747</v>
      </c>
      <c r="AB1844" s="1"/>
      <c r="AC1844" s="1"/>
      <c r="AD1844" s="1"/>
      <c r="AE1844" s="1"/>
      <c r="AF1844" s="1"/>
      <c r="AG1844" s="1"/>
    </row>
    <row r="1845" spans="1:33">
      <c r="A1845" t="s">
        <v>170</v>
      </c>
      <c r="B1845" s="2" t="s">
        <v>10308</v>
      </c>
      <c r="C1845" s="1"/>
      <c r="D1845" s="1" t="s">
        <v>305</v>
      </c>
      <c r="E1845" s="1"/>
      <c r="F1845" s="2"/>
      <c r="G1845" s="1"/>
      <c r="H1845" s="20"/>
      <c r="I1845" s="22"/>
      <c r="J1845" s="54"/>
      <c r="K1845" s="22"/>
      <c r="L1845" s="20"/>
      <c r="M1845" s="22"/>
      <c r="N1845" s="20"/>
      <c r="O1845" s="22"/>
      <c r="P1845" s="20"/>
      <c r="Q1845" s="22">
        <v>1</v>
      </c>
      <c r="R1845" s="20"/>
      <c r="S1845" s="22"/>
      <c r="T1845" s="20">
        <v>15</v>
      </c>
      <c r="U1845" s="22">
        <v>2</v>
      </c>
      <c r="V1845" s="27">
        <v>15000</v>
      </c>
      <c r="W1845" s="1" t="s">
        <v>10309</v>
      </c>
      <c r="X1845" s="29" t="s">
        <v>183</v>
      </c>
      <c r="Y1845" s="1"/>
      <c r="Z1845" s="1"/>
      <c r="AA1845" s="1" t="s">
        <v>747</v>
      </c>
      <c r="AB1845" s="1"/>
      <c r="AC1845" s="1"/>
      <c r="AD1845" s="1"/>
      <c r="AE1845" s="1"/>
      <c r="AF1845" s="1"/>
      <c r="AG1845" s="1"/>
    </row>
    <row r="1846" spans="1:33">
      <c r="A1846" t="s">
        <v>170</v>
      </c>
      <c r="B1846" s="2" t="s">
        <v>10310</v>
      </c>
      <c r="C1846" s="1"/>
      <c r="D1846" s="1" t="s">
        <v>305</v>
      </c>
      <c r="E1846" s="1"/>
      <c r="F1846" s="1"/>
      <c r="G1846" s="1"/>
      <c r="H1846" s="20"/>
      <c r="I1846" s="22">
        <v>1</v>
      </c>
      <c r="J1846" s="20"/>
      <c r="K1846" s="22"/>
      <c r="L1846" s="20"/>
      <c r="M1846" s="22"/>
      <c r="N1846" s="20"/>
      <c r="O1846" s="22"/>
      <c r="P1846" s="20"/>
      <c r="Q1846" s="22"/>
      <c r="R1846" s="20"/>
      <c r="S1846" s="22"/>
      <c r="T1846" s="20">
        <v>6</v>
      </c>
      <c r="U1846" s="22">
        <v>11</v>
      </c>
      <c r="V1846" s="27">
        <v>15000</v>
      </c>
      <c r="W1846" s="1" t="s">
        <v>10311</v>
      </c>
      <c r="X1846" s="29" t="s">
        <v>10312</v>
      </c>
      <c r="Y1846" s="1"/>
      <c r="Z1846" s="1"/>
      <c r="AA1846" s="1" t="s">
        <v>1631</v>
      </c>
      <c r="AB1846" s="1"/>
      <c r="AC1846" s="1"/>
      <c r="AD1846" s="1"/>
      <c r="AE1846" s="1"/>
      <c r="AF1846" s="1"/>
      <c r="AG1846" s="1"/>
    </row>
    <row r="1847" spans="1:33">
      <c r="A1847" t="s">
        <v>170</v>
      </c>
      <c r="B1847" s="2" t="s">
        <v>10313</v>
      </c>
      <c r="C1847" s="1"/>
      <c r="D1847" s="1" t="s">
        <v>305</v>
      </c>
      <c r="E1847" s="1"/>
      <c r="F1847" s="1"/>
      <c r="G1847" s="1"/>
      <c r="H1847" s="20"/>
      <c r="I1847" s="22"/>
      <c r="J1847" s="20"/>
      <c r="K1847" s="22"/>
      <c r="L1847" s="20"/>
      <c r="M1847" s="22"/>
      <c r="N1847" s="20"/>
      <c r="O1847" s="22"/>
      <c r="P1847" s="20"/>
      <c r="Q1847" s="22">
        <v>-1</v>
      </c>
      <c r="R1847" s="20"/>
      <c r="S1847" s="22"/>
      <c r="T1847" s="20">
        <v>10</v>
      </c>
      <c r="U1847" s="22">
        <v>10</v>
      </c>
      <c r="V1847" s="27">
        <v>15000</v>
      </c>
      <c r="W1847" s="1" t="s">
        <v>10314</v>
      </c>
      <c r="X1847" s="29" t="s">
        <v>10315</v>
      </c>
      <c r="Y1847" s="1"/>
      <c r="Z1847" s="1"/>
      <c r="AA1847" s="1" t="s">
        <v>1631</v>
      </c>
      <c r="AB1847" s="1"/>
      <c r="AC1847" s="1"/>
      <c r="AD1847" s="1"/>
      <c r="AE1847" s="1"/>
      <c r="AF1847" s="1"/>
      <c r="AG1847" s="1"/>
    </row>
    <row r="1848" spans="1:33">
      <c r="A1848" t="s">
        <v>170</v>
      </c>
      <c r="B1848" s="2" t="s">
        <v>10316</v>
      </c>
      <c r="C1848" s="1"/>
      <c r="D1848" s="1" t="s">
        <v>305</v>
      </c>
      <c r="E1848" s="1"/>
      <c r="F1848" s="1"/>
      <c r="G1848" s="1"/>
      <c r="H1848" s="20"/>
      <c r="I1848" s="22">
        <v>1</v>
      </c>
      <c r="J1848" s="20"/>
      <c r="K1848" s="22"/>
      <c r="L1848" s="20"/>
      <c r="M1848" s="22"/>
      <c r="N1848" s="20"/>
      <c r="O1848" s="22"/>
      <c r="P1848" s="20"/>
      <c r="Q1848" s="22">
        <v>-5</v>
      </c>
      <c r="R1848" s="20"/>
      <c r="S1848" s="22"/>
      <c r="T1848" s="20">
        <v>12</v>
      </c>
      <c r="U1848" s="22">
        <v>10</v>
      </c>
      <c r="V1848" s="27">
        <v>15000</v>
      </c>
      <c r="W1848" s="1" t="s">
        <v>10317</v>
      </c>
      <c r="X1848" s="29" t="s">
        <v>10206</v>
      </c>
      <c r="Y1848" s="1"/>
      <c r="Z1848" s="1"/>
      <c r="AA1848" s="1" t="s">
        <v>1631</v>
      </c>
      <c r="AB1848" s="1"/>
      <c r="AC1848" s="1"/>
      <c r="AD1848" s="1"/>
      <c r="AE1848" s="1"/>
      <c r="AF1848" s="1"/>
      <c r="AG1848" s="1"/>
    </row>
    <row r="1849" spans="1:33">
      <c r="A1849" t="s">
        <v>170</v>
      </c>
      <c r="B1849" s="2" t="s">
        <v>10318</v>
      </c>
      <c r="C1849" s="1"/>
      <c r="D1849" s="1" t="s">
        <v>183</v>
      </c>
      <c r="E1849" s="1"/>
      <c r="F1849" s="1"/>
      <c r="G1849" s="1"/>
      <c r="H1849" s="20"/>
      <c r="I1849" s="22"/>
      <c r="J1849" s="20"/>
      <c r="K1849" s="22"/>
      <c r="L1849" s="20"/>
      <c r="M1849" s="22"/>
      <c r="N1849" s="20"/>
      <c r="O1849" s="22"/>
      <c r="P1849" s="20"/>
      <c r="Q1849" s="22">
        <v>-2</v>
      </c>
      <c r="R1849" s="20"/>
      <c r="S1849" s="22"/>
      <c r="T1849" s="20">
        <v>10</v>
      </c>
      <c r="U1849" s="22">
        <v>10</v>
      </c>
      <c r="V1849" s="27">
        <v>15000</v>
      </c>
      <c r="W1849" s="1" t="s">
        <v>10319</v>
      </c>
      <c r="X1849" s="29" t="s">
        <v>6455</v>
      </c>
      <c r="Y1849" s="1"/>
      <c r="Z1849" s="1"/>
      <c r="AA1849" s="1" t="s">
        <v>1653</v>
      </c>
      <c r="AB1849" s="1"/>
      <c r="AC1849" s="1"/>
      <c r="AD1849" s="1"/>
      <c r="AE1849" s="1"/>
      <c r="AF1849" s="1"/>
      <c r="AG1849" s="1"/>
    </row>
    <row r="1850" spans="1:33">
      <c r="A1850" t="s">
        <v>170</v>
      </c>
      <c r="B1850" s="2" t="s">
        <v>10320</v>
      </c>
      <c r="C1850" s="59"/>
      <c r="D1850" s="1" t="s">
        <v>66</v>
      </c>
      <c r="E1850" s="59"/>
      <c r="F1850" s="1"/>
      <c r="G1850" s="59"/>
      <c r="H1850" s="44"/>
      <c r="I1850" s="67"/>
      <c r="J1850" s="20"/>
      <c r="K1850" s="67"/>
      <c r="L1850" s="54"/>
      <c r="M1850" s="67"/>
      <c r="N1850" s="54"/>
      <c r="O1850" s="67"/>
      <c r="P1850" s="54"/>
      <c r="Q1850" s="67">
        <v>3</v>
      </c>
      <c r="R1850" s="54"/>
      <c r="S1850" s="67"/>
      <c r="T1850" s="54">
        <v>8</v>
      </c>
      <c r="U1850" s="67">
        <v>7</v>
      </c>
      <c r="V1850" s="68">
        <v>15000</v>
      </c>
      <c r="W1850" s="59" t="s">
        <v>10321</v>
      </c>
      <c r="X1850" s="29" t="s">
        <v>10322</v>
      </c>
      <c r="Y1850" s="59"/>
      <c r="Z1850" s="59"/>
      <c r="AA1850" s="1" t="s">
        <v>1662</v>
      </c>
      <c r="AB1850" s="1"/>
      <c r="AC1850" s="1"/>
      <c r="AD1850" s="1"/>
      <c r="AE1850" s="1"/>
      <c r="AF1850" s="1"/>
      <c r="AG1850" s="1"/>
    </row>
    <row r="1851" spans="1:33">
      <c r="A1851" t="s">
        <v>170</v>
      </c>
      <c r="B1851" s="2" t="s">
        <v>10323</v>
      </c>
      <c r="C1851" s="59"/>
      <c r="D1851" s="1" t="s">
        <v>318</v>
      </c>
      <c r="E1851" s="59"/>
      <c r="F1851" s="1"/>
      <c r="G1851" s="59"/>
      <c r="H1851" s="44"/>
      <c r="I1851" s="67"/>
      <c r="J1851" s="20"/>
      <c r="K1851" s="67"/>
      <c r="L1851" s="54"/>
      <c r="M1851" s="67"/>
      <c r="N1851" s="54"/>
      <c r="O1851" s="67"/>
      <c r="P1851" s="54"/>
      <c r="Q1851" s="67">
        <v>-1</v>
      </c>
      <c r="R1851" s="44"/>
      <c r="S1851" s="67"/>
      <c r="T1851" s="54">
        <v>10</v>
      </c>
      <c r="U1851" s="67">
        <v>10</v>
      </c>
      <c r="V1851" s="68">
        <v>15000</v>
      </c>
      <c r="W1851" s="59" t="s">
        <v>10324</v>
      </c>
      <c r="X1851" s="29" t="s">
        <v>10325</v>
      </c>
      <c r="Y1851" s="59"/>
      <c r="Z1851" s="59"/>
      <c r="AA1851" s="1" t="s">
        <v>1662</v>
      </c>
      <c r="AB1851" s="1"/>
      <c r="AC1851" s="1"/>
      <c r="AD1851" s="1"/>
      <c r="AE1851" s="1"/>
      <c r="AF1851" s="1"/>
      <c r="AG1851" s="1"/>
    </row>
    <row r="1852" spans="1:33">
      <c r="A1852" t="s">
        <v>170</v>
      </c>
      <c r="B1852" s="2" t="s">
        <v>10326</v>
      </c>
      <c r="C1852" s="59"/>
      <c r="D1852" s="1" t="s">
        <v>325</v>
      </c>
      <c r="E1852" s="59"/>
      <c r="F1852" s="1"/>
      <c r="G1852" s="59"/>
      <c r="H1852" s="44"/>
      <c r="I1852" s="67"/>
      <c r="J1852" s="20"/>
      <c r="K1852" s="67"/>
      <c r="L1852" s="54"/>
      <c r="M1852" s="67"/>
      <c r="N1852" s="54"/>
      <c r="O1852" s="67"/>
      <c r="P1852" s="54"/>
      <c r="Q1852" s="67">
        <v>2</v>
      </c>
      <c r="R1852" s="44"/>
      <c r="S1852" s="67"/>
      <c r="T1852" s="54">
        <v>8</v>
      </c>
      <c r="U1852" s="67">
        <v>8</v>
      </c>
      <c r="V1852" s="68">
        <v>15000</v>
      </c>
      <c r="W1852" s="59" t="s">
        <v>10327</v>
      </c>
      <c r="X1852" s="29" t="s">
        <v>10322</v>
      </c>
      <c r="Y1852" s="59"/>
      <c r="Z1852" s="59"/>
      <c r="AA1852" s="1" t="s">
        <v>1662</v>
      </c>
      <c r="AB1852" s="1"/>
      <c r="AC1852" s="1"/>
      <c r="AD1852" s="1"/>
      <c r="AE1852" s="1"/>
      <c r="AF1852" s="1"/>
      <c r="AG1852" s="1"/>
    </row>
    <row r="1853" spans="1:33">
      <c r="A1853" t="s">
        <v>170</v>
      </c>
      <c r="B1853" s="2" t="s">
        <v>10328</v>
      </c>
      <c r="C1853" s="59"/>
      <c r="D1853" s="1" t="s">
        <v>329</v>
      </c>
      <c r="E1853" s="59"/>
      <c r="F1853" s="1"/>
      <c r="G1853" s="59"/>
      <c r="H1853" s="44"/>
      <c r="I1853" s="67">
        <v>1</v>
      </c>
      <c r="J1853" s="20"/>
      <c r="K1853" s="67"/>
      <c r="L1853" s="54"/>
      <c r="M1853" s="67"/>
      <c r="N1853" s="54"/>
      <c r="O1853" s="67"/>
      <c r="P1853" s="54"/>
      <c r="Q1853" s="67"/>
      <c r="R1853" s="44"/>
      <c r="S1853" s="67"/>
      <c r="T1853" s="54">
        <v>8</v>
      </c>
      <c r="U1853" s="67">
        <v>8</v>
      </c>
      <c r="V1853" s="68">
        <v>15000</v>
      </c>
      <c r="W1853" s="59" t="s">
        <v>10329</v>
      </c>
      <c r="X1853" s="29" t="s">
        <v>10330</v>
      </c>
      <c r="Y1853" s="59"/>
      <c r="Z1853" s="59"/>
      <c r="AA1853" s="1" t="s">
        <v>1662</v>
      </c>
      <c r="AB1853" s="1"/>
      <c r="AC1853" s="1"/>
      <c r="AD1853" s="1"/>
      <c r="AE1853" s="1"/>
      <c r="AF1853" s="1"/>
      <c r="AG1853" s="1"/>
    </row>
    <row r="1854" spans="1:33">
      <c r="A1854" t="s">
        <v>170</v>
      </c>
      <c r="B1854" s="2" t="s">
        <v>10331</v>
      </c>
      <c r="C1854" s="59"/>
      <c r="D1854" s="1" t="s">
        <v>335</v>
      </c>
      <c r="E1854" s="59"/>
      <c r="F1854" s="1"/>
      <c r="G1854" s="59"/>
      <c r="H1854" s="44"/>
      <c r="I1854" s="67"/>
      <c r="J1854" s="20"/>
      <c r="K1854" s="67"/>
      <c r="L1854" s="54"/>
      <c r="M1854" s="67"/>
      <c r="N1854" s="54"/>
      <c r="O1854" s="67"/>
      <c r="P1854" s="54"/>
      <c r="Q1854" s="67">
        <v>2</v>
      </c>
      <c r="R1854" s="44"/>
      <c r="S1854" s="67"/>
      <c r="T1854" s="54">
        <v>8</v>
      </c>
      <c r="U1854" s="67">
        <v>8</v>
      </c>
      <c r="V1854" s="68">
        <v>15000</v>
      </c>
      <c r="W1854" s="59" t="s">
        <v>10332</v>
      </c>
      <c r="X1854" s="29" t="s">
        <v>10333</v>
      </c>
      <c r="Y1854" s="59"/>
      <c r="Z1854" s="59"/>
      <c r="AA1854" s="1" t="s">
        <v>1662</v>
      </c>
      <c r="AB1854" s="1"/>
      <c r="AC1854" s="1"/>
      <c r="AD1854" s="1"/>
      <c r="AE1854" s="1"/>
      <c r="AF1854" s="1"/>
      <c r="AG1854" s="1"/>
    </row>
    <row r="1855" spans="1:33">
      <c r="A1855" t="s">
        <v>170</v>
      </c>
      <c r="B1855" s="2" t="s">
        <v>10334</v>
      </c>
      <c r="C1855" s="59"/>
      <c r="D1855" s="1" t="s">
        <v>51</v>
      </c>
      <c r="E1855" s="59"/>
      <c r="F1855" s="1"/>
      <c r="G1855" s="59"/>
      <c r="H1855" s="44"/>
      <c r="I1855" s="67"/>
      <c r="J1855" s="20"/>
      <c r="K1855" s="67"/>
      <c r="L1855" s="54"/>
      <c r="M1855" s="67"/>
      <c r="N1855" s="54"/>
      <c r="O1855" s="67"/>
      <c r="P1855" s="54"/>
      <c r="Q1855" s="67">
        <v>1</v>
      </c>
      <c r="R1855" s="44"/>
      <c r="S1855" s="67"/>
      <c r="T1855" s="54">
        <v>8</v>
      </c>
      <c r="U1855" s="67">
        <v>9</v>
      </c>
      <c r="V1855" s="68">
        <v>15000</v>
      </c>
      <c r="W1855" s="59" t="s">
        <v>10335</v>
      </c>
      <c r="X1855" s="29" t="s">
        <v>10336</v>
      </c>
      <c r="Y1855" s="59"/>
      <c r="Z1855" s="59"/>
      <c r="AA1855" s="1" t="s">
        <v>1662</v>
      </c>
      <c r="AB1855" s="1"/>
      <c r="AC1855" s="1"/>
      <c r="AD1855" s="1"/>
      <c r="AE1855" s="1"/>
      <c r="AF1855" s="1"/>
      <c r="AG1855" s="1"/>
    </row>
    <row r="1856" spans="1:33">
      <c r="A1856" t="s">
        <v>170</v>
      </c>
      <c r="B1856" s="2" t="s">
        <v>10337</v>
      </c>
      <c r="C1856" s="59"/>
      <c r="D1856" s="1" t="s">
        <v>342</v>
      </c>
      <c r="E1856" s="59"/>
      <c r="F1856" s="1"/>
      <c r="G1856" s="59"/>
      <c r="H1856" s="44"/>
      <c r="I1856" s="67">
        <v>1</v>
      </c>
      <c r="J1856" s="20"/>
      <c r="K1856" s="67"/>
      <c r="L1856" s="54"/>
      <c r="M1856" s="67"/>
      <c r="N1856" s="54"/>
      <c r="O1856" s="67"/>
      <c r="P1856" s="54"/>
      <c r="Q1856" s="67"/>
      <c r="R1856" s="54"/>
      <c r="S1856" s="67"/>
      <c r="T1856" s="54">
        <v>8</v>
      </c>
      <c r="U1856" s="67">
        <v>8</v>
      </c>
      <c r="V1856" s="68">
        <v>15000</v>
      </c>
      <c r="W1856" s="59" t="s">
        <v>10338</v>
      </c>
      <c r="X1856" s="29" t="s">
        <v>10339</v>
      </c>
      <c r="Y1856" s="59"/>
      <c r="Z1856" s="59"/>
      <c r="AA1856" s="1" t="s">
        <v>1662</v>
      </c>
      <c r="AB1856" s="1"/>
      <c r="AC1856" s="1"/>
      <c r="AD1856" s="1"/>
      <c r="AE1856" s="1"/>
      <c r="AF1856" s="1"/>
      <c r="AG1856" s="1"/>
    </row>
    <row r="1857" spans="1:33">
      <c r="A1857" t="s">
        <v>170</v>
      </c>
      <c r="B1857" s="2" t="s">
        <v>10340</v>
      </c>
      <c r="C1857" s="59"/>
      <c r="D1857" s="1" t="s">
        <v>345</v>
      </c>
      <c r="E1857" s="59"/>
      <c r="F1857" s="1"/>
      <c r="G1857" s="59"/>
      <c r="H1857" s="44"/>
      <c r="I1857" s="67"/>
      <c r="J1857" s="20"/>
      <c r="K1857" s="67"/>
      <c r="L1857" s="54"/>
      <c r="M1857" s="67"/>
      <c r="N1857" s="54"/>
      <c r="O1857" s="67"/>
      <c r="P1857" s="54"/>
      <c r="Q1857" s="67">
        <v>2</v>
      </c>
      <c r="R1857" s="44"/>
      <c r="S1857" s="67"/>
      <c r="T1857" s="54">
        <v>8</v>
      </c>
      <c r="U1857" s="67">
        <v>8</v>
      </c>
      <c r="V1857" s="68">
        <v>15000</v>
      </c>
      <c r="W1857" s="59" t="s">
        <v>10341</v>
      </c>
      <c r="X1857" s="29" t="s">
        <v>10342</v>
      </c>
      <c r="Y1857" s="59"/>
      <c r="Z1857" s="59"/>
      <c r="AA1857" s="1" t="s">
        <v>1662</v>
      </c>
      <c r="AB1857" s="1"/>
      <c r="AC1857" s="1"/>
      <c r="AD1857" s="1"/>
      <c r="AE1857" s="1"/>
      <c r="AF1857" s="1"/>
      <c r="AG1857" s="1"/>
    </row>
    <row r="1858" spans="1:33">
      <c r="A1858" t="s">
        <v>170</v>
      </c>
      <c r="B1858" s="2" t="s">
        <v>10343</v>
      </c>
      <c r="C1858" s="59"/>
      <c r="D1858" s="1" t="s">
        <v>348</v>
      </c>
      <c r="E1858" s="59"/>
      <c r="F1858" s="71"/>
      <c r="G1858" s="59"/>
      <c r="H1858" s="44"/>
      <c r="I1858" s="67"/>
      <c r="J1858" s="20"/>
      <c r="K1858" s="67"/>
      <c r="L1858" s="54"/>
      <c r="M1858" s="67"/>
      <c r="N1858" s="54"/>
      <c r="O1858" s="67"/>
      <c r="P1858" s="54"/>
      <c r="Q1858" s="67">
        <v>2</v>
      </c>
      <c r="R1858" s="44"/>
      <c r="S1858" s="67"/>
      <c r="T1858" s="54">
        <v>8</v>
      </c>
      <c r="U1858" s="67">
        <v>8</v>
      </c>
      <c r="V1858" s="68">
        <v>15000</v>
      </c>
      <c r="W1858" s="59" t="s">
        <v>10344</v>
      </c>
      <c r="X1858" s="29" t="s">
        <v>10345</v>
      </c>
      <c r="Y1858" s="59"/>
      <c r="Z1858" s="59"/>
      <c r="AA1858" s="1" t="s">
        <v>1662</v>
      </c>
      <c r="AB1858" s="1"/>
      <c r="AC1858" s="1"/>
      <c r="AD1858" s="1"/>
      <c r="AE1858" s="1"/>
      <c r="AF1858" s="1"/>
      <c r="AG1858" s="1"/>
    </row>
    <row r="1859" spans="1:33">
      <c r="A1859" t="s">
        <v>170</v>
      </c>
      <c r="B1859" s="2" t="s">
        <v>10346</v>
      </c>
      <c r="C1859" s="59"/>
      <c r="D1859" s="1" t="s">
        <v>351</v>
      </c>
      <c r="E1859" s="59"/>
      <c r="F1859" s="1"/>
      <c r="G1859" s="59"/>
      <c r="H1859" s="44"/>
      <c r="I1859" s="67">
        <v>1</v>
      </c>
      <c r="J1859" s="20"/>
      <c r="K1859" s="67"/>
      <c r="L1859" s="54"/>
      <c r="M1859" s="67"/>
      <c r="N1859" s="54"/>
      <c r="O1859" s="67"/>
      <c r="P1859" s="54"/>
      <c r="Q1859" s="67">
        <v>1</v>
      </c>
      <c r="R1859" s="44"/>
      <c r="S1859" s="67"/>
      <c r="T1859" s="54">
        <v>9</v>
      </c>
      <c r="U1859" s="67">
        <v>5</v>
      </c>
      <c r="V1859" s="68">
        <v>15000</v>
      </c>
      <c r="W1859" s="59" t="s">
        <v>10347</v>
      </c>
      <c r="X1859" s="29" t="s">
        <v>10348</v>
      </c>
      <c r="Y1859" s="59"/>
      <c r="Z1859" s="59"/>
      <c r="AA1859" s="1" t="s">
        <v>1662</v>
      </c>
      <c r="AB1859" s="1"/>
      <c r="AC1859" s="1"/>
      <c r="AD1859" s="1"/>
      <c r="AE1859" s="1"/>
      <c r="AF1859" s="1"/>
      <c r="AG1859" s="1"/>
    </row>
    <row r="1860" spans="1:33">
      <c r="A1860" t="s">
        <v>170</v>
      </c>
      <c r="B1860" s="2" t="s">
        <v>10349</v>
      </c>
      <c r="C1860" s="59"/>
      <c r="D1860" s="1" t="s">
        <v>361</v>
      </c>
      <c r="E1860" s="59"/>
      <c r="F1860" s="1"/>
      <c r="G1860" s="59"/>
      <c r="H1860" s="44"/>
      <c r="I1860" s="67">
        <v>1</v>
      </c>
      <c r="J1860" s="20"/>
      <c r="K1860" s="67"/>
      <c r="L1860" s="54"/>
      <c r="M1860" s="67"/>
      <c r="N1860" s="54"/>
      <c r="O1860" s="67"/>
      <c r="P1860" s="54"/>
      <c r="Q1860" s="67"/>
      <c r="R1860" s="44"/>
      <c r="S1860" s="67"/>
      <c r="T1860" s="54">
        <v>9</v>
      </c>
      <c r="U1860" s="67">
        <v>6</v>
      </c>
      <c r="V1860" s="68">
        <v>15000</v>
      </c>
      <c r="W1860" s="59" t="s">
        <v>10350</v>
      </c>
      <c r="X1860" s="29" t="s">
        <v>10351</v>
      </c>
      <c r="Y1860" s="59"/>
      <c r="Z1860" s="59"/>
      <c r="AA1860" s="1" t="s">
        <v>1662</v>
      </c>
      <c r="AB1860" s="1"/>
      <c r="AC1860" s="1"/>
      <c r="AD1860" s="1"/>
      <c r="AE1860" s="1"/>
      <c r="AF1860" s="1"/>
      <c r="AG1860" s="1"/>
    </row>
    <row r="1861" spans="1:33">
      <c r="A1861" t="s">
        <v>170</v>
      </c>
      <c r="B1861" s="2" t="s">
        <v>10352</v>
      </c>
      <c r="C1861" s="59"/>
      <c r="D1861" s="1" t="s">
        <v>375</v>
      </c>
      <c r="E1861" s="59"/>
      <c r="F1861" s="1"/>
      <c r="G1861" s="59"/>
      <c r="H1861" s="44"/>
      <c r="I1861" s="67">
        <v>0</v>
      </c>
      <c r="K1861" s="67"/>
      <c r="L1861" s="54"/>
      <c r="M1861" s="67"/>
      <c r="N1861" s="54"/>
      <c r="O1861" s="67"/>
      <c r="P1861" s="54"/>
      <c r="Q1861" s="67">
        <v>0</v>
      </c>
      <c r="R1861" s="44"/>
      <c r="S1861" s="67">
        <v>20</v>
      </c>
      <c r="T1861" s="54">
        <v>9</v>
      </c>
      <c r="U1861" s="67">
        <v>10</v>
      </c>
      <c r="V1861" s="68">
        <v>15000</v>
      </c>
      <c r="W1861" s="59" t="s">
        <v>10353</v>
      </c>
      <c r="X1861" s="29" t="s">
        <v>10354</v>
      </c>
      <c r="Y1861" s="59"/>
      <c r="Z1861" s="59"/>
      <c r="AA1861" s="1" t="s">
        <v>1667</v>
      </c>
      <c r="AB1861" s="1"/>
      <c r="AC1861" s="1"/>
      <c r="AD1861" s="1"/>
      <c r="AE1861" s="1"/>
      <c r="AF1861" s="1"/>
      <c r="AG1861" s="1"/>
    </row>
    <row r="1862" spans="1:34">
      <c r="A1862" s="15" t="s">
        <v>170</v>
      </c>
      <c r="B1862" s="31" t="s">
        <v>10355</v>
      </c>
      <c r="C1862" s="73"/>
      <c r="D1862" s="30" t="s">
        <v>373</v>
      </c>
      <c r="E1862" s="73"/>
      <c r="F1862" s="30"/>
      <c r="G1862" s="73"/>
      <c r="H1862" s="74"/>
      <c r="I1862" s="75">
        <v>0</v>
      </c>
      <c r="K1862" s="75"/>
      <c r="L1862" s="76"/>
      <c r="M1862" s="75"/>
      <c r="N1862" s="76"/>
      <c r="O1862" s="75"/>
      <c r="P1862" s="76"/>
      <c r="Q1862" s="75">
        <v>0</v>
      </c>
      <c r="R1862" s="74"/>
      <c r="S1862" s="75"/>
      <c r="T1862" s="76">
        <v>10</v>
      </c>
      <c r="U1862" s="75">
        <v>9</v>
      </c>
      <c r="V1862" s="77">
        <v>15000</v>
      </c>
      <c r="W1862" s="73" t="s">
        <v>10356</v>
      </c>
      <c r="X1862" s="40" t="s">
        <v>8826</v>
      </c>
      <c r="Y1862" s="73"/>
      <c r="Z1862" s="73"/>
      <c r="AA1862" s="30" t="s">
        <v>1667</v>
      </c>
      <c r="AB1862" s="30"/>
      <c r="AC1862" s="30"/>
      <c r="AD1862" s="30"/>
      <c r="AE1862" s="30"/>
      <c r="AF1862" s="30"/>
      <c r="AG1862" s="30"/>
      <c r="AH1862" s="15"/>
    </row>
    <row r="1863" spans="1:33">
      <c r="A1863" t="s">
        <v>170</v>
      </c>
      <c r="B1863" s="2" t="s">
        <v>10357</v>
      </c>
      <c r="C1863" s="1"/>
      <c r="D1863" s="1" t="s">
        <v>305</v>
      </c>
      <c r="E1863" s="1"/>
      <c r="F1863" s="1"/>
      <c r="G1863" s="1"/>
      <c r="H1863" s="20"/>
      <c r="I1863" s="22"/>
      <c r="J1863" s="20"/>
      <c r="K1863" s="22"/>
      <c r="L1863" s="20"/>
      <c r="M1863" s="22"/>
      <c r="N1863" s="20"/>
      <c r="O1863" s="22"/>
      <c r="P1863" s="20"/>
      <c r="Q1863" s="22">
        <v>-1</v>
      </c>
      <c r="R1863" s="20"/>
      <c r="S1863" s="22"/>
      <c r="T1863" s="20">
        <v>5</v>
      </c>
      <c r="U1863" s="22">
        <v>15</v>
      </c>
      <c r="V1863" s="27">
        <v>20000</v>
      </c>
      <c r="W1863" s="1" t="s">
        <v>10358</v>
      </c>
      <c r="X1863" s="29" t="s">
        <v>10359</v>
      </c>
      <c r="Y1863" s="1"/>
      <c r="Z1863" s="1"/>
      <c r="AA1863" s="1" t="s">
        <v>1631</v>
      </c>
      <c r="AB1863" s="1"/>
      <c r="AC1863" s="1"/>
      <c r="AD1863" s="1"/>
      <c r="AE1863" s="1"/>
      <c r="AF1863" s="1"/>
      <c r="AG1863" s="1"/>
    </row>
    <row r="1864" spans="1:33">
      <c r="A1864" t="s">
        <v>170</v>
      </c>
      <c r="B1864" s="2" t="s">
        <v>10360</v>
      </c>
      <c r="C1864" s="1"/>
      <c r="D1864" s="1" t="s">
        <v>305</v>
      </c>
      <c r="E1864" s="1"/>
      <c r="F1864" s="1"/>
      <c r="G1864" s="1"/>
      <c r="H1864" s="20"/>
      <c r="I1864" s="22">
        <v>1</v>
      </c>
      <c r="J1864" s="20"/>
      <c r="K1864" s="22"/>
      <c r="L1864" s="20"/>
      <c r="M1864" s="22"/>
      <c r="N1864" s="20"/>
      <c r="O1864" s="22"/>
      <c r="P1864" s="20"/>
      <c r="Q1864" s="22">
        <v>-3</v>
      </c>
      <c r="R1864" s="20"/>
      <c r="S1864" s="22"/>
      <c r="T1864" s="20">
        <v>10</v>
      </c>
      <c r="U1864" s="22">
        <v>10</v>
      </c>
      <c r="V1864" s="27">
        <v>20000</v>
      </c>
      <c r="W1864" s="1" t="s">
        <v>10361</v>
      </c>
      <c r="X1864" s="29" t="s">
        <v>5917</v>
      </c>
      <c r="Y1864" s="1"/>
      <c r="Z1864" s="1"/>
      <c r="AA1864" s="1" t="s">
        <v>1631</v>
      </c>
      <c r="AB1864" s="1"/>
      <c r="AC1864" s="1"/>
      <c r="AD1864" s="1"/>
      <c r="AE1864" s="1"/>
      <c r="AF1864" s="1"/>
      <c r="AG1864" s="1"/>
    </row>
    <row r="1865" s="11" customFormat="1" spans="1:33">
      <c r="A1865" s="11" t="s">
        <v>170</v>
      </c>
      <c r="B1865" s="49" t="s">
        <v>10362</v>
      </c>
      <c r="C1865" s="34"/>
      <c r="D1865" s="34" t="s">
        <v>305</v>
      </c>
      <c r="E1865" s="34"/>
      <c r="F1865" s="34"/>
      <c r="G1865" s="34"/>
      <c r="H1865" s="35"/>
      <c r="I1865" s="38"/>
      <c r="J1865" s="20"/>
      <c r="K1865" s="38"/>
      <c r="L1865" s="35"/>
      <c r="M1865" s="38"/>
      <c r="N1865" s="35"/>
      <c r="O1865" s="38"/>
      <c r="P1865" s="35"/>
      <c r="Q1865" s="38">
        <v>-1</v>
      </c>
      <c r="R1865" s="35"/>
      <c r="S1865" s="38"/>
      <c r="T1865" s="35">
        <v>15</v>
      </c>
      <c r="U1865" s="38">
        <v>5</v>
      </c>
      <c r="V1865" s="41">
        <v>20000</v>
      </c>
      <c r="W1865" s="34" t="s">
        <v>10363</v>
      </c>
      <c r="X1865" s="42" t="s">
        <v>10364</v>
      </c>
      <c r="Y1865" s="34"/>
      <c r="Z1865" s="34"/>
      <c r="AA1865" s="34" t="s">
        <v>1631</v>
      </c>
      <c r="AB1865" s="34"/>
      <c r="AC1865" s="34"/>
      <c r="AD1865" s="34"/>
      <c r="AE1865" s="34"/>
      <c r="AF1865" s="34"/>
      <c r="AG1865" s="34"/>
    </row>
    <row r="1866" spans="1:33">
      <c r="A1866" t="s">
        <v>313</v>
      </c>
      <c r="B1866" s="2" t="s">
        <v>10365</v>
      </c>
      <c r="C1866" s="59"/>
      <c r="D1866" s="1" t="s">
        <v>357</v>
      </c>
      <c r="E1866" s="59"/>
      <c r="F1866" s="1"/>
      <c r="G1866" s="59"/>
      <c r="H1866" s="44"/>
      <c r="I1866" s="67"/>
      <c r="K1866" s="67"/>
      <c r="L1866" s="54"/>
      <c r="M1866" s="67"/>
      <c r="N1866" s="54"/>
      <c r="O1866" s="67"/>
      <c r="P1866" s="54"/>
      <c r="Q1866" s="67">
        <v>-2</v>
      </c>
      <c r="R1866" s="44"/>
      <c r="S1866" s="67"/>
      <c r="T1866" s="54">
        <v>2</v>
      </c>
      <c r="U1866" s="67">
        <v>2</v>
      </c>
      <c r="V1866" s="68">
        <v>1000</v>
      </c>
      <c r="W1866" s="59" t="s">
        <v>10366</v>
      </c>
      <c r="X1866" s="29" t="s">
        <v>10367</v>
      </c>
      <c r="Y1866" s="59"/>
      <c r="Z1866" s="59"/>
      <c r="AA1866" s="1" t="s">
        <v>1631</v>
      </c>
      <c r="AB1866" s="1"/>
      <c r="AC1866" s="1"/>
      <c r="AD1866" s="1"/>
      <c r="AE1866" s="1"/>
      <c r="AF1866" s="1"/>
      <c r="AG1866" s="1"/>
    </row>
    <row r="1867" spans="1:33">
      <c r="A1867" t="s">
        <v>313</v>
      </c>
      <c r="B1867" s="2" t="s">
        <v>10368</v>
      </c>
      <c r="C1867" s="59"/>
      <c r="D1867" s="1" t="s">
        <v>357</v>
      </c>
      <c r="E1867" s="59"/>
      <c r="F1867" s="1"/>
      <c r="G1867" s="59"/>
      <c r="H1867" s="44"/>
      <c r="I1867" s="67"/>
      <c r="K1867" s="67"/>
      <c r="L1867" s="54"/>
      <c r="M1867" s="67"/>
      <c r="N1867" s="54"/>
      <c r="O1867" s="67"/>
      <c r="P1867" s="54"/>
      <c r="Q1867" s="67">
        <v>-4</v>
      </c>
      <c r="R1867" s="44"/>
      <c r="S1867" s="67"/>
      <c r="T1867" s="54">
        <v>4</v>
      </c>
      <c r="U1867" s="67">
        <v>4</v>
      </c>
      <c r="V1867" s="68">
        <v>2000</v>
      </c>
      <c r="W1867" s="59" t="s">
        <v>10369</v>
      </c>
      <c r="X1867" s="29" t="s">
        <v>10367</v>
      </c>
      <c r="Y1867" s="59"/>
      <c r="Z1867" s="59"/>
      <c r="AA1867" s="1" t="s">
        <v>1631</v>
      </c>
      <c r="AB1867" s="1"/>
      <c r="AC1867" s="1"/>
      <c r="AD1867" s="1"/>
      <c r="AE1867" s="1"/>
      <c r="AF1867" s="1"/>
      <c r="AG1867" s="1"/>
    </row>
    <row r="1868" spans="1:33">
      <c r="A1868" t="s">
        <v>313</v>
      </c>
      <c r="B1868" s="2" t="s">
        <v>10370</v>
      </c>
      <c r="C1868" s="59"/>
      <c r="D1868" s="1" t="s">
        <v>357</v>
      </c>
      <c r="E1868" s="59"/>
      <c r="F1868" s="1"/>
      <c r="G1868" s="59"/>
      <c r="H1868" s="44"/>
      <c r="I1868" s="67"/>
      <c r="K1868" s="67"/>
      <c r="L1868" s="54"/>
      <c r="M1868" s="67"/>
      <c r="N1868" s="54"/>
      <c r="O1868" s="67"/>
      <c r="P1868" s="54"/>
      <c r="Q1868" s="67">
        <v>-6</v>
      </c>
      <c r="R1868" s="44"/>
      <c r="S1868" s="67"/>
      <c r="T1868" s="54">
        <v>6</v>
      </c>
      <c r="U1868" s="67">
        <v>6</v>
      </c>
      <c r="V1868" s="68">
        <v>3000</v>
      </c>
      <c r="W1868" s="59" t="s">
        <v>10371</v>
      </c>
      <c r="X1868" s="29" t="s">
        <v>10372</v>
      </c>
      <c r="Y1868" s="59"/>
      <c r="Z1868" s="59"/>
      <c r="AA1868" s="1" t="s">
        <v>1631</v>
      </c>
      <c r="AB1868" s="1"/>
      <c r="AC1868" s="1"/>
      <c r="AD1868" s="1"/>
      <c r="AE1868" s="1"/>
      <c r="AF1868" s="1"/>
      <c r="AG1868" s="1"/>
    </row>
    <row r="1869" spans="1:33">
      <c r="A1869" t="s">
        <v>173</v>
      </c>
      <c r="B1869" s="2" t="s">
        <v>10373</v>
      </c>
      <c r="C1869" s="59"/>
      <c r="D1869" s="1" t="s">
        <v>183</v>
      </c>
      <c r="E1869" s="59"/>
      <c r="F1869" s="1" t="s">
        <v>10374</v>
      </c>
      <c r="G1869" s="59"/>
      <c r="H1869" s="44"/>
      <c r="I1869" s="67"/>
      <c r="K1869" s="67"/>
      <c r="L1869" s="54"/>
      <c r="M1869" s="67"/>
      <c r="N1869" s="54"/>
      <c r="O1869" s="67"/>
      <c r="P1869" s="54"/>
      <c r="Q1869" s="67"/>
      <c r="R1869" s="44"/>
      <c r="S1869" s="67"/>
      <c r="T1869" s="54"/>
      <c r="U1869" s="67"/>
      <c r="V1869" s="68">
        <v>100</v>
      </c>
      <c r="W1869" s="59" t="s">
        <v>10375</v>
      </c>
      <c r="X1869" s="29" t="s">
        <v>10376</v>
      </c>
      <c r="Y1869" s="59"/>
      <c r="Z1869" s="59"/>
      <c r="AA1869" s="1" t="s">
        <v>747</v>
      </c>
      <c r="AB1869" s="1"/>
      <c r="AC1869" s="1"/>
      <c r="AD1869" s="1"/>
      <c r="AE1869" s="1"/>
      <c r="AF1869" s="1"/>
      <c r="AG1869" s="1"/>
    </row>
    <row r="1870" spans="1:33">
      <c r="A1870" t="s">
        <v>173</v>
      </c>
      <c r="B1870" s="2" t="s">
        <v>10377</v>
      </c>
      <c r="C1870" s="1"/>
      <c r="D1870" s="1" t="s">
        <v>183</v>
      </c>
      <c r="E1870" s="1"/>
      <c r="F1870" s="1" t="s">
        <v>10378</v>
      </c>
      <c r="G1870" s="1"/>
      <c r="H1870" s="20"/>
      <c r="I1870" s="22"/>
      <c r="K1870" s="22"/>
      <c r="L1870" s="20"/>
      <c r="M1870" s="22"/>
      <c r="N1870" s="20"/>
      <c r="O1870" s="22"/>
      <c r="P1870" s="20"/>
      <c r="Q1870" s="22"/>
      <c r="R1870" s="20"/>
      <c r="S1870" s="22"/>
      <c r="T1870" s="20"/>
      <c r="U1870" s="22"/>
      <c r="V1870" s="58">
        <v>200</v>
      </c>
      <c r="W1870" s="59" t="s">
        <v>10379</v>
      </c>
      <c r="X1870" s="29" t="s">
        <v>10380</v>
      </c>
      <c r="Y1870" s="1"/>
      <c r="Z1870" s="1"/>
      <c r="AA1870" s="21" t="s">
        <v>1631</v>
      </c>
      <c r="AB1870" s="1"/>
      <c r="AC1870" s="1"/>
      <c r="AD1870" s="1"/>
      <c r="AE1870" s="1"/>
      <c r="AF1870" s="1"/>
      <c r="AG1870" s="1"/>
    </row>
    <row r="1871" spans="1:33">
      <c r="A1871" t="s">
        <v>173</v>
      </c>
      <c r="B1871" s="2" t="s">
        <v>10381</v>
      </c>
      <c r="C1871" s="1"/>
      <c r="D1871" s="1" t="s">
        <v>183</v>
      </c>
      <c r="E1871" s="1"/>
      <c r="F1871" s="1" t="s">
        <v>10378</v>
      </c>
      <c r="G1871" s="1"/>
      <c r="H1871" s="20"/>
      <c r="I1871" s="22"/>
      <c r="K1871" s="22"/>
      <c r="L1871" s="20"/>
      <c r="M1871" s="22"/>
      <c r="N1871" s="20"/>
      <c r="O1871" s="22"/>
      <c r="P1871" s="20"/>
      <c r="Q1871" s="22"/>
      <c r="R1871" s="20"/>
      <c r="S1871" s="22"/>
      <c r="T1871" s="20"/>
      <c r="U1871" s="22"/>
      <c r="V1871" s="58">
        <v>200</v>
      </c>
      <c r="W1871" s="59" t="s">
        <v>10382</v>
      </c>
      <c r="X1871" s="29" t="s">
        <v>10376</v>
      </c>
      <c r="Y1871" s="1"/>
      <c r="Z1871" s="1"/>
      <c r="AA1871" s="21" t="s">
        <v>1631</v>
      </c>
      <c r="AB1871" s="1"/>
      <c r="AC1871" s="1"/>
      <c r="AD1871" s="1"/>
      <c r="AE1871" s="1"/>
      <c r="AF1871" s="1"/>
      <c r="AG1871" s="1"/>
    </row>
    <row r="1872" spans="1:33">
      <c r="A1872" t="s">
        <v>173</v>
      </c>
      <c r="B1872" s="2" t="s">
        <v>10383</v>
      </c>
      <c r="C1872" s="1"/>
      <c r="D1872" s="1" t="s">
        <v>183</v>
      </c>
      <c r="E1872" s="1"/>
      <c r="F1872" s="1" t="s">
        <v>10384</v>
      </c>
      <c r="G1872" s="1"/>
      <c r="H1872" s="20"/>
      <c r="I1872" s="22"/>
      <c r="K1872" s="22"/>
      <c r="L1872" s="20"/>
      <c r="M1872" s="22"/>
      <c r="N1872" s="20"/>
      <c r="O1872" s="22"/>
      <c r="P1872" s="20"/>
      <c r="Q1872" s="22"/>
      <c r="R1872" s="20"/>
      <c r="S1872" s="22"/>
      <c r="T1872" s="20"/>
      <c r="U1872" s="22"/>
      <c r="V1872" s="58">
        <v>200</v>
      </c>
      <c r="W1872" s="59" t="s">
        <v>10385</v>
      </c>
      <c r="X1872" s="29" t="s">
        <v>10386</v>
      </c>
      <c r="Y1872" s="1"/>
      <c r="Z1872" s="1"/>
      <c r="AA1872" s="21" t="s">
        <v>1631</v>
      </c>
      <c r="AB1872" s="1"/>
      <c r="AC1872" s="1"/>
      <c r="AD1872" s="1"/>
      <c r="AE1872" s="1"/>
      <c r="AF1872" s="1"/>
      <c r="AG1872" s="1"/>
    </row>
    <row r="1873" spans="1:33">
      <c r="A1873" t="s">
        <v>173</v>
      </c>
      <c r="B1873" s="2" t="s">
        <v>10387</v>
      </c>
      <c r="C1873" s="1"/>
      <c r="D1873" s="1" t="s">
        <v>183</v>
      </c>
      <c r="E1873" s="1"/>
      <c r="F1873" s="1" t="s">
        <v>10388</v>
      </c>
      <c r="G1873" s="1"/>
      <c r="H1873" s="20"/>
      <c r="I1873" s="22"/>
      <c r="K1873" s="22"/>
      <c r="L1873" s="20"/>
      <c r="M1873" s="22"/>
      <c r="N1873" s="20"/>
      <c r="O1873" s="22"/>
      <c r="P1873" s="20"/>
      <c r="Q1873" s="22"/>
      <c r="R1873" s="20"/>
      <c r="S1873" s="22"/>
      <c r="T1873" s="20"/>
      <c r="U1873" s="22"/>
      <c r="V1873" s="58">
        <v>200</v>
      </c>
      <c r="W1873" s="59" t="s">
        <v>10389</v>
      </c>
      <c r="X1873" s="29" t="s">
        <v>10390</v>
      </c>
      <c r="Y1873" s="1"/>
      <c r="Z1873" s="1"/>
      <c r="AA1873" s="21" t="s">
        <v>1631</v>
      </c>
      <c r="AB1873" s="1"/>
      <c r="AC1873" s="1"/>
      <c r="AD1873" s="1"/>
      <c r="AE1873" s="1"/>
      <c r="AF1873" s="1"/>
      <c r="AG1873" s="1"/>
    </row>
    <row r="1874" spans="1:33">
      <c r="A1874" t="s">
        <v>173</v>
      </c>
      <c r="B1874" s="2" t="s">
        <v>10391</v>
      </c>
      <c r="C1874" s="59"/>
      <c r="D1874" s="1" t="s">
        <v>183</v>
      </c>
      <c r="E1874" s="59"/>
      <c r="F1874" s="1" t="s">
        <v>10378</v>
      </c>
      <c r="G1874" s="59"/>
      <c r="H1874" s="44"/>
      <c r="I1874" s="67"/>
      <c r="K1874" s="67"/>
      <c r="L1874" s="54"/>
      <c r="M1874" s="67"/>
      <c r="N1874" s="54"/>
      <c r="O1874" s="67"/>
      <c r="P1874" s="54"/>
      <c r="Q1874" s="67"/>
      <c r="R1874" s="44"/>
      <c r="S1874" s="67">
        <v>3</v>
      </c>
      <c r="T1874" s="54"/>
      <c r="U1874" s="67"/>
      <c r="V1874" s="68">
        <v>300</v>
      </c>
      <c r="W1874" s="59" t="s">
        <v>10392</v>
      </c>
      <c r="X1874" s="29" t="s">
        <v>10393</v>
      </c>
      <c r="Y1874" s="59"/>
      <c r="Z1874" s="59"/>
      <c r="AA1874" s="1" t="s">
        <v>747</v>
      </c>
      <c r="AB1874" s="1"/>
      <c r="AC1874" s="1"/>
      <c r="AD1874" s="1"/>
      <c r="AE1874" s="1"/>
      <c r="AF1874" s="1"/>
      <c r="AG1874" s="1"/>
    </row>
    <row r="1875" spans="1:33">
      <c r="A1875" t="s">
        <v>173</v>
      </c>
      <c r="B1875" s="2" t="s">
        <v>10394</v>
      </c>
      <c r="C1875" s="59"/>
      <c r="D1875" s="1" t="s">
        <v>183</v>
      </c>
      <c r="E1875" s="59"/>
      <c r="F1875" s="71" t="s">
        <v>10378</v>
      </c>
      <c r="G1875" s="59"/>
      <c r="H1875" s="44"/>
      <c r="I1875" s="67"/>
      <c r="K1875" s="67"/>
      <c r="L1875" s="54"/>
      <c r="M1875" s="67"/>
      <c r="N1875" s="54"/>
      <c r="O1875" s="67"/>
      <c r="P1875" s="54"/>
      <c r="Q1875" s="67"/>
      <c r="R1875" s="44"/>
      <c r="S1875" s="67"/>
      <c r="T1875" s="54"/>
      <c r="U1875" s="67"/>
      <c r="V1875" s="68">
        <v>300</v>
      </c>
      <c r="W1875" s="59" t="s">
        <v>10395</v>
      </c>
      <c r="X1875" s="29" t="s">
        <v>10396</v>
      </c>
      <c r="Y1875" s="59"/>
      <c r="Z1875" s="59"/>
      <c r="AA1875" s="1" t="s">
        <v>747</v>
      </c>
      <c r="AB1875" s="1"/>
      <c r="AC1875" s="1"/>
      <c r="AD1875" s="1"/>
      <c r="AE1875" s="1"/>
      <c r="AF1875" s="1"/>
      <c r="AG1875" s="1"/>
    </row>
    <row r="1876" spans="1:33">
      <c r="A1876" t="s">
        <v>173</v>
      </c>
      <c r="B1876" s="2" t="s">
        <v>10397</v>
      </c>
      <c r="C1876" s="59"/>
      <c r="D1876" s="1" t="s">
        <v>183</v>
      </c>
      <c r="E1876" s="59"/>
      <c r="F1876" s="1" t="s">
        <v>10378</v>
      </c>
      <c r="G1876" s="59"/>
      <c r="H1876" s="54"/>
      <c r="I1876" s="67"/>
      <c r="K1876" s="67"/>
      <c r="L1876" s="54"/>
      <c r="M1876" s="67"/>
      <c r="N1876" s="54"/>
      <c r="O1876" s="67"/>
      <c r="P1876" s="54"/>
      <c r="Q1876" s="67">
        <v>1</v>
      </c>
      <c r="R1876" s="54"/>
      <c r="S1876" s="67"/>
      <c r="T1876" s="54"/>
      <c r="U1876" s="67"/>
      <c r="V1876" s="58">
        <v>300</v>
      </c>
      <c r="W1876" s="59" t="s">
        <v>10398</v>
      </c>
      <c r="X1876" s="29" t="s">
        <v>10399</v>
      </c>
      <c r="Y1876" s="59"/>
      <c r="Z1876" s="59"/>
      <c r="AA1876" s="1" t="s">
        <v>747</v>
      </c>
      <c r="AB1876" s="1"/>
      <c r="AC1876" s="1"/>
      <c r="AD1876" s="1"/>
      <c r="AE1876" s="1"/>
      <c r="AF1876" s="1"/>
      <c r="AG1876" s="1"/>
    </row>
    <row r="1877" spans="1:33">
      <c r="A1877" t="s">
        <v>173</v>
      </c>
      <c r="B1877" s="2" t="s">
        <v>10400</v>
      </c>
      <c r="C1877" s="59"/>
      <c r="D1877" s="1" t="s">
        <v>183</v>
      </c>
      <c r="E1877" s="59"/>
      <c r="F1877" s="71" t="s">
        <v>10378</v>
      </c>
      <c r="G1877" s="59"/>
      <c r="H1877" s="54"/>
      <c r="I1877" s="67"/>
      <c r="K1877" s="67"/>
      <c r="L1877" s="54"/>
      <c r="M1877" s="67">
        <v>1</v>
      </c>
      <c r="N1877" s="54"/>
      <c r="O1877" s="67"/>
      <c r="P1877" s="54"/>
      <c r="Q1877" s="67"/>
      <c r="R1877" s="54"/>
      <c r="S1877" s="67"/>
      <c r="T1877" s="54"/>
      <c r="U1877" s="67"/>
      <c r="V1877" s="58">
        <v>300</v>
      </c>
      <c r="W1877" s="59" t="s">
        <v>10401</v>
      </c>
      <c r="X1877" s="29" t="s">
        <v>10402</v>
      </c>
      <c r="Y1877" s="59"/>
      <c r="Z1877" s="59"/>
      <c r="AA1877" s="1" t="s">
        <v>1614</v>
      </c>
      <c r="AB1877" s="1"/>
      <c r="AC1877" s="1"/>
      <c r="AD1877" s="1"/>
      <c r="AE1877" s="1"/>
      <c r="AF1877" s="1"/>
      <c r="AG1877" s="1"/>
    </row>
    <row r="1878" spans="1:33">
      <c r="A1878" t="s">
        <v>173</v>
      </c>
      <c r="B1878" s="2" t="s">
        <v>10403</v>
      </c>
      <c r="C1878" s="54"/>
      <c r="D1878" s="1" t="s">
        <v>183</v>
      </c>
      <c r="E1878" s="1"/>
      <c r="F1878" s="2" t="s">
        <v>10378</v>
      </c>
      <c r="G1878" s="2"/>
      <c r="H1878" s="20"/>
      <c r="I1878" s="22"/>
      <c r="K1878" s="22"/>
      <c r="L1878" s="20"/>
      <c r="M1878" s="22"/>
      <c r="N1878" s="20"/>
      <c r="O1878" s="22"/>
      <c r="P1878" s="20"/>
      <c r="Q1878" s="22"/>
      <c r="R1878" s="20"/>
      <c r="S1878" s="22"/>
      <c r="T1878" s="20"/>
      <c r="U1878" s="22"/>
      <c r="V1878" s="27">
        <v>300</v>
      </c>
      <c r="W1878" s="1" t="s">
        <v>10404</v>
      </c>
      <c r="X1878" s="29" t="s">
        <v>10405</v>
      </c>
      <c r="Y1878" s="1"/>
      <c r="Z1878" s="1"/>
      <c r="AA1878" s="1" t="s">
        <v>1667</v>
      </c>
      <c r="AB1878" s="1"/>
      <c r="AC1878" s="1"/>
      <c r="AD1878" s="1"/>
      <c r="AE1878" s="1"/>
      <c r="AF1878" s="1"/>
      <c r="AG1878" s="1"/>
    </row>
    <row r="1879" spans="1:33">
      <c r="A1879" t="s">
        <v>173</v>
      </c>
      <c r="B1879" s="2" t="s">
        <v>10406</v>
      </c>
      <c r="C1879" s="59"/>
      <c r="D1879" s="1" t="s">
        <v>183</v>
      </c>
      <c r="E1879" s="59"/>
      <c r="F1879" s="1" t="s">
        <v>10384</v>
      </c>
      <c r="G1879" s="59"/>
      <c r="H1879" s="54"/>
      <c r="I1879" s="67"/>
      <c r="K1879" s="67"/>
      <c r="L1879" s="54"/>
      <c r="M1879" s="67"/>
      <c r="N1879" s="54"/>
      <c r="O1879" s="67"/>
      <c r="P1879" s="54"/>
      <c r="Q1879" s="67"/>
      <c r="R1879" s="54"/>
      <c r="S1879" s="67"/>
      <c r="T1879" s="54"/>
      <c r="U1879" s="67">
        <v>1</v>
      </c>
      <c r="V1879" s="58">
        <v>300</v>
      </c>
      <c r="W1879" s="59" t="s">
        <v>10407</v>
      </c>
      <c r="X1879" s="29" t="s">
        <v>10408</v>
      </c>
      <c r="Y1879" s="59"/>
      <c r="Z1879" s="59"/>
      <c r="AA1879" s="1" t="s">
        <v>747</v>
      </c>
      <c r="AB1879" s="1"/>
      <c r="AC1879" s="1"/>
      <c r="AD1879" s="1"/>
      <c r="AE1879" s="1"/>
      <c r="AF1879" s="1"/>
      <c r="AG1879" s="1"/>
    </row>
    <row r="1880" spans="1:33">
      <c r="A1880" t="s">
        <v>173</v>
      </c>
      <c r="B1880" s="2" t="s">
        <v>10409</v>
      </c>
      <c r="C1880" s="1"/>
      <c r="D1880" s="1" t="s">
        <v>183</v>
      </c>
      <c r="E1880" s="1"/>
      <c r="F1880" s="1" t="s">
        <v>10384</v>
      </c>
      <c r="G1880" s="1"/>
      <c r="H1880" s="20"/>
      <c r="I1880" s="22"/>
      <c r="K1880" s="22"/>
      <c r="L1880" s="20"/>
      <c r="M1880" s="22"/>
      <c r="N1880" s="20"/>
      <c r="O1880" s="22">
        <v>1</v>
      </c>
      <c r="P1880" s="20"/>
      <c r="Q1880" s="22"/>
      <c r="R1880" s="20"/>
      <c r="S1880" s="22"/>
      <c r="T1880" s="20"/>
      <c r="U1880" s="22"/>
      <c r="V1880" s="58">
        <v>300</v>
      </c>
      <c r="W1880" s="59" t="s">
        <v>10410</v>
      </c>
      <c r="X1880" s="29" t="s">
        <v>10411</v>
      </c>
      <c r="Y1880" s="1"/>
      <c r="Z1880" s="1"/>
      <c r="AA1880" s="21" t="s">
        <v>1631</v>
      </c>
      <c r="AB1880" s="1"/>
      <c r="AC1880" s="1"/>
      <c r="AD1880" s="1"/>
      <c r="AE1880" s="1"/>
      <c r="AF1880" s="1"/>
      <c r="AG1880" s="1"/>
    </row>
    <row r="1881" spans="1:33">
      <c r="A1881" t="s">
        <v>173</v>
      </c>
      <c r="B1881" s="2" t="s">
        <v>10412</v>
      </c>
      <c r="C1881" s="59"/>
      <c r="D1881" s="1" t="s">
        <v>183</v>
      </c>
      <c r="E1881" s="59"/>
      <c r="F1881" s="1" t="s">
        <v>10388</v>
      </c>
      <c r="G1881" s="59"/>
      <c r="H1881" s="54"/>
      <c r="I1881" s="67"/>
      <c r="K1881" s="67"/>
      <c r="L1881" s="54"/>
      <c r="M1881" s="67"/>
      <c r="N1881" s="54"/>
      <c r="O1881" s="67">
        <v>1</v>
      </c>
      <c r="P1881" s="54"/>
      <c r="Q1881" s="67"/>
      <c r="R1881" s="54"/>
      <c r="S1881" s="67"/>
      <c r="T1881" s="54"/>
      <c r="U1881" s="67"/>
      <c r="V1881" s="58">
        <v>300</v>
      </c>
      <c r="W1881" s="59" t="s">
        <v>10413</v>
      </c>
      <c r="X1881" s="29" t="s">
        <v>10414</v>
      </c>
      <c r="Y1881" s="59"/>
      <c r="Z1881" s="59"/>
      <c r="AA1881" s="1" t="s">
        <v>1614</v>
      </c>
      <c r="AB1881" s="1"/>
      <c r="AC1881" s="1"/>
      <c r="AD1881" s="1"/>
      <c r="AE1881" s="1"/>
      <c r="AF1881" s="1"/>
      <c r="AG1881" s="1"/>
    </row>
    <row r="1882" spans="1:33">
      <c r="A1882" t="s">
        <v>173</v>
      </c>
      <c r="B1882" s="2" t="s">
        <v>10415</v>
      </c>
      <c r="C1882" s="59"/>
      <c r="D1882" s="1" t="s">
        <v>183</v>
      </c>
      <c r="E1882" s="59"/>
      <c r="F1882" s="1" t="s">
        <v>10416</v>
      </c>
      <c r="G1882" s="59"/>
      <c r="H1882" s="54"/>
      <c r="I1882" s="67"/>
      <c r="K1882" s="67"/>
      <c r="L1882" s="54"/>
      <c r="M1882" s="67"/>
      <c r="N1882" s="54"/>
      <c r="O1882" s="67"/>
      <c r="P1882" s="54"/>
      <c r="Q1882" s="67">
        <v>1</v>
      </c>
      <c r="R1882" s="54"/>
      <c r="S1882" s="67"/>
      <c r="T1882" s="54"/>
      <c r="U1882" s="67"/>
      <c r="V1882" s="58">
        <v>300</v>
      </c>
      <c r="W1882" s="59" t="s">
        <v>10417</v>
      </c>
      <c r="X1882" s="29" t="s">
        <v>10399</v>
      </c>
      <c r="Y1882" s="59"/>
      <c r="Z1882" s="59"/>
      <c r="AA1882" s="1" t="s">
        <v>747</v>
      </c>
      <c r="AB1882" s="1"/>
      <c r="AC1882" s="1"/>
      <c r="AD1882" s="1"/>
      <c r="AE1882" s="1"/>
      <c r="AF1882" s="1"/>
      <c r="AG1882" s="1"/>
    </row>
    <row r="1883" spans="1:33">
      <c r="A1883" t="s">
        <v>173</v>
      </c>
      <c r="B1883" s="2" t="s">
        <v>10418</v>
      </c>
      <c r="C1883" s="1"/>
      <c r="D1883" s="1" t="s">
        <v>183</v>
      </c>
      <c r="E1883" s="1"/>
      <c r="F1883" s="1" t="s">
        <v>10416</v>
      </c>
      <c r="G1883" s="1"/>
      <c r="H1883" s="20"/>
      <c r="I1883" s="22"/>
      <c r="K1883" s="22"/>
      <c r="L1883" s="20"/>
      <c r="M1883" s="22"/>
      <c r="N1883" s="20"/>
      <c r="O1883" s="22"/>
      <c r="P1883" s="20"/>
      <c r="Q1883" s="22"/>
      <c r="R1883" s="20"/>
      <c r="S1883" s="22"/>
      <c r="T1883" s="20"/>
      <c r="U1883" s="22"/>
      <c r="V1883" s="58">
        <v>300</v>
      </c>
      <c r="W1883" s="59" t="s">
        <v>10419</v>
      </c>
      <c r="X1883" s="29" t="s">
        <v>10420</v>
      </c>
      <c r="Y1883" s="1"/>
      <c r="Z1883" s="1"/>
      <c r="AA1883" s="21" t="s">
        <v>1631</v>
      </c>
      <c r="AB1883" s="1"/>
      <c r="AC1883" s="1"/>
      <c r="AD1883" s="1"/>
      <c r="AE1883" s="1"/>
      <c r="AF1883" s="1"/>
      <c r="AG1883" s="1"/>
    </row>
    <row r="1884" spans="1:33">
      <c r="A1884" t="s">
        <v>173</v>
      </c>
      <c r="B1884" s="2" t="s">
        <v>10421</v>
      </c>
      <c r="C1884" s="1"/>
      <c r="D1884" s="1" t="s">
        <v>183</v>
      </c>
      <c r="E1884" s="1"/>
      <c r="F1884" s="1" t="s">
        <v>10374</v>
      </c>
      <c r="G1884" s="1"/>
      <c r="H1884" s="20"/>
      <c r="I1884" s="22"/>
      <c r="K1884" s="22"/>
      <c r="L1884" s="20">
        <v>1</v>
      </c>
      <c r="M1884" s="22"/>
      <c r="N1884" s="20"/>
      <c r="O1884" s="22"/>
      <c r="P1884" s="20"/>
      <c r="Q1884" s="22"/>
      <c r="R1884" s="20"/>
      <c r="S1884" s="22"/>
      <c r="T1884" s="20"/>
      <c r="U1884" s="22"/>
      <c r="V1884" s="58">
        <v>500</v>
      </c>
      <c r="W1884" s="59" t="s">
        <v>10422</v>
      </c>
      <c r="X1884" s="29" t="s">
        <v>10423</v>
      </c>
      <c r="Y1884" s="1"/>
      <c r="Z1884" s="1"/>
      <c r="AA1884" s="21" t="s">
        <v>1631</v>
      </c>
      <c r="AB1884" s="1"/>
      <c r="AC1884" s="1"/>
      <c r="AD1884" s="1"/>
      <c r="AE1884" s="1"/>
      <c r="AF1884" s="1"/>
      <c r="AG1884" s="1"/>
    </row>
    <row r="1885" spans="1:33">
      <c r="A1885" t="s">
        <v>173</v>
      </c>
      <c r="B1885" s="2" t="s">
        <v>10424</v>
      </c>
      <c r="C1885" s="59"/>
      <c r="D1885" s="1" t="s">
        <v>183</v>
      </c>
      <c r="E1885" s="59"/>
      <c r="F1885" s="1" t="s">
        <v>10378</v>
      </c>
      <c r="G1885" s="59"/>
      <c r="H1885" s="54"/>
      <c r="I1885" s="67"/>
      <c r="K1885" s="67"/>
      <c r="L1885" s="54"/>
      <c r="M1885" s="67"/>
      <c r="N1885" s="54"/>
      <c r="O1885" s="67"/>
      <c r="P1885" s="54"/>
      <c r="Q1885" s="67"/>
      <c r="R1885" s="54"/>
      <c r="S1885" s="67"/>
      <c r="T1885" s="54"/>
      <c r="U1885" s="67"/>
      <c r="V1885" s="58">
        <v>500</v>
      </c>
      <c r="W1885" s="59" t="s">
        <v>10425</v>
      </c>
      <c r="X1885" s="29" t="s">
        <v>10426</v>
      </c>
      <c r="Y1885" s="59"/>
      <c r="Z1885" s="59"/>
      <c r="AA1885" s="1" t="s">
        <v>747</v>
      </c>
      <c r="AB1885" s="1"/>
      <c r="AC1885" s="1"/>
      <c r="AD1885" s="1"/>
      <c r="AE1885" s="1"/>
      <c r="AF1885" s="1"/>
      <c r="AG1885" s="1"/>
    </row>
    <row r="1886" spans="1:33">
      <c r="A1886" t="s">
        <v>173</v>
      </c>
      <c r="B1886" s="2" t="s">
        <v>10427</v>
      </c>
      <c r="C1886" s="59"/>
      <c r="D1886" s="1" t="s">
        <v>183</v>
      </c>
      <c r="E1886" s="59"/>
      <c r="F1886" s="71" t="s">
        <v>10378</v>
      </c>
      <c r="G1886" s="59"/>
      <c r="H1886" s="54"/>
      <c r="I1886" s="67"/>
      <c r="K1886" s="67"/>
      <c r="L1886" s="54"/>
      <c r="M1886" s="67"/>
      <c r="N1886" s="54"/>
      <c r="O1886" s="67"/>
      <c r="P1886" s="54"/>
      <c r="Q1886" s="67"/>
      <c r="R1886" s="54"/>
      <c r="S1886" s="67"/>
      <c r="T1886" s="54"/>
      <c r="U1886" s="67"/>
      <c r="V1886" s="58">
        <v>500</v>
      </c>
      <c r="W1886" s="59" t="s">
        <v>10428</v>
      </c>
      <c r="X1886" s="29" t="s">
        <v>10429</v>
      </c>
      <c r="Y1886" s="59"/>
      <c r="Z1886" s="59"/>
      <c r="AA1886" s="1" t="s">
        <v>1623</v>
      </c>
      <c r="AB1886" s="1"/>
      <c r="AC1886" s="1"/>
      <c r="AD1886" s="1"/>
      <c r="AE1886" s="1"/>
      <c r="AF1886" s="1"/>
      <c r="AG1886" s="1"/>
    </row>
    <row r="1887" spans="1:33">
      <c r="A1887" t="s">
        <v>173</v>
      </c>
      <c r="B1887" s="2" t="s">
        <v>10430</v>
      </c>
      <c r="C1887" s="1"/>
      <c r="D1887" s="1" t="s">
        <v>183</v>
      </c>
      <c r="E1887" s="1"/>
      <c r="F1887" s="1" t="s">
        <v>10378</v>
      </c>
      <c r="G1887" s="1"/>
      <c r="H1887" s="20">
        <v>1</v>
      </c>
      <c r="I1887" s="22"/>
      <c r="K1887" s="22"/>
      <c r="L1887" s="20"/>
      <c r="M1887" s="22"/>
      <c r="N1887" s="20"/>
      <c r="O1887" s="22"/>
      <c r="P1887" s="20"/>
      <c r="Q1887" s="22"/>
      <c r="R1887" s="20"/>
      <c r="S1887" s="22"/>
      <c r="T1887" s="20"/>
      <c r="U1887" s="22"/>
      <c r="V1887" s="58">
        <v>500</v>
      </c>
      <c r="W1887" s="59" t="s">
        <v>10431</v>
      </c>
      <c r="X1887" s="29" t="s">
        <v>10432</v>
      </c>
      <c r="Y1887" s="1"/>
      <c r="Z1887" s="1"/>
      <c r="AA1887" s="21" t="s">
        <v>1631</v>
      </c>
      <c r="AB1887" s="1"/>
      <c r="AC1887" s="1"/>
      <c r="AD1887" s="1"/>
      <c r="AE1887" s="1"/>
      <c r="AF1887" s="1"/>
      <c r="AG1887" s="1"/>
    </row>
    <row r="1888" spans="1:33">
      <c r="A1888" t="s">
        <v>173</v>
      </c>
      <c r="B1888" s="2" t="s">
        <v>10433</v>
      </c>
      <c r="C1888" s="59"/>
      <c r="D1888" s="1" t="s">
        <v>183</v>
      </c>
      <c r="E1888" s="59"/>
      <c r="F1888" s="71" t="s">
        <v>10434</v>
      </c>
      <c r="G1888" s="59"/>
      <c r="H1888" s="54"/>
      <c r="I1888" s="67"/>
      <c r="K1888" s="67"/>
      <c r="L1888" s="54"/>
      <c r="M1888" s="67"/>
      <c r="N1888" s="54"/>
      <c r="O1888" s="67"/>
      <c r="P1888" s="54"/>
      <c r="Q1888" s="67">
        <v>1</v>
      </c>
      <c r="R1888" s="54"/>
      <c r="S1888" s="67"/>
      <c r="T1888" s="54"/>
      <c r="U1888" s="67">
        <v>1</v>
      </c>
      <c r="V1888" s="58">
        <v>500</v>
      </c>
      <c r="W1888" s="59" t="s">
        <v>10435</v>
      </c>
      <c r="X1888" s="29" t="s">
        <v>10436</v>
      </c>
      <c r="Y1888" s="59"/>
      <c r="Z1888" s="59"/>
      <c r="AA1888" s="1" t="s">
        <v>1614</v>
      </c>
      <c r="AB1888" s="1"/>
      <c r="AC1888" s="1"/>
      <c r="AD1888" s="1"/>
      <c r="AE1888" s="1"/>
      <c r="AF1888" s="1"/>
      <c r="AG1888" s="1"/>
    </row>
    <row r="1889" spans="1:33">
      <c r="A1889" t="s">
        <v>173</v>
      </c>
      <c r="B1889" s="2" t="s">
        <v>10437</v>
      </c>
      <c r="C1889" s="59"/>
      <c r="D1889" s="1" t="s">
        <v>183</v>
      </c>
      <c r="E1889" s="59"/>
      <c r="F1889" s="1" t="s">
        <v>10384</v>
      </c>
      <c r="G1889" s="59"/>
      <c r="H1889" s="54"/>
      <c r="I1889" s="67"/>
      <c r="K1889" s="67"/>
      <c r="L1889" s="54"/>
      <c r="M1889" s="67"/>
      <c r="N1889" s="54"/>
      <c r="O1889" s="67"/>
      <c r="P1889" s="54"/>
      <c r="Q1889" s="67"/>
      <c r="R1889" s="54"/>
      <c r="S1889" s="67"/>
      <c r="T1889" s="54"/>
      <c r="U1889" s="67"/>
      <c r="V1889" s="58">
        <v>500</v>
      </c>
      <c r="W1889" s="59" t="s">
        <v>10438</v>
      </c>
      <c r="X1889" s="29" t="s">
        <v>8571</v>
      </c>
      <c r="Y1889" s="59"/>
      <c r="Z1889" s="59"/>
      <c r="AA1889" s="1" t="s">
        <v>747</v>
      </c>
      <c r="AB1889" s="1"/>
      <c r="AC1889" s="1"/>
      <c r="AD1889" s="1"/>
      <c r="AE1889" s="1"/>
      <c r="AF1889" s="1"/>
      <c r="AG1889" s="1"/>
    </row>
    <row r="1890" spans="1:33">
      <c r="A1890" t="s">
        <v>173</v>
      </c>
      <c r="B1890" s="2" t="s">
        <v>10439</v>
      </c>
      <c r="C1890" s="59"/>
      <c r="D1890" s="1" t="s">
        <v>183</v>
      </c>
      <c r="E1890" s="59"/>
      <c r="F1890" s="1" t="s">
        <v>10384</v>
      </c>
      <c r="G1890" s="59"/>
      <c r="H1890" s="54"/>
      <c r="I1890" s="67"/>
      <c r="K1890" s="67"/>
      <c r="L1890" s="54"/>
      <c r="M1890" s="67"/>
      <c r="N1890" s="54"/>
      <c r="O1890" s="67"/>
      <c r="P1890" s="54"/>
      <c r="Q1890" s="67"/>
      <c r="R1890" s="54"/>
      <c r="S1890" s="67"/>
      <c r="T1890" s="54"/>
      <c r="U1890" s="67"/>
      <c r="V1890" s="58">
        <v>500</v>
      </c>
      <c r="W1890" s="59" t="s">
        <v>10440</v>
      </c>
      <c r="X1890" s="29" t="s">
        <v>10441</v>
      </c>
      <c r="Y1890" s="59"/>
      <c r="Z1890" s="59"/>
      <c r="AA1890" s="1" t="s">
        <v>1614</v>
      </c>
      <c r="AB1890" s="1"/>
      <c r="AC1890" s="1"/>
      <c r="AD1890" s="1"/>
      <c r="AE1890" s="1"/>
      <c r="AF1890" s="1"/>
      <c r="AG1890" s="1"/>
    </row>
    <row r="1891" spans="1:33">
      <c r="A1891" t="s">
        <v>173</v>
      </c>
      <c r="B1891" s="2" t="s">
        <v>10442</v>
      </c>
      <c r="C1891" s="59"/>
      <c r="D1891" s="1" t="s">
        <v>183</v>
      </c>
      <c r="E1891" s="59"/>
      <c r="F1891" s="1" t="s">
        <v>10384</v>
      </c>
      <c r="G1891" s="59"/>
      <c r="H1891" s="54"/>
      <c r="I1891" s="67"/>
      <c r="K1891" s="67"/>
      <c r="L1891" s="54"/>
      <c r="M1891" s="67"/>
      <c r="N1891" s="54"/>
      <c r="O1891" s="67"/>
      <c r="P1891" s="54"/>
      <c r="Q1891" s="67"/>
      <c r="R1891" s="54"/>
      <c r="S1891" s="67"/>
      <c r="T1891" s="54"/>
      <c r="U1891" s="67"/>
      <c r="V1891" s="58">
        <v>500</v>
      </c>
      <c r="W1891" s="59" t="s">
        <v>10443</v>
      </c>
      <c r="X1891" s="29" t="s">
        <v>10444</v>
      </c>
      <c r="Y1891" s="59"/>
      <c r="Z1891" s="59"/>
      <c r="AA1891" s="1" t="s">
        <v>1623</v>
      </c>
      <c r="AB1891" s="1"/>
      <c r="AC1891" s="1"/>
      <c r="AD1891" s="1"/>
      <c r="AE1891" s="1"/>
      <c r="AF1891" s="1"/>
      <c r="AG1891" s="1"/>
    </row>
    <row r="1892" spans="1:33">
      <c r="A1892" t="s">
        <v>173</v>
      </c>
      <c r="B1892" s="2" t="s">
        <v>10445</v>
      </c>
      <c r="C1892" s="59"/>
      <c r="D1892" s="1" t="s">
        <v>183</v>
      </c>
      <c r="E1892" s="59"/>
      <c r="F1892" s="71" t="s">
        <v>10384</v>
      </c>
      <c r="G1892" s="59"/>
      <c r="H1892" s="54"/>
      <c r="I1892" s="67"/>
      <c r="K1892" s="67"/>
      <c r="L1892" s="54"/>
      <c r="M1892" s="67"/>
      <c r="N1892" s="54"/>
      <c r="O1892" s="67"/>
      <c r="P1892" s="54"/>
      <c r="Q1892" s="67"/>
      <c r="R1892" s="54"/>
      <c r="S1892" s="67"/>
      <c r="T1892" s="54"/>
      <c r="U1892" s="67"/>
      <c r="V1892" s="58">
        <v>500</v>
      </c>
      <c r="W1892" s="59" t="s">
        <v>10446</v>
      </c>
      <c r="X1892" s="29" t="s">
        <v>10444</v>
      </c>
      <c r="Y1892" s="59"/>
      <c r="Z1892" s="59"/>
      <c r="AA1892" s="1" t="s">
        <v>1623</v>
      </c>
      <c r="AB1892" s="1"/>
      <c r="AC1892" s="1"/>
      <c r="AD1892" s="1"/>
      <c r="AE1892" s="1"/>
      <c r="AF1892" s="1"/>
      <c r="AG1892" s="1"/>
    </row>
    <row r="1893" spans="1:33">
      <c r="A1893" t="s">
        <v>173</v>
      </c>
      <c r="B1893" s="2" t="s">
        <v>10447</v>
      </c>
      <c r="C1893" s="59"/>
      <c r="D1893" s="1" t="s">
        <v>183</v>
      </c>
      <c r="E1893" s="59"/>
      <c r="F1893" s="1" t="s">
        <v>10384</v>
      </c>
      <c r="G1893" s="59"/>
      <c r="H1893" s="54"/>
      <c r="I1893" s="67"/>
      <c r="K1893" s="67"/>
      <c r="L1893" s="54"/>
      <c r="M1893" s="67"/>
      <c r="N1893" s="54"/>
      <c r="O1893" s="67"/>
      <c r="P1893" s="54"/>
      <c r="Q1893" s="67"/>
      <c r="R1893" s="54"/>
      <c r="S1893" s="67"/>
      <c r="T1893" s="54"/>
      <c r="U1893" s="67"/>
      <c r="V1893" s="58">
        <v>500</v>
      </c>
      <c r="W1893" s="59" t="s">
        <v>10448</v>
      </c>
      <c r="X1893" s="29" t="s">
        <v>10449</v>
      </c>
      <c r="Y1893" s="59"/>
      <c r="Z1893" s="59"/>
      <c r="AA1893" s="1" t="s">
        <v>1623</v>
      </c>
      <c r="AB1893" s="1"/>
      <c r="AC1893" s="1"/>
      <c r="AD1893" s="1"/>
      <c r="AE1893" s="1"/>
      <c r="AF1893" s="1"/>
      <c r="AG1893" s="1"/>
    </row>
    <row r="1894" spans="1:33">
      <c r="A1894" t="s">
        <v>173</v>
      </c>
      <c r="B1894" s="2" t="s">
        <v>10450</v>
      </c>
      <c r="C1894" s="1"/>
      <c r="D1894" s="1" t="s">
        <v>183</v>
      </c>
      <c r="E1894" s="1"/>
      <c r="F1894" s="1" t="s">
        <v>10384</v>
      </c>
      <c r="G1894" s="1"/>
      <c r="H1894" s="20"/>
      <c r="I1894" s="22"/>
      <c r="K1894" s="22"/>
      <c r="L1894" s="20"/>
      <c r="M1894" s="22"/>
      <c r="N1894" s="20"/>
      <c r="O1894" s="22"/>
      <c r="P1894" s="20"/>
      <c r="Q1894" s="22"/>
      <c r="R1894" s="20"/>
      <c r="S1894" s="22"/>
      <c r="T1894" s="20"/>
      <c r="U1894" s="22"/>
      <c r="V1894" s="58">
        <v>500</v>
      </c>
      <c r="W1894" s="59" t="s">
        <v>10451</v>
      </c>
      <c r="X1894" s="29" t="s">
        <v>10452</v>
      </c>
      <c r="Y1894" s="1"/>
      <c r="Z1894" s="1"/>
      <c r="AA1894" s="21" t="s">
        <v>1631</v>
      </c>
      <c r="AB1894" s="1"/>
      <c r="AC1894" s="1"/>
      <c r="AD1894" s="1"/>
      <c r="AE1894" s="1"/>
      <c r="AF1894" s="1"/>
      <c r="AG1894" s="1"/>
    </row>
    <row r="1895" spans="1:33">
      <c r="A1895" t="s">
        <v>173</v>
      </c>
      <c r="B1895" s="2" t="s">
        <v>10453</v>
      </c>
      <c r="C1895" s="1"/>
      <c r="D1895" s="1" t="s">
        <v>183</v>
      </c>
      <c r="E1895" s="1"/>
      <c r="F1895" s="1" t="s">
        <v>10384</v>
      </c>
      <c r="G1895" s="1"/>
      <c r="H1895" s="20"/>
      <c r="I1895" s="22"/>
      <c r="J1895" s="13">
        <v>1</v>
      </c>
      <c r="K1895" s="22"/>
      <c r="L1895" s="20"/>
      <c r="M1895" s="22"/>
      <c r="N1895" s="20"/>
      <c r="O1895" s="22"/>
      <c r="P1895" s="20"/>
      <c r="Q1895" s="22"/>
      <c r="R1895" s="20"/>
      <c r="S1895" s="22"/>
      <c r="T1895" s="20"/>
      <c r="U1895" s="22"/>
      <c r="V1895" s="58">
        <v>500</v>
      </c>
      <c r="W1895" s="59" t="s">
        <v>10454</v>
      </c>
      <c r="X1895" s="29" t="s">
        <v>10455</v>
      </c>
      <c r="Y1895" s="1"/>
      <c r="Z1895" s="1"/>
      <c r="AA1895" s="21" t="s">
        <v>1631</v>
      </c>
      <c r="AB1895" s="1"/>
      <c r="AC1895" s="1"/>
      <c r="AD1895" s="1"/>
      <c r="AE1895" s="1"/>
      <c r="AF1895" s="1"/>
      <c r="AG1895" s="1"/>
    </row>
    <row r="1896" spans="1:33">
      <c r="A1896" t="s">
        <v>173</v>
      </c>
      <c r="B1896" s="2" t="s">
        <v>10456</v>
      </c>
      <c r="C1896" s="1"/>
      <c r="D1896" s="1" t="s">
        <v>183</v>
      </c>
      <c r="E1896" s="1"/>
      <c r="F1896" s="1" t="s">
        <v>10384</v>
      </c>
      <c r="G1896" s="1"/>
      <c r="H1896" s="20"/>
      <c r="I1896" s="22"/>
      <c r="K1896" s="22"/>
      <c r="L1896" s="20"/>
      <c r="M1896" s="22"/>
      <c r="N1896" s="20"/>
      <c r="O1896" s="22"/>
      <c r="P1896" s="20"/>
      <c r="Q1896" s="22"/>
      <c r="R1896" s="20"/>
      <c r="S1896" s="22"/>
      <c r="T1896" s="20">
        <v>2</v>
      </c>
      <c r="U1896" s="22"/>
      <c r="V1896" s="58">
        <v>500</v>
      </c>
      <c r="W1896" s="59" t="s">
        <v>10457</v>
      </c>
      <c r="X1896" s="29" t="s">
        <v>10458</v>
      </c>
      <c r="Y1896" s="1"/>
      <c r="Z1896" s="1"/>
      <c r="AA1896" s="21" t="s">
        <v>1631</v>
      </c>
      <c r="AB1896" s="1"/>
      <c r="AC1896" s="1"/>
      <c r="AD1896" s="1"/>
      <c r="AE1896" s="1"/>
      <c r="AF1896" s="1"/>
      <c r="AG1896" s="1"/>
    </row>
    <row r="1897" spans="1:33">
      <c r="A1897" t="s">
        <v>173</v>
      </c>
      <c r="B1897" s="2" t="s">
        <v>10459</v>
      </c>
      <c r="C1897" s="1"/>
      <c r="D1897" s="1" t="s">
        <v>183</v>
      </c>
      <c r="E1897" s="1"/>
      <c r="F1897" s="1" t="s">
        <v>10384</v>
      </c>
      <c r="G1897" s="1"/>
      <c r="H1897" s="20"/>
      <c r="I1897" s="22"/>
      <c r="K1897" s="22"/>
      <c r="L1897" s="20"/>
      <c r="M1897" s="22"/>
      <c r="N1897" s="20"/>
      <c r="O1897" s="22"/>
      <c r="P1897" s="20"/>
      <c r="Q1897" s="22"/>
      <c r="R1897" s="20"/>
      <c r="S1897" s="22"/>
      <c r="T1897" s="20"/>
      <c r="U1897" s="22">
        <v>2</v>
      </c>
      <c r="V1897" s="58">
        <v>500</v>
      </c>
      <c r="W1897" s="59" t="s">
        <v>10460</v>
      </c>
      <c r="X1897" s="29" t="s">
        <v>10461</v>
      </c>
      <c r="Y1897" s="1"/>
      <c r="Z1897" s="1"/>
      <c r="AA1897" s="21" t="s">
        <v>1631</v>
      </c>
      <c r="AB1897" s="1"/>
      <c r="AC1897" s="1"/>
      <c r="AD1897" s="1"/>
      <c r="AE1897" s="1"/>
      <c r="AF1897" s="1"/>
      <c r="AG1897" s="1"/>
    </row>
    <row r="1898" spans="1:33">
      <c r="A1898" t="s">
        <v>173</v>
      </c>
      <c r="B1898" s="2" t="s">
        <v>10462</v>
      </c>
      <c r="C1898" s="54"/>
      <c r="D1898" s="1" t="s">
        <v>183</v>
      </c>
      <c r="E1898" s="1"/>
      <c r="F1898" s="2" t="s">
        <v>10384</v>
      </c>
      <c r="G1898" s="2"/>
      <c r="H1898" s="20"/>
      <c r="I1898" s="22"/>
      <c r="K1898" s="22"/>
      <c r="L1898" s="20"/>
      <c r="M1898" s="22"/>
      <c r="N1898" s="20"/>
      <c r="O1898" s="22"/>
      <c r="P1898" s="20"/>
      <c r="Q1898" s="22"/>
      <c r="R1898" s="20"/>
      <c r="S1898" s="22"/>
      <c r="T1898" s="20"/>
      <c r="U1898" s="22"/>
      <c r="V1898" s="27">
        <v>500</v>
      </c>
      <c r="W1898" s="1" t="s">
        <v>10463</v>
      </c>
      <c r="X1898" s="29" t="s">
        <v>10464</v>
      </c>
      <c r="Y1898" s="1"/>
      <c r="Z1898" s="1"/>
      <c r="AA1898" s="1" t="s">
        <v>1667</v>
      </c>
      <c r="AB1898" s="1"/>
      <c r="AC1898" s="1"/>
      <c r="AD1898" s="1"/>
      <c r="AE1898" s="1"/>
      <c r="AF1898" s="1"/>
      <c r="AG1898" s="1"/>
    </row>
    <row r="1899" spans="1:33">
      <c r="A1899" t="s">
        <v>173</v>
      </c>
      <c r="B1899" s="2" t="s">
        <v>10465</v>
      </c>
      <c r="C1899" s="54"/>
      <c r="D1899" s="1" t="s">
        <v>183</v>
      </c>
      <c r="E1899" s="1"/>
      <c r="F1899" s="2" t="s">
        <v>10384</v>
      </c>
      <c r="G1899" s="2"/>
      <c r="H1899" s="20"/>
      <c r="I1899" s="22"/>
      <c r="K1899" s="22"/>
      <c r="L1899" s="20"/>
      <c r="M1899" s="22"/>
      <c r="N1899" s="20"/>
      <c r="O1899" s="22"/>
      <c r="P1899" s="20"/>
      <c r="Q1899" s="22"/>
      <c r="R1899" s="20"/>
      <c r="S1899" s="22"/>
      <c r="T1899" s="20"/>
      <c r="U1899" s="22"/>
      <c r="V1899" s="27">
        <v>500</v>
      </c>
      <c r="W1899" s="1" t="s">
        <v>10466</v>
      </c>
      <c r="X1899" s="29" t="s">
        <v>10467</v>
      </c>
      <c r="Y1899" s="1"/>
      <c r="Z1899" s="1"/>
      <c r="AA1899" s="1" t="s">
        <v>1667</v>
      </c>
      <c r="AB1899" s="1"/>
      <c r="AC1899" s="1"/>
      <c r="AD1899" s="1"/>
      <c r="AE1899" s="1"/>
      <c r="AF1899" s="1"/>
      <c r="AG1899" s="1"/>
    </row>
    <row r="1900" spans="1:33">
      <c r="A1900" t="s">
        <v>173</v>
      </c>
      <c r="B1900" s="2" t="s">
        <v>10468</v>
      </c>
      <c r="C1900" s="59"/>
      <c r="D1900" s="1" t="s">
        <v>183</v>
      </c>
      <c r="E1900" s="59"/>
      <c r="F1900" s="71" t="s">
        <v>10469</v>
      </c>
      <c r="G1900" s="59"/>
      <c r="H1900" s="54"/>
      <c r="I1900" s="67"/>
      <c r="K1900" s="67"/>
      <c r="L1900" s="54"/>
      <c r="M1900" s="67"/>
      <c r="N1900" s="54"/>
      <c r="O1900" s="67"/>
      <c r="P1900" s="54"/>
      <c r="Q1900" s="67"/>
      <c r="R1900" s="54"/>
      <c r="S1900" s="67"/>
      <c r="T1900" s="54"/>
      <c r="U1900" s="67">
        <v>1</v>
      </c>
      <c r="V1900" s="58">
        <v>500</v>
      </c>
      <c r="W1900" s="59" t="s">
        <v>10470</v>
      </c>
      <c r="X1900" s="29" t="s">
        <v>10471</v>
      </c>
      <c r="Y1900" s="59"/>
      <c r="Z1900" s="59"/>
      <c r="AA1900" s="1" t="s">
        <v>1623</v>
      </c>
      <c r="AB1900" s="1"/>
      <c r="AC1900" s="1"/>
      <c r="AD1900" s="1"/>
      <c r="AE1900" s="1"/>
      <c r="AF1900" s="1"/>
      <c r="AG1900" s="1"/>
    </row>
    <row r="1901" spans="1:33">
      <c r="A1901" t="s">
        <v>173</v>
      </c>
      <c r="B1901" s="2" t="s">
        <v>10472</v>
      </c>
      <c r="C1901" s="59"/>
      <c r="D1901" s="1" t="s">
        <v>183</v>
      </c>
      <c r="E1901" s="59"/>
      <c r="F1901" s="1" t="s">
        <v>10473</v>
      </c>
      <c r="G1901" s="59"/>
      <c r="H1901" s="54"/>
      <c r="I1901" s="67"/>
      <c r="K1901" s="67"/>
      <c r="L1901" s="54"/>
      <c r="M1901" s="67"/>
      <c r="N1901" s="54"/>
      <c r="O1901" s="67"/>
      <c r="P1901" s="54"/>
      <c r="Q1901" s="67"/>
      <c r="R1901" s="54"/>
      <c r="S1901" s="67"/>
      <c r="T1901" s="54">
        <v>1</v>
      </c>
      <c r="U1901" s="67">
        <v>1</v>
      </c>
      <c r="V1901" s="58">
        <v>500</v>
      </c>
      <c r="W1901" s="59" t="s">
        <v>10474</v>
      </c>
      <c r="X1901" s="29" t="s">
        <v>10475</v>
      </c>
      <c r="Y1901" s="59"/>
      <c r="Z1901" s="59"/>
      <c r="AA1901" s="1" t="s">
        <v>747</v>
      </c>
      <c r="AB1901" s="1"/>
      <c r="AC1901" s="1"/>
      <c r="AD1901" s="1"/>
      <c r="AE1901" s="1"/>
      <c r="AF1901" s="1"/>
      <c r="AG1901" s="1"/>
    </row>
    <row r="1902" spans="1:33">
      <c r="A1902" t="s">
        <v>173</v>
      </c>
      <c r="B1902" s="2" t="s">
        <v>10476</v>
      </c>
      <c r="C1902" s="59"/>
      <c r="D1902" s="1" t="s">
        <v>183</v>
      </c>
      <c r="E1902" s="59"/>
      <c r="F1902" s="1" t="s">
        <v>10388</v>
      </c>
      <c r="G1902" s="59"/>
      <c r="H1902" s="54"/>
      <c r="I1902" s="67"/>
      <c r="K1902" s="67"/>
      <c r="L1902" s="54"/>
      <c r="M1902" s="67"/>
      <c r="N1902" s="54"/>
      <c r="O1902" s="67"/>
      <c r="P1902" s="54"/>
      <c r="Q1902" s="67"/>
      <c r="R1902" s="54"/>
      <c r="S1902" s="67"/>
      <c r="T1902" s="54"/>
      <c r="U1902" s="67"/>
      <c r="V1902" s="58">
        <v>500</v>
      </c>
      <c r="W1902" s="59" t="s">
        <v>10477</v>
      </c>
      <c r="X1902" s="29" t="s">
        <v>10478</v>
      </c>
      <c r="Y1902" s="59"/>
      <c r="Z1902" s="59"/>
      <c r="AA1902" s="1" t="s">
        <v>1623</v>
      </c>
      <c r="AB1902" s="1"/>
      <c r="AC1902" s="1"/>
      <c r="AD1902" s="1"/>
      <c r="AE1902" s="1"/>
      <c r="AF1902" s="1"/>
      <c r="AG1902" s="1"/>
    </row>
    <row r="1903" spans="1:33">
      <c r="A1903" t="s">
        <v>173</v>
      </c>
      <c r="B1903" s="2" t="s">
        <v>10479</v>
      </c>
      <c r="C1903" s="59"/>
      <c r="D1903" s="1" t="s">
        <v>183</v>
      </c>
      <c r="E1903" s="59"/>
      <c r="F1903" s="1" t="s">
        <v>10388</v>
      </c>
      <c r="G1903" s="59"/>
      <c r="H1903" s="54"/>
      <c r="I1903" s="67"/>
      <c r="K1903" s="67"/>
      <c r="L1903" s="54"/>
      <c r="M1903" s="67"/>
      <c r="N1903" s="54"/>
      <c r="O1903" s="67"/>
      <c r="P1903" s="54"/>
      <c r="Q1903" s="67"/>
      <c r="R1903" s="54"/>
      <c r="S1903" s="67"/>
      <c r="T1903" s="54"/>
      <c r="U1903" s="67"/>
      <c r="V1903" s="58">
        <v>500</v>
      </c>
      <c r="W1903" s="59" t="s">
        <v>10480</v>
      </c>
      <c r="X1903" s="29" t="s">
        <v>10481</v>
      </c>
      <c r="Y1903" s="59"/>
      <c r="Z1903" s="59"/>
      <c r="AA1903" s="1" t="s">
        <v>1623</v>
      </c>
      <c r="AB1903" s="1"/>
      <c r="AC1903" s="1"/>
      <c r="AD1903" s="1"/>
      <c r="AE1903" s="1"/>
      <c r="AF1903" s="1"/>
      <c r="AG1903" s="1"/>
    </row>
    <row r="1904" spans="1:33">
      <c r="A1904" t="s">
        <v>173</v>
      </c>
      <c r="B1904" s="2" t="s">
        <v>10482</v>
      </c>
      <c r="C1904" s="1"/>
      <c r="D1904" s="1" t="s">
        <v>183</v>
      </c>
      <c r="E1904" s="1"/>
      <c r="F1904" s="1" t="s">
        <v>10388</v>
      </c>
      <c r="G1904" s="1"/>
      <c r="H1904" s="20"/>
      <c r="I1904" s="22"/>
      <c r="K1904" s="22">
        <v>1</v>
      </c>
      <c r="L1904" s="20"/>
      <c r="M1904" s="22"/>
      <c r="N1904" s="20"/>
      <c r="O1904" s="22"/>
      <c r="P1904" s="20"/>
      <c r="Q1904" s="22"/>
      <c r="R1904" s="20"/>
      <c r="S1904" s="22"/>
      <c r="T1904" s="20"/>
      <c r="U1904" s="22"/>
      <c r="V1904" s="58">
        <v>500</v>
      </c>
      <c r="W1904" s="59" t="s">
        <v>10483</v>
      </c>
      <c r="X1904" s="29" t="s">
        <v>10484</v>
      </c>
      <c r="Y1904" s="1"/>
      <c r="Z1904" s="1"/>
      <c r="AA1904" s="21" t="s">
        <v>1631</v>
      </c>
      <c r="AB1904" s="1"/>
      <c r="AC1904" s="1"/>
      <c r="AD1904" s="1"/>
      <c r="AE1904" s="1"/>
      <c r="AF1904" s="1"/>
      <c r="AG1904" s="1"/>
    </row>
    <row r="1905" spans="1:33">
      <c r="A1905" t="s">
        <v>173</v>
      </c>
      <c r="B1905" s="2" t="s">
        <v>10485</v>
      </c>
      <c r="C1905" s="1"/>
      <c r="D1905" s="1" t="s">
        <v>183</v>
      </c>
      <c r="E1905" s="1"/>
      <c r="F1905" s="1" t="s">
        <v>10388</v>
      </c>
      <c r="G1905" s="1"/>
      <c r="H1905" s="20"/>
      <c r="I1905" s="22"/>
      <c r="K1905" s="22"/>
      <c r="L1905" s="20"/>
      <c r="M1905" s="22"/>
      <c r="N1905" s="20"/>
      <c r="O1905" s="22"/>
      <c r="P1905" s="20"/>
      <c r="Q1905" s="22"/>
      <c r="R1905" s="20"/>
      <c r="S1905" s="22"/>
      <c r="T1905" s="20"/>
      <c r="U1905" s="22"/>
      <c r="V1905" s="58">
        <v>500</v>
      </c>
      <c r="W1905" s="59" t="s">
        <v>10486</v>
      </c>
      <c r="X1905" s="29" t="s">
        <v>10487</v>
      </c>
      <c r="Y1905" s="1"/>
      <c r="Z1905" s="1"/>
      <c r="AA1905" s="21" t="s">
        <v>1631</v>
      </c>
      <c r="AB1905" s="1"/>
      <c r="AC1905" s="1"/>
      <c r="AD1905" s="1"/>
      <c r="AE1905" s="1"/>
      <c r="AF1905" s="1"/>
      <c r="AG1905" s="1"/>
    </row>
    <row r="1906" spans="1:33">
      <c r="A1906" t="s">
        <v>173</v>
      </c>
      <c r="B1906" s="2" t="s">
        <v>10488</v>
      </c>
      <c r="C1906" s="54"/>
      <c r="D1906" s="1" t="s">
        <v>183</v>
      </c>
      <c r="E1906" s="1"/>
      <c r="F1906" s="2" t="s">
        <v>10388</v>
      </c>
      <c r="G1906" s="2"/>
      <c r="H1906" s="20"/>
      <c r="I1906" s="22"/>
      <c r="K1906" s="22"/>
      <c r="L1906" s="20"/>
      <c r="M1906" s="22"/>
      <c r="N1906" s="20"/>
      <c r="O1906" s="22"/>
      <c r="P1906" s="20"/>
      <c r="Q1906" s="22"/>
      <c r="R1906" s="20"/>
      <c r="S1906" s="22"/>
      <c r="T1906" s="20"/>
      <c r="U1906" s="22"/>
      <c r="V1906" s="27">
        <v>500</v>
      </c>
      <c r="W1906" s="1" t="s">
        <v>10489</v>
      </c>
      <c r="X1906" s="29" t="s">
        <v>10490</v>
      </c>
      <c r="Y1906" s="1"/>
      <c r="Z1906" s="1"/>
      <c r="AA1906" s="1" t="s">
        <v>1662</v>
      </c>
      <c r="AB1906" s="1"/>
      <c r="AC1906" s="1"/>
      <c r="AD1906" s="1"/>
      <c r="AE1906" s="1"/>
      <c r="AF1906" s="1"/>
      <c r="AG1906" s="1"/>
    </row>
    <row r="1907" spans="1:33">
      <c r="A1907" t="s">
        <v>173</v>
      </c>
      <c r="B1907" s="2" t="s">
        <v>10491</v>
      </c>
      <c r="C1907" s="1"/>
      <c r="D1907" s="1" t="s">
        <v>183</v>
      </c>
      <c r="E1907" s="1"/>
      <c r="F1907" s="1" t="s">
        <v>10492</v>
      </c>
      <c r="G1907" s="1"/>
      <c r="H1907" s="20"/>
      <c r="I1907" s="22"/>
      <c r="K1907" s="22"/>
      <c r="L1907" s="20"/>
      <c r="M1907" s="22"/>
      <c r="N1907" s="20"/>
      <c r="O1907" s="22"/>
      <c r="P1907" s="20"/>
      <c r="Q1907" s="22"/>
      <c r="R1907" s="20"/>
      <c r="S1907" s="22"/>
      <c r="T1907" s="20"/>
      <c r="U1907" s="22"/>
      <c r="V1907" s="58">
        <v>500</v>
      </c>
      <c r="W1907" s="59" t="s">
        <v>10493</v>
      </c>
      <c r="X1907" s="29" t="s">
        <v>10494</v>
      </c>
      <c r="Y1907" s="1"/>
      <c r="Z1907" s="1"/>
      <c r="AA1907" s="21" t="s">
        <v>1631</v>
      </c>
      <c r="AB1907" s="1"/>
      <c r="AC1907" s="1"/>
      <c r="AD1907" s="1"/>
      <c r="AE1907" s="1"/>
      <c r="AF1907" s="1"/>
      <c r="AG1907" s="1"/>
    </row>
    <row r="1908" spans="1:33">
      <c r="A1908" t="s">
        <v>173</v>
      </c>
      <c r="B1908" s="2" t="s">
        <v>10495</v>
      </c>
      <c r="C1908" s="59"/>
      <c r="D1908" s="1" t="s">
        <v>183</v>
      </c>
      <c r="E1908" s="59"/>
      <c r="F1908" s="71" t="s">
        <v>10416</v>
      </c>
      <c r="G1908" s="59"/>
      <c r="H1908" s="54"/>
      <c r="I1908" s="67"/>
      <c r="K1908" s="67"/>
      <c r="L1908" s="54"/>
      <c r="M1908" s="67"/>
      <c r="N1908" s="54"/>
      <c r="O1908" s="67"/>
      <c r="P1908" s="54"/>
      <c r="Q1908" s="67"/>
      <c r="R1908" s="54"/>
      <c r="S1908" s="67"/>
      <c r="T1908" s="54"/>
      <c r="U1908" s="67"/>
      <c r="V1908" s="58">
        <v>500</v>
      </c>
      <c r="W1908" s="59" t="s">
        <v>10496</v>
      </c>
      <c r="X1908" s="29" t="s">
        <v>10497</v>
      </c>
      <c r="Y1908" s="59"/>
      <c r="Z1908" s="59"/>
      <c r="AA1908" s="1" t="s">
        <v>1623</v>
      </c>
      <c r="AB1908" s="1"/>
      <c r="AC1908" s="1"/>
      <c r="AD1908" s="1"/>
      <c r="AE1908" s="1"/>
      <c r="AF1908" s="1"/>
      <c r="AG1908" s="1"/>
    </row>
    <row r="1909" spans="1:33">
      <c r="A1909" t="s">
        <v>173</v>
      </c>
      <c r="B1909" s="2" t="s">
        <v>10498</v>
      </c>
      <c r="C1909" s="1"/>
      <c r="D1909" s="1" t="s">
        <v>183</v>
      </c>
      <c r="E1909" s="1"/>
      <c r="F1909" s="1" t="s">
        <v>10416</v>
      </c>
      <c r="G1909" s="1"/>
      <c r="H1909" s="20"/>
      <c r="I1909" s="22">
        <v>1</v>
      </c>
      <c r="K1909" s="22"/>
      <c r="L1909" s="20"/>
      <c r="M1909" s="22"/>
      <c r="N1909" s="20"/>
      <c r="O1909" s="22"/>
      <c r="P1909" s="20"/>
      <c r="Q1909" s="22"/>
      <c r="R1909" s="20"/>
      <c r="S1909" s="22"/>
      <c r="T1909" s="20"/>
      <c r="U1909" s="22"/>
      <c r="V1909" s="58">
        <v>500</v>
      </c>
      <c r="W1909" s="59" t="s">
        <v>10499</v>
      </c>
      <c r="X1909" s="29" t="s">
        <v>6915</v>
      </c>
      <c r="Y1909" s="1"/>
      <c r="Z1909" s="1"/>
      <c r="AA1909" s="21" t="s">
        <v>1631</v>
      </c>
      <c r="AB1909" s="1"/>
      <c r="AC1909" s="1"/>
      <c r="AD1909" s="1"/>
      <c r="AE1909" s="1"/>
      <c r="AF1909" s="1"/>
      <c r="AG1909" s="1"/>
    </row>
    <row r="1910" spans="1:33">
      <c r="A1910" t="s">
        <v>173</v>
      </c>
      <c r="B1910" s="2" t="s">
        <v>10500</v>
      </c>
      <c r="C1910" s="1"/>
      <c r="D1910" s="1" t="s">
        <v>183</v>
      </c>
      <c r="E1910" s="1"/>
      <c r="F1910" s="1" t="s">
        <v>10501</v>
      </c>
      <c r="G1910" s="1"/>
      <c r="H1910" s="20"/>
      <c r="I1910" s="22"/>
      <c r="K1910" s="22"/>
      <c r="L1910" s="20"/>
      <c r="M1910" s="22"/>
      <c r="N1910" s="20"/>
      <c r="O1910" s="22"/>
      <c r="P1910" s="20"/>
      <c r="Q1910" s="22">
        <v>1</v>
      </c>
      <c r="R1910" s="20"/>
      <c r="S1910" s="22"/>
      <c r="T1910" s="20">
        <v>1</v>
      </c>
      <c r="U1910" s="22"/>
      <c r="V1910" s="58">
        <v>500</v>
      </c>
      <c r="W1910" s="59" t="s">
        <v>10502</v>
      </c>
      <c r="X1910" s="29" t="s">
        <v>10503</v>
      </c>
      <c r="Y1910" s="1"/>
      <c r="Z1910" s="1"/>
      <c r="AA1910" s="21" t="s">
        <v>1631</v>
      </c>
      <c r="AB1910" s="1"/>
      <c r="AC1910" s="1"/>
      <c r="AD1910" s="1"/>
      <c r="AE1910" s="1"/>
      <c r="AF1910" s="1"/>
      <c r="AG1910" s="1"/>
    </row>
    <row r="1911" spans="1:33">
      <c r="A1911" t="s">
        <v>173</v>
      </c>
      <c r="B1911" s="2" t="s">
        <v>10504</v>
      </c>
      <c r="C1911" s="59"/>
      <c r="D1911" s="1" t="s">
        <v>183</v>
      </c>
      <c r="E1911" s="59"/>
      <c r="F1911" s="1" t="s">
        <v>10374</v>
      </c>
      <c r="G1911" s="59"/>
      <c r="H1911" s="54"/>
      <c r="I1911" s="67"/>
      <c r="K1911" s="67"/>
      <c r="L1911" s="54"/>
      <c r="M1911" s="67"/>
      <c r="N1911" s="54"/>
      <c r="O1911" s="67"/>
      <c r="P1911" s="54"/>
      <c r="Q1911" s="67"/>
      <c r="R1911" s="54"/>
      <c r="S1911" s="67"/>
      <c r="T1911" s="54"/>
      <c r="U1911" s="67"/>
      <c r="V1911" s="58">
        <v>1000</v>
      </c>
      <c r="W1911" s="59" t="s">
        <v>10505</v>
      </c>
      <c r="X1911" s="29" t="s">
        <v>10506</v>
      </c>
      <c r="Y1911" s="59"/>
      <c r="Z1911" s="59"/>
      <c r="AA1911" s="1" t="s">
        <v>1623</v>
      </c>
      <c r="AB1911" s="1"/>
      <c r="AC1911" s="1"/>
      <c r="AD1911" s="1"/>
      <c r="AE1911" s="1"/>
      <c r="AF1911" s="1"/>
      <c r="AG1911" s="1"/>
    </row>
    <row r="1912" spans="1:33">
      <c r="A1912" t="s">
        <v>173</v>
      </c>
      <c r="B1912" s="2" t="s">
        <v>10507</v>
      </c>
      <c r="C1912" s="59"/>
      <c r="D1912" s="1" t="s">
        <v>183</v>
      </c>
      <c r="E1912" s="59"/>
      <c r="F1912" s="71" t="s">
        <v>10374</v>
      </c>
      <c r="G1912" s="59"/>
      <c r="H1912" s="54"/>
      <c r="I1912" s="67"/>
      <c r="K1912" s="67"/>
      <c r="L1912" s="54"/>
      <c r="M1912" s="67"/>
      <c r="N1912" s="54"/>
      <c r="O1912" s="67"/>
      <c r="P1912" s="54"/>
      <c r="Q1912" s="67">
        <v>1</v>
      </c>
      <c r="R1912" s="54"/>
      <c r="S1912" s="67"/>
      <c r="T1912" s="54">
        <v>1</v>
      </c>
      <c r="U1912" s="67">
        <v>1</v>
      </c>
      <c r="V1912" s="58">
        <v>1000</v>
      </c>
      <c r="W1912" s="59" t="s">
        <v>10508</v>
      </c>
      <c r="X1912" s="29" t="s">
        <v>10509</v>
      </c>
      <c r="Y1912" s="59"/>
      <c r="Z1912" s="59"/>
      <c r="AA1912" s="1" t="s">
        <v>1623</v>
      </c>
      <c r="AB1912" s="1"/>
      <c r="AC1912" s="1"/>
      <c r="AD1912" s="1"/>
      <c r="AE1912" s="1"/>
      <c r="AF1912" s="1"/>
      <c r="AG1912" s="1"/>
    </row>
    <row r="1913" spans="1:33">
      <c r="A1913" t="s">
        <v>173</v>
      </c>
      <c r="B1913" s="2" t="s">
        <v>10510</v>
      </c>
      <c r="C1913" s="54"/>
      <c r="D1913" s="1" t="s">
        <v>183</v>
      </c>
      <c r="E1913" s="1"/>
      <c r="F1913" s="2" t="s">
        <v>10374</v>
      </c>
      <c r="G1913" s="1"/>
      <c r="H1913" s="19"/>
      <c r="I1913" s="22"/>
      <c r="K1913" s="22"/>
      <c r="L1913" s="20"/>
      <c r="M1913" s="24"/>
      <c r="N1913" s="20"/>
      <c r="O1913" s="22"/>
      <c r="P1913" s="20"/>
      <c r="Q1913" s="22"/>
      <c r="R1913" s="19"/>
      <c r="S1913" s="22"/>
      <c r="T1913" s="20">
        <v>3</v>
      </c>
      <c r="U1913" s="22"/>
      <c r="V1913" s="28">
        <v>1000</v>
      </c>
      <c r="W1913" s="2" t="s">
        <v>10511</v>
      </c>
      <c r="X1913" s="26" t="s">
        <v>10512</v>
      </c>
      <c r="Y1913" s="1"/>
      <c r="Z1913" s="1"/>
      <c r="AA1913" s="2" t="s">
        <v>1631</v>
      </c>
      <c r="AB1913" s="1"/>
      <c r="AC1913" s="1"/>
      <c r="AD1913" s="1"/>
      <c r="AE1913" s="1"/>
      <c r="AF1913" s="1"/>
      <c r="AG1913" s="1"/>
    </row>
    <row r="1914" spans="1:33">
      <c r="A1914" t="s">
        <v>173</v>
      </c>
      <c r="B1914" s="2" t="s">
        <v>10513</v>
      </c>
      <c r="C1914" s="20"/>
      <c r="D1914" s="1" t="s">
        <v>183</v>
      </c>
      <c r="E1914" s="1"/>
      <c r="F1914" s="1" t="s">
        <v>10374</v>
      </c>
      <c r="G1914" s="1"/>
      <c r="H1914" s="19"/>
      <c r="I1914" s="22"/>
      <c r="K1914" s="22"/>
      <c r="L1914" s="20"/>
      <c r="M1914" s="22"/>
      <c r="N1914" s="19"/>
      <c r="O1914" s="22"/>
      <c r="P1914" s="20"/>
      <c r="Q1914" s="22">
        <v>1</v>
      </c>
      <c r="R1914" s="19"/>
      <c r="S1914" s="22"/>
      <c r="T1914" s="20"/>
      <c r="U1914" s="22"/>
      <c r="V1914" s="28">
        <v>1000</v>
      </c>
      <c r="W1914" s="2" t="s">
        <v>10514</v>
      </c>
      <c r="X1914" s="26" t="s">
        <v>10515</v>
      </c>
      <c r="Y1914" s="1"/>
      <c r="Z1914" s="1"/>
      <c r="AA1914" s="2" t="s">
        <v>1648</v>
      </c>
      <c r="AB1914" s="1"/>
      <c r="AC1914" s="1"/>
      <c r="AD1914" s="1"/>
      <c r="AE1914" s="1"/>
      <c r="AF1914" s="1"/>
      <c r="AG1914" s="1"/>
    </row>
    <row r="1915" spans="1:33">
      <c r="A1915" t="s">
        <v>173</v>
      </c>
      <c r="B1915" s="2" t="s">
        <v>10516</v>
      </c>
      <c r="C1915" s="59"/>
      <c r="D1915" s="1" t="s">
        <v>183</v>
      </c>
      <c r="E1915" s="59"/>
      <c r="F1915" s="71" t="s">
        <v>10378</v>
      </c>
      <c r="G1915" s="59"/>
      <c r="H1915" s="54"/>
      <c r="I1915" s="67"/>
      <c r="K1915" s="67"/>
      <c r="L1915" s="54"/>
      <c r="M1915" s="67"/>
      <c r="N1915" s="54"/>
      <c r="O1915" s="67"/>
      <c r="P1915" s="54"/>
      <c r="Q1915" s="67"/>
      <c r="R1915" s="54"/>
      <c r="S1915" s="67"/>
      <c r="T1915" s="54"/>
      <c r="U1915" s="67"/>
      <c r="V1915" s="58">
        <v>1000</v>
      </c>
      <c r="W1915" s="59" t="s">
        <v>10517</v>
      </c>
      <c r="X1915" s="29" t="s">
        <v>10518</v>
      </c>
      <c r="Y1915" s="59"/>
      <c r="Z1915" s="59"/>
      <c r="AA1915" s="1" t="s">
        <v>747</v>
      </c>
      <c r="AB1915" s="1"/>
      <c r="AC1915" s="1"/>
      <c r="AD1915" s="1"/>
      <c r="AE1915" s="1"/>
      <c r="AF1915" s="1"/>
      <c r="AG1915" s="1"/>
    </row>
    <row r="1916" spans="1:33">
      <c r="A1916" t="s">
        <v>173</v>
      </c>
      <c r="B1916" s="2" t="s">
        <v>10519</v>
      </c>
      <c r="C1916" s="59"/>
      <c r="D1916" s="1" t="s">
        <v>183</v>
      </c>
      <c r="E1916" s="59"/>
      <c r="F1916" s="1" t="s">
        <v>10378</v>
      </c>
      <c r="G1916" s="59"/>
      <c r="H1916" s="54"/>
      <c r="I1916" s="67"/>
      <c r="K1916" s="67"/>
      <c r="L1916" s="54"/>
      <c r="M1916" s="67"/>
      <c r="N1916" s="54"/>
      <c r="O1916" s="67"/>
      <c r="P1916" s="54"/>
      <c r="Q1916" s="67"/>
      <c r="R1916" s="54"/>
      <c r="S1916" s="67"/>
      <c r="T1916" s="54"/>
      <c r="U1916" s="67"/>
      <c r="V1916" s="58">
        <v>1000</v>
      </c>
      <c r="W1916" s="59" t="s">
        <v>10520</v>
      </c>
      <c r="X1916" s="29" t="s">
        <v>10521</v>
      </c>
      <c r="Y1916" s="59"/>
      <c r="Z1916" s="59"/>
      <c r="AA1916" s="1" t="s">
        <v>1614</v>
      </c>
      <c r="AB1916" s="1"/>
      <c r="AC1916" s="1"/>
      <c r="AD1916" s="1"/>
      <c r="AE1916" s="1"/>
      <c r="AF1916" s="1"/>
      <c r="AG1916" s="1"/>
    </row>
    <row r="1917" spans="1:33">
      <c r="A1917" t="s">
        <v>173</v>
      </c>
      <c r="B1917" s="2" t="s">
        <v>10522</v>
      </c>
      <c r="C1917" s="59"/>
      <c r="D1917" s="1" t="s">
        <v>183</v>
      </c>
      <c r="E1917" s="59"/>
      <c r="F1917" s="71" t="s">
        <v>10378</v>
      </c>
      <c r="G1917" s="59"/>
      <c r="H1917" s="54"/>
      <c r="I1917" s="67"/>
      <c r="K1917" s="67"/>
      <c r="L1917" s="54"/>
      <c r="M1917" s="67"/>
      <c r="N1917" s="54"/>
      <c r="O1917" s="67"/>
      <c r="P1917" s="54"/>
      <c r="Q1917" s="67"/>
      <c r="R1917" s="54"/>
      <c r="S1917" s="67"/>
      <c r="T1917" s="54"/>
      <c r="U1917" s="67">
        <v>3</v>
      </c>
      <c r="V1917" s="58">
        <v>1000</v>
      </c>
      <c r="W1917" s="59" t="s">
        <v>10523</v>
      </c>
      <c r="X1917" s="29" t="s">
        <v>10524</v>
      </c>
      <c r="Y1917" s="59"/>
      <c r="Z1917" s="59"/>
      <c r="AA1917" s="1" t="s">
        <v>1623</v>
      </c>
      <c r="AB1917" s="1"/>
      <c r="AC1917" s="1"/>
      <c r="AD1917" s="1"/>
      <c r="AE1917" s="1"/>
      <c r="AF1917" s="1"/>
      <c r="AG1917" s="1"/>
    </row>
    <row r="1918" spans="1:33">
      <c r="A1918" t="s">
        <v>173</v>
      </c>
      <c r="B1918" s="2" t="s">
        <v>10525</v>
      </c>
      <c r="C1918" s="59"/>
      <c r="D1918" s="1" t="s">
        <v>183</v>
      </c>
      <c r="E1918" s="59"/>
      <c r="F1918" s="71" t="s">
        <v>10378</v>
      </c>
      <c r="G1918" s="59"/>
      <c r="H1918" s="54"/>
      <c r="I1918" s="67"/>
      <c r="K1918" s="67"/>
      <c r="L1918" s="54"/>
      <c r="M1918" s="67">
        <v>3</v>
      </c>
      <c r="N1918" s="54"/>
      <c r="O1918" s="67"/>
      <c r="P1918" s="54"/>
      <c r="Q1918" s="67"/>
      <c r="R1918" s="54"/>
      <c r="S1918" s="67"/>
      <c r="T1918" s="54"/>
      <c r="U1918" s="67"/>
      <c r="V1918" s="58">
        <v>1000</v>
      </c>
      <c r="W1918" s="59" t="s">
        <v>10526</v>
      </c>
      <c r="X1918" s="29" t="s">
        <v>10527</v>
      </c>
      <c r="Y1918" s="59"/>
      <c r="Z1918" s="59"/>
      <c r="AA1918" s="1" t="s">
        <v>1623</v>
      </c>
      <c r="AB1918" s="1"/>
      <c r="AC1918" s="1"/>
      <c r="AD1918" s="1"/>
      <c r="AE1918" s="1"/>
      <c r="AF1918" s="1"/>
      <c r="AG1918" s="1"/>
    </row>
    <row r="1919" spans="1:33">
      <c r="A1919" t="s">
        <v>173</v>
      </c>
      <c r="B1919" s="2" t="s">
        <v>10528</v>
      </c>
      <c r="C1919" s="54"/>
      <c r="D1919" s="1" t="s">
        <v>183</v>
      </c>
      <c r="E1919" s="1"/>
      <c r="F1919" s="1" t="s">
        <v>10378</v>
      </c>
      <c r="G1919" s="1"/>
      <c r="H1919" s="20"/>
      <c r="I1919" s="22"/>
      <c r="K1919" s="22"/>
      <c r="L1919" s="18"/>
      <c r="M1919" s="22"/>
      <c r="N1919" s="20"/>
      <c r="O1919" s="22"/>
      <c r="P1919" s="18"/>
      <c r="Q1919" s="22">
        <v>1</v>
      </c>
      <c r="R1919" s="20"/>
      <c r="S1919" s="22"/>
      <c r="T1919" s="20"/>
      <c r="U1919" s="22"/>
      <c r="V1919" s="28">
        <v>1000</v>
      </c>
      <c r="W1919" s="2" t="s">
        <v>10529</v>
      </c>
      <c r="X1919" s="29" t="s">
        <v>10530</v>
      </c>
      <c r="Y1919" s="1"/>
      <c r="Z1919" s="1"/>
      <c r="AA1919" s="2" t="s">
        <v>1648</v>
      </c>
      <c r="AB1919" s="1"/>
      <c r="AC1919" s="1"/>
      <c r="AD1919" s="1"/>
      <c r="AE1919" s="1"/>
      <c r="AF1919" s="1"/>
      <c r="AG1919" s="1"/>
    </row>
    <row r="1920" spans="1:33">
      <c r="A1920" t="s">
        <v>173</v>
      </c>
      <c r="B1920" s="2" t="s">
        <v>10531</v>
      </c>
      <c r="C1920" s="54"/>
      <c r="D1920" s="1" t="s">
        <v>183</v>
      </c>
      <c r="E1920" s="1"/>
      <c r="F1920" s="1" t="s">
        <v>10378</v>
      </c>
      <c r="G1920" s="1"/>
      <c r="H1920" s="19"/>
      <c r="I1920" s="22"/>
      <c r="K1920" s="22"/>
      <c r="L1920" s="20"/>
      <c r="M1920" s="22"/>
      <c r="N1920" s="19"/>
      <c r="O1920" s="22"/>
      <c r="P1920" s="20"/>
      <c r="Q1920" s="22">
        <v>1</v>
      </c>
      <c r="R1920" s="19"/>
      <c r="S1920" s="22"/>
      <c r="T1920" s="20"/>
      <c r="U1920" s="22"/>
      <c r="V1920" s="28">
        <v>1000</v>
      </c>
      <c r="W1920" s="2" t="s">
        <v>10532</v>
      </c>
      <c r="X1920" s="26" t="s">
        <v>10533</v>
      </c>
      <c r="Y1920" s="1"/>
      <c r="Z1920" s="1"/>
      <c r="AA1920" s="2" t="s">
        <v>1648</v>
      </c>
      <c r="AB1920" s="1"/>
      <c r="AC1920" s="1"/>
      <c r="AD1920" s="1"/>
      <c r="AE1920" s="1"/>
      <c r="AF1920" s="1"/>
      <c r="AG1920" s="1"/>
    </row>
    <row r="1921" spans="1:33">
      <c r="A1921" t="s">
        <v>173</v>
      </c>
      <c r="B1921" s="2" t="s">
        <v>10534</v>
      </c>
      <c r="C1921" s="54"/>
      <c r="D1921" s="1" t="s">
        <v>183</v>
      </c>
      <c r="E1921" s="1"/>
      <c r="F1921" s="1" t="s">
        <v>10378</v>
      </c>
      <c r="G1921" s="1"/>
      <c r="H1921" s="19"/>
      <c r="I1921" s="22"/>
      <c r="K1921" s="22"/>
      <c r="L1921" s="20"/>
      <c r="M1921" s="22"/>
      <c r="N1921" s="19"/>
      <c r="O1921" s="22">
        <v>2</v>
      </c>
      <c r="P1921" s="20"/>
      <c r="Q1921" s="22"/>
      <c r="R1921" s="19"/>
      <c r="S1921" s="22"/>
      <c r="T1921" s="20"/>
      <c r="U1921" s="22"/>
      <c r="V1921" s="28">
        <v>1000</v>
      </c>
      <c r="W1921" s="2" t="s">
        <v>10535</v>
      </c>
      <c r="X1921" s="26" t="s">
        <v>10536</v>
      </c>
      <c r="Y1921" s="1"/>
      <c r="Z1921" s="1"/>
      <c r="AA1921" s="2" t="s">
        <v>1657</v>
      </c>
      <c r="AB1921" s="1"/>
      <c r="AC1921" s="1"/>
      <c r="AD1921" s="1"/>
      <c r="AE1921" s="1"/>
      <c r="AF1921" s="1"/>
      <c r="AG1921" s="1"/>
    </row>
    <row r="1922" spans="1:33">
      <c r="A1922" t="s">
        <v>173</v>
      </c>
      <c r="B1922" s="2" t="s">
        <v>10537</v>
      </c>
      <c r="C1922" s="1"/>
      <c r="D1922" s="1" t="s">
        <v>183</v>
      </c>
      <c r="E1922" s="1"/>
      <c r="F1922" s="2" t="s">
        <v>10378</v>
      </c>
      <c r="G1922" s="2"/>
      <c r="H1922" s="20"/>
      <c r="I1922" s="22"/>
      <c r="K1922" s="22"/>
      <c r="L1922" s="20"/>
      <c r="M1922" s="22"/>
      <c r="N1922" s="20"/>
      <c r="O1922" s="22"/>
      <c r="P1922" s="20"/>
      <c r="Q1922" s="22"/>
      <c r="R1922" s="20"/>
      <c r="S1922" s="22"/>
      <c r="T1922" s="20"/>
      <c r="U1922" s="22"/>
      <c r="V1922" s="27">
        <v>1000</v>
      </c>
      <c r="W1922" s="1" t="s">
        <v>10538</v>
      </c>
      <c r="X1922" s="29" t="s">
        <v>10539</v>
      </c>
      <c r="Y1922" s="1"/>
      <c r="Z1922" s="1"/>
      <c r="AA1922" s="1" t="s">
        <v>1662</v>
      </c>
      <c r="AB1922" s="1"/>
      <c r="AC1922" s="1"/>
      <c r="AD1922" s="1"/>
      <c r="AE1922" s="1"/>
      <c r="AF1922" s="1"/>
      <c r="AG1922" s="1"/>
    </row>
    <row r="1923" spans="1:33">
      <c r="A1923" t="s">
        <v>173</v>
      </c>
      <c r="B1923" s="2" t="s">
        <v>10540</v>
      </c>
      <c r="C1923" s="54"/>
      <c r="D1923" s="1" t="s">
        <v>183</v>
      </c>
      <c r="E1923" s="1"/>
      <c r="F1923" s="2" t="s">
        <v>10378</v>
      </c>
      <c r="G1923" s="2"/>
      <c r="H1923" s="20"/>
      <c r="I1923" s="22"/>
      <c r="K1923" s="22"/>
      <c r="L1923" s="20"/>
      <c r="M1923" s="22"/>
      <c r="N1923" s="20"/>
      <c r="O1923" s="22"/>
      <c r="P1923" s="20"/>
      <c r="Q1923" s="22">
        <v>2</v>
      </c>
      <c r="R1923" s="20"/>
      <c r="S1923" s="22"/>
      <c r="T1923" s="20"/>
      <c r="U1923" s="22"/>
      <c r="V1923" s="27">
        <v>1000</v>
      </c>
      <c r="W1923" s="1" t="s">
        <v>10541</v>
      </c>
      <c r="X1923" s="29" t="s">
        <v>10542</v>
      </c>
      <c r="Y1923" s="1"/>
      <c r="Z1923" s="1"/>
      <c r="AA1923" s="1" t="s">
        <v>1662</v>
      </c>
      <c r="AB1923" s="1"/>
      <c r="AC1923" s="1"/>
      <c r="AD1923" s="1"/>
      <c r="AE1923" s="1"/>
      <c r="AF1923" s="1"/>
      <c r="AG1923" s="1"/>
    </row>
    <row r="1924" spans="1:33">
      <c r="A1924" t="s">
        <v>173</v>
      </c>
      <c r="B1924" s="2" t="s">
        <v>10543</v>
      </c>
      <c r="C1924" s="59"/>
      <c r="D1924" s="1" t="s">
        <v>183</v>
      </c>
      <c r="E1924" s="59"/>
      <c r="F1924" s="1" t="s">
        <v>10384</v>
      </c>
      <c r="G1924" s="59"/>
      <c r="H1924" s="54"/>
      <c r="I1924" s="67"/>
      <c r="K1924" s="67"/>
      <c r="L1924" s="54"/>
      <c r="M1924" s="67"/>
      <c r="N1924" s="54"/>
      <c r="O1924" s="67"/>
      <c r="P1924" s="54"/>
      <c r="Q1924" s="67"/>
      <c r="R1924" s="54"/>
      <c r="S1924" s="67"/>
      <c r="T1924" s="54">
        <v>3</v>
      </c>
      <c r="U1924" s="67"/>
      <c r="V1924" s="58">
        <v>1000</v>
      </c>
      <c r="W1924" s="59" t="s">
        <v>10544</v>
      </c>
      <c r="X1924" s="29" t="s">
        <v>10545</v>
      </c>
      <c r="Y1924" s="59"/>
      <c r="Z1924" s="59"/>
      <c r="AA1924" s="1" t="s">
        <v>747</v>
      </c>
      <c r="AB1924" s="1"/>
      <c r="AC1924" s="1"/>
      <c r="AD1924" s="1"/>
      <c r="AE1924" s="1"/>
      <c r="AF1924" s="1"/>
      <c r="AG1924" s="1"/>
    </row>
    <row r="1925" spans="1:33">
      <c r="A1925" t="s">
        <v>173</v>
      </c>
      <c r="B1925" s="2" t="s">
        <v>10546</v>
      </c>
      <c r="C1925" s="59"/>
      <c r="D1925" s="1" t="s">
        <v>183</v>
      </c>
      <c r="E1925" s="59"/>
      <c r="F1925" s="71" t="s">
        <v>10384</v>
      </c>
      <c r="G1925" s="59"/>
      <c r="H1925" s="54"/>
      <c r="I1925" s="67"/>
      <c r="K1925" s="67"/>
      <c r="L1925" s="54"/>
      <c r="M1925" s="67"/>
      <c r="N1925" s="54"/>
      <c r="O1925" s="67"/>
      <c r="P1925" s="54"/>
      <c r="Q1925" s="67"/>
      <c r="R1925" s="54"/>
      <c r="S1925" s="67"/>
      <c r="T1925" s="54"/>
      <c r="U1925" s="67"/>
      <c r="V1925" s="58">
        <v>1000</v>
      </c>
      <c r="W1925" s="59" t="s">
        <v>10547</v>
      </c>
      <c r="X1925" s="29" t="s">
        <v>10548</v>
      </c>
      <c r="Y1925" s="59"/>
      <c r="Z1925" s="59"/>
      <c r="AA1925" s="1" t="s">
        <v>1623</v>
      </c>
      <c r="AB1925" s="1"/>
      <c r="AC1925" s="1"/>
      <c r="AD1925" s="1"/>
      <c r="AE1925" s="1"/>
      <c r="AF1925" s="1"/>
      <c r="AG1925" s="1"/>
    </row>
    <row r="1926" spans="1:33">
      <c r="A1926" t="s">
        <v>173</v>
      </c>
      <c r="B1926" s="2" t="s">
        <v>10549</v>
      </c>
      <c r="C1926" s="1"/>
      <c r="D1926" s="1" t="s">
        <v>183</v>
      </c>
      <c r="E1926" s="1"/>
      <c r="F1926" s="1" t="s">
        <v>10384</v>
      </c>
      <c r="G1926" s="1"/>
      <c r="H1926" s="20"/>
      <c r="I1926" s="22"/>
      <c r="K1926" s="22"/>
      <c r="L1926" s="20"/>
      <c r="M1926" s="22"/>
      <c r="N1926" s="20"/>
      <c r="O1926" s="22"/>
      <c r="P1926" s="20"/>
      <c r="Q1926" s="22"/>
      <c r="R1926" s="20"/>
      <c r="S1926" s="22"/>
      <c r="T1926" s="20"/>
      <c r="U1926" s="22"/>
      <c r="V1926" s="58">
        <v>1000</v>
      </c>
      <c r="W1926" s="59" t="s">
        <v>10550</v>
      </c>
      <c r="X1926" s="29" t="s">
        <v>10551</v>
      </c>
      <c r="Y1926" s="1"/>
      <c r="Z1926" s="1"/>
      <c r="AA1926" s="21" t="s">
        <v>1631</v>
      </c>
      <c r="AB1926" s="1"/>
      <c r="AC1926" s="1"/>
      <c r="AD1926" s="1"/>
      <c r="AE1926" s="1"/>
      <c r="AF1926" s="1"/>
      <c r="AG1926" s="1"/>
    </row>
    <row r="1927" spans="1:33">
      <c r="A1927" t="s">
        <v>173</v>
      </c>
      <c r="B1927" s="2" t="s">
        <v>10552</v>
      </c>
      <c r="C1927" s="54"/>
      <c r="D1927" s="1" t="s">
        <v>183</v>
      </c>
      <c r="E1927" s="1"/>
      <c r="F1927" s="2" t="s">
        <v>10384</v>
      </c>
      <c r="G1927" s="1"/>
      <c r="H1927" s="19"/>
      <c r="I1927" s="22"/>
      <c r="K1927" s="22"/>
      <c r="L1927" s="20"/>
      <c r="M1927" s="24">
        <v>3</v>
      </c>
      <c r="N1927" s="20"/>
      <c r="O1927" s="22"/>
      <c r="P1927" s="20"/>
      <c r="Q1927" s="24"/>
      <c r="R1927" s="20"/>
      <c r="S1927" s="22"/>
      <c r="T1927" s="20"/>
      <c r="U1927" s="22"/>
      <c r="V1927" s="28">
        <v>1000</v>
      </c>
      <c r="W1927" s="2" t="s">
        <v>10553</v>
      </c>
      <c r="X1927" s="26" t="s">
        <v>10527</v>
      </c>
      <c r="Y1927" s="1"/>
      <c r="Z1927" s="1"/>
      <c r="AA1927" s="2" t="s">
        <v>1631</v>
      </c>
      <c r="AB1927" s="1"/>
      <c r="AC1927" s="1"/>
      <c r="AD1927" s="1"/>
      <c r="AE1927" s="1"/>
      <c r="AF1927" s="1"/>
      <c r="AG1927" s="1"/>
    </row>
    <row r="1928" spans="1:33">
      <c r="A1928" t="s">
        <v>173</v>
      </c>
      <c r="B1928" s="2" t="s">
        <v>10554</v>
      </c>
      <c r="C1928" s="54"/>
      <c r="D1928" s="1" t="s">
        <v>183</v>
      </c>
      <c r="E1928" s="1"/>
      <c r="F1928" s="1" t="s">
        <v>10555</v>
      </c>
      <c r="G1928" s="1"/>
      <c r="H1928" s="20"/>
      <c r="I1928" s="22"/>
      <c r="K1928" s="22"/>
      <c r="L1928" s="20"/>
      <c r="M1928" s="22"/>
      <c r="N1928" s="20"/>
      <c r="O1928" s="22"/>
      <c r="P1928" s="20"/>
      <c r="Q1928" s="22"/>
      <c r="R1928" s="20"/>
      <c r="S1928" s="22"/>
      <c r="T1928" s="20"/>
      <c r="U1928" s="22">
        <v>3</v>
      </c>
      <c r="V1928" s="27">
        <v>1000</v>
      </c>
      <c r="W1928" s="1" t="s">
        <v>10556</v>
      </c>
      <c r="X1928" s="29" t="s">
        <v>10524</v>
      </c>
      <c r="Y1928" s="1"/>
      <c r="Z1928" s="1"/>
      <c r="AA1928" s="2" t="s">
        <v>1657</v>
      </c>
      <c r="AB1928" s="1"/>
      <c r="AC1928" s="1"/>
      <c r="AD1928" s="1"/>
      <c r="AE1928" s="1"/>
      <c r="AF1928" s="1"/>
      <c r="AG1928" s="1"/>
    </row>
    <row r="1929" spans="1:33">
      <c r="A1929" t="s">
        <v>173</v>
      </c>
      <c r="B1929" s="2" t="s">
        <v>10557</v>
      </c>
      <c r="C1929" s="59"/>
      <c r="D1929" s="1" t="s">
        <v>183</v>
      </c>
      <c r="E1929" s="59"/>
      <c r="F1929" s="1" t="s">
        <v>10388</v>
      </c>
      <c r="G1929" s="59"/>
      <c r="H1929" s="54"/>
      <c r="I1929" s="67"/>
      <c r="J1929" s="20"/>
      <c r="K1929" s="67"/>
      <c r="L1929" s="54"/>
      <c r="M1929" s="67"/>
      <c r="N1929" s="54"/>
      <c r="O1929" s="67"/>
      <c r="P1929" s="54"/>
      <c r="Q1929" s="67"/>
      <c r="R1929" s="54"/>
      <c r="S1929" s="67"/>
      <c r="T1929" s="54"/>
      <c r="U1929" s="67"/>
      <c r="V1929" s="58">
        <v>1000</v>
      </c>
      <c r="W1929" s="59" t="s">
        <v>10558</v>
      </c>
      <c r="X1929" s="29" t="s">
        <v>10559</v>
      </c>
      <c r="Y1929" s="59"/>
      <c r="Z1929" s="59"/>
      <c r="AA1929" s="1" t="s">
        <v>747</v>
      </c>
      <c r="AB1929" s="1"/>
      <c r="AC1929" s="1"/>
      <c r="AD1929" s="1"/>
      <c r="AE1929" s="1"/>
      <c r="AF1929" s="1"/>
      <c r="AG1929" s="1"/>
    </row>
    <row r="1930" spans="1:33">
      <c r="A1930" t="s">
        <v>173</v>
      </c>
      <c r="B1930" s="2" t="s">
        <v>10560</v>
      </c>
      <c r="C1930" s="59"/>
      <c r="D1930" s="1" t="s">
        <v>183</v>
      </c>
      <c r="E1930" s="59"/>
      <c r="F1930" s="71" t="s">
        <v>10388</v>
      </c>
      <c r="G1930" s="59"/>
      <c r="H1930" s="54"/>
      <c r="I1930" s="67"/>
      <c r="K1930" s="67"/>
      <c r="L1930" s="54"/>
      <c r="M1930" s="67"/>
      <c r="N1930" s="54"/>
      <c r="O1930" s="67"/>
      <c r="P1930" s="54"/>
      <c r="Q1930" s="67"/>
      <c r="R1930" s="54"/>
      <c r="S1930" s="67"/>
      <c r="T1930" s="54"/>
      <c r="U1930" s="67">
        <v>3</v>
      </c>
      <c r="V1930" s="58">
        <v>1000</v>
      </c>
      <c r="W1930" s="59" t="s">
        <v>10561</v>
      </c>
      <c r="X1930" s="29" t="s">
        <v>10562</v>
      </c>
      <c r="Y1930" s="59"/>
      <c r="Z1930" s="59"/>
      <c r="AA1930" s="1" t="s">
        <v>747</v>
      </c>
      <c r="AB1930" s="1"/>
      <c r="AC1930" s="1"/>
      <c r="AD1930" s="1"/>
      <c r="AE1930" s="1"/>
      <c r="AF1930" s="1"/>
      <c r="AG1930" s="1"/>
    </row>
    <row r="1931" spans="1:33">
      <c r="A1931" t="s">
        <v>173</v>
      </c>
      <c r="B1931" s="2" t="s">
        <v>10563</v>
      </c>
      <c r="C1931" s="59"/>
      <c r="D1931" s="1" t="s">
        <v>183</v>
      </c>
      <c r="E1931" s="59"/>
      <c r="F1931" s="1" t="s">
        <v>10388</v>
      </c>
      <c r="G1931" s="59"/>
      <c r="H1931" s="54"/>
      <c r="I1931" s="67"/>
      <c r="K1931" s="67"/>
      <c r="L1931" s="54"/>
      <c r="M1931" s="67"/>
      <c r="N1931" s="54"/>
      <c r="O1931" s="67"/>
      <c r="P1931" s="54"/>
      <c r="Q1931" s="67"/>
      <c r="R1931" s="54"/>
      <c r="S1931" s="67"/>
      <c r="T1931" s="54"/>
      <c r="U1931" s="67"/>
      <c r="V1931" s="58">
        <v>1000</v>
      </c>
      <c r="W1931" s="59" t="s">
        <v>10564</v>
      </c>
      <c r="X1931" s="29" t="s">
        <v>10565</v>
      </c>
      <c r="Y1931" s="59"/>
      <c r="Z1931" s="59"/>
      <c r="AA1931" s="1" t="s">
        <v>747</v>
      </c>
      <c r="AB1931" s="1"/>
      <c r="AC1931" s="1"/>
      <c r="AD1931" s="1"/>
      <c r="AE1931" s="1"/>
      <c r="AF1931" s="1"/>
      <c r="AG1931" s="1"/>
    </row>
    <row r="1932" spans="1:33">
      <c r="A1932" t="s">
        <v>173</v>
      </c>
      <c r="B1932" s="2" t="s">
        <v>10566</v>
      </c>
      <c r="C1932" s="59"/>
      <c r="D1932" s="1" t="s">
        <v>183</v>
      </c>
      <c r="E1932" s="59"/>
      <c r="F1932" s="1" t="s">
        <v>10388</v>
      </c>
      <c r="G1932" s="59"/>
      <c r="H1932" s="54"/>
      <c r="I1932" s="67"/>
      <c r="K1932" s="67"/>
      <c r="L1932" s="54"/>
      <c r="M1932" s="67"/>
      <c r="N1932" s="54"/>
      <c r="O1932" s="67"/>
      <c r="P1932" s="54"/>
      <c r="Q1932" s="67"/>
      <c r="R1932" s="54"/>
      <c r="S1932" s="67"/>
      <c r="T1932" s="54"/>
      <c r="U1932" s="67"/>
      <c r="V1932" s="58">
        <v>1000</v>
      </c>
      <c r="W1932" s="59" t="s">
        <v>10567</v>
      </c>
      <c r="X1932" s="29" t="s">
        <v>10568</v>
      </c>
      <c r="Y1932" s="59"/>
      <c r="Z1932" s="59"/>
      <c r="AA1932" s="1" t="s">
        <v>1614</v>
      </c>
      <c r="AB1932" s="1"/>
      <c r="AC1932" s="1"/>
      <c r="AD1932" s="1"/>
      <c r="AE1932" s="1"/>
      <c r="AF1932" s="1"/>
      <c r="AG1932" s="1"/>
    </row>
    <row r="1933" spans="1:33">
      <c r="A1933" t="s">
        <v>173</v>
      </c>
      <c r="B1933" s="2" t="s">
        <v>10569</v>
      </c>
      <c r="C1933" s="54"/>
      <c r="D1933" s="1" t="s">
        <v>183</v>
      </c>
      <c r="E1933" s="1"/>
      <c r="F1933" s="1" t="s">
        <v>10388</v>
      </c>
      <c r="G1933" s="1"/>
      <c r="H1933" s="19"/>
      <c r="I1933" s="22"/>
      <c r="K1933" s="22"/>
      <c r="L1933" s="20"/>
      <c r="M1933" s="22">
        <v>3</v>
      </c>
      <c r="N1933" s="19"/>
      <c r="O1933" s="22"/>
      <c r="P1933" s="20"/>
      <c r="Q1933" s="22"/>
      <c r="R1933" s="19"/>
      <c r="S1933" s="22"/>
      <c r="T1933" s="20"/>
      <c r="U1933" s="22"/>
      <c r="V1933" s="28">
        <v>1000</v>
      </c>
      <c r="W1933" s="2" t="s">
        <v>10570</v>
      </c>
      <c r="X1933" s="26" t="s">
        <v>10571</v>
      </c>
      <c r="Y1933" s="1"/>
      <c r="Z1933" s="1"/>
      <c r="AA1933" s="2" t="s">
        <v>1657</v>
      </c>
      <c r="AB1933" s="1"/>
      <c r="AC1933" s="1"/>
      <c r="AD1933" s="1"/>
      <c r="AE1933" s="1"/>
      <c r="AF1933" s="1"/>
      <c r="AG1933" s="1"/>
    </row>
    <row r="1934" spans="1:33">
      <c r="A1934" t="s">
        <v>173</v>
      </c>
      <c r="B1934" s="2" t="s">
        <v>10572</v>
      </c>
      <c r="C1934" s="54"/>
      <c r="D1934" s="1" t="s">
        <v>183</v>
      </c>
      <c r="E1934" s="1"/>
      <c r="F1934" s="2" t="s">
        <v>10388</v>
      </c>
      <c r="G1934" s="2"/>
      <c r="H1934" s="20"/>
      <c r="I1934" s="22"/>
      <c r="K1934" s="22"/>
      <c r="L1934" s="20"/>
      <c r="M1934" s="22"/>
      <c r="N1934" s="20"/>
      <c r="O1934" s="22"/>
      <c r="P1934" s="20"/>
      <c r="Q1934" s="22"/>
      <c r="R1934" s="20"/>
      <c r="S1934" s="22"/>
      <c r="T1934" s="20"/>
      <c r="U1934" s="22"/>
      <c r="V1934" s="27">
        <v>1000</v>
      </c>
      <c r="W1934" s="1" t="s">
        <v>10573</v>
      </c>
      <c r="X1934" s="29" t="s">
        <v>10574</v>
      </c>
      <c r="Y1934" s="1"/>
      <c r="Z1934" s="1"/>
      <c r="AA1934" s="1" t="s">
        <v>1667</v>
      </c>
      <c r="AB1934" s="1"/>
      <c r="AC1934" s="1"/>
      <c r="AD1934" s="1"/>
      <c r="AE1934" s="1"/>
      <c r="AF1934" s="1"/>
      <c r="AG1934" s="1"/>
    </row>
    <row r="1935" spans="1:33">
      <c r="A1935" t="s">
        <v>173</v>
      </c>
      <c r="B1935" s="2" t="s">
        <v>10575</v>
      </c>
      <c r="C1935" s="59"/>
      <c r="D1935" s="1" t="s">
        <v>183</v>
      </c>
      <c r="E1935" s="59"/>
      <c r="F1935" s="71" t="s">
        <v>10492</v>
      </c>
      <c r="G1935" s="59"/>
      <c r="H1935" s="54"/>
      <c r="I1935" s="67"/>
      <c r="K1935" s="67"/>
      <c r="L1935" s="54"/>
      <c r="M1935" s="67"/>
      <c r="N1935" s="54"/>
      <c r="O1935" s="67"/>
      <c r="P1935" s="54"/>
      <c r="Q1935" s="67"/>
      <c r="R1935" s="54"/>
      <c r="S1935" s="67"/>
      <c r="T1935" s="54"/>
      <c r="U1935" s="67"/>
      <c r="V1935" s="58">
        <v>1000</v>
      </c>
      <c r="W1935" s="59" t="s">
        <v>10576</v>
      </c>
      <c r="X1935" s="29" t="s">
        <v>10577</v>
      </c>
      <c r="Y1935" s="59"/>
      <c r="Z1935" s="59"/>
      <c r="AA1935" s="1" t="s">
        <v>1614</v>
      </c>
      <c r="AB1935" s="1"/>
      <c r="AC1935" s="1"/>
      <c r="AD1935" s="1"/>
      <c r="AE1935" s="1"/>
      <c r="AF1935" s="1"/>
      <c r="AG1935" s="1"/>
    </row>
    <row r="1936" spans="1:33">
      <c r="A1936" t="s">
        <v>173</v>
      </c>
      <c r="B1936" s="2" t="s">
        <v>10578</v>
      </c>
      <c r="C1936" s="59"/>
      <c r="D1936" s="1" t="s">
        <v>183</v>
      </c>
      <c r="E1936" s="59"/>
      <c r="F1936" s="1" t="s">
        <v>10416</v>
      </c>
      <c r="G1936" s="59"/>
      <c r="H1936" s="54"/>
      <c r="I1936" s="67"/>
      <c r="K1936" s="67"/>
      <c r="L1936" s="54"/>
      <c r="M1936" s="67"/>
      <c r="N1936" s="54"/>
      <c r="O1936" s="67"/>
      <c r="P1936" s="54"/>
      <c r="Q1936" s="67"/>
      <c r="R1936" s="54"/>
      <c r="S1936" s="67"/>
      <c r="T1936" s="54"/>
      <c r="U1936" s="67"/>
      <c r="V1936" s="58">
        <v>1000</v>
      </c>
      <c r="W1936" s="59" t="s">
        <v>10579</v>
      </c>
      <c r="X1936" s="29" t="s">
        <v>10580</v>
      </c>
      <c r="Y1936" s="59"/>
      <c r="Z1936" s="59"/>
      <c r="AA1936" s="1" t="s">
        <v>747</v>
      </c>
      <c r="AB1936" s="1"/>
      <c r="AC1936" s="1"/>
      <c r="AD1936" s="1"/>
      <c r="AE1936" s="1"/>
      <c r="AF1936" s="1"/>
      <c r="AG1936" s="1"/>
    </row>
    <row r="1937" spans="1:33">
      <c r="A1937" t="s">
        <v>173</v>
      </c>
      <c r="B1937" s="2" t="s">
        <v>10581</v>
      </c>
      <c r="C1937" s="59"/>
      <c r="D1937" s="1" t="s">
        <v>183</v>
      </c>
      <c r="E1937" s="59"/>
      <c r="F1937" s="71" t="s">
        <v>10416</v>
      </c>
      <c r="G1937" s="59"/>
      <c r="H1937" s="54"/>
      <c r="I1937" s="67"/>
      <c r="K1937" s="67"/>
      <c r="L1937" s="54"/>
      <c r="M1937" s="67"/>
      <c r="N1937" s="54"/>
      <c r="O1937" s="67"/>
      <c r="P1937" s="54"/>
      <c r="Q1937" s="67">
        <v>2</v>
      </c>
      <c r="R1937" s="54"/>
      <c r="S1937" s="67"/>
      <c r="T1937" s="54"/>
      <c r="U1937" s="67"/>
      <c r="V1937" s="58">
        <v>1000</v>
      </c>
      <c r="W1937" s="59" t="s">
        <v>10582</v>
      </c>
      <c r="X1937" s="29" t="s">
        <v>10583</v>
      </c>
      <c r="Y1937" s="59"/>
      <c r="Z1937" s="59"/>
      <c r="AA1937" s="1" t="s">
        <v>747</v>
      </c>
      <c r="AB1937" s="1"/>
      <c r="AC1937" s="1"/>
      <c r="AD1937" s="1"/>
      <c r="AE1937" s="1"/>
      <c r="AF1937" s="1"/>
      <c r="AG1937" s="1"/>
    </row>
    <row r="1938" spans="1:33">
      <c r="A1938" t="s">
        <v>173</v>
      </c>
      <c r="B1938" s="2" t="s">
        <v>10584</v>
      </c>
      <c r="C1938" s="59"/>
      <c r="D1938" s="1" t="s">
        <v>183</v>
      </c>
      <c r="E1938" s="59"/>
      <c r="F1938" s="1" t="s">
        <v>10416</v>
      </c>
      <c r="G1938" s="59"/>
      <c r="H1938" s="54"/>
      <c r="I1938" s="67"/>
      <c r="K1938" s="67"/>
      <c r="L1938" s="54"/>
      <c r="M1938" s="67">
        <v>3</v>
      </c>
      <c r="N1938" s="54"/>
      <c r="O1938" s="67"/>
      <c r="P1938" s="54"/>
      <c r="Q1938" s="67"/>
      <c r="R1938" s="54"/>
      <c r="S1938" s="67"/>
      <c r="T1938" s="54"/>
      <c r="U1938" s="67"/>
      <c r="V1938" s="58">
        <v>1000</v>
      </c>
      <c r="W1938" s="59" t="s">
        <v>10585</v>
      </c>
      <c r="X1938" s="29" t="s">
        <v>10586</v>
      </c>
      <c r="Y1938" s="59"/>
      <c r="Z1938" s="59"/>
      <c r="AA1938" s="1" t="s">
        <v>1623</v>
      </c>
      <c r="AB1938" s="1"/>
      <c r="AC1938" s="1"/>
      <c r="AD1938" s="1"/>
      <c r="AE1938" s="1"/>
      <c r="AF1938" s="1"/>
      <c r="AG1938" s="1"/>
    </row>
    <row r="1939" spans="1:33">
      <c r="A1939" t="s">
        <v>173</v>
      </c>
      <c r="B1939" s="2" t="s">
        <v>10587</v>
      </c>
      <c r="C1939" s="54"/>
      <c r="D1939" s="1" t="s">
        <v>183</v>
      </c>
      <c r="E1939" s="1"/>
      <c r="F1939" s="2" t="s">
        <v>10374</v>
      </c>
      <c r="G1939" s="2"/>
      <c r="H1939" s="20"/>
      <c r="I1939" s="22"/>
      <c r="K1939" s="22"/>
      <c r="L1939" s="20"/>
      <c r="M1939" s="22"/>
      <c r="N1939" s="20"/>
      <c r="O1939" s="22"/>
      <c r="P1939" s="20"/>
      <c r="Q1939" s="22"/>
      <c r="R1939" s="20"/>
      <c r="S1939" s="22"/>
      <c r="T1939" s="20"/>
      <c r="U1939" s="22"/>
      <c r="V1939" s="27">
        <v>1500</v>
      </c>
      <c r="W1939" s="1" t="s">
        <v>10588</v>
      </c>
      <c r="X1939" s="29" t="s">
        <v>10589</v>
      </c>
      <c r="Y1939" s="1"/>
      <c r="Z1939" s="1"/>
      <c r="AA1939" s="1" t="s">
        <v>1662</v>
      </c>
      <c r="AB1939" s="1"/>
      <c r="AC1939" s="1"/>
      <c r="AD1939" s="1"/>
      <c r="AE1939" s="1"/>
      <c r="AF1939" s="1"/>
      <c r="AG1939" s="1"/>
    </row>
    <row r="1940" spans="1:33">
      <c r="A1940" t="s">
        <v>173</v>
      </c>
      <c r="B1940" s="2" t="s">
        <v>10590</v>
      </c>
      <c r="C1940" s="54"/>
      <c r="D1940" s="1" t="s">
        <v>183</v>
      </c>
      <c r="E1940" s="1"/>
      <c r="F1940" s="2" t="s">
        <v>10374</v>
      </c>
      <c r="G1940" s="2"/>
      <c r="H1940" s="20"/>
      <c r="I1940" s="22"/>
      <c r="K1940" s="22"/>
      <c r="L1940" s="20"/>
      <c r="M1940" s="22"/>
      <c r="N1940" s="20"/>
      <c r="O1940" s="22"/>
      <c r="P1940" s="20"/>
      <c r="Q1940" s="22"/>
      <c r="R1940" s="20"/>
      <c r="S1940" s="22"/>
      <c r="T1940" s="20"/>
      <c r="U1940" s="22"/>
      <c r="V1940" s="27">
        <v>1500</v>
      </c>
      <c r="W1940" s="1" t="s">
        <v>10591</v>
      </c>
      <c r="X1940" s="29" t="s">
        <v>8832</v>
      </c>
      <c r="Y1940" s="1"/>
      <c r="Z1940" s="1"/>
      <c r="AA1940" s="1" t="s">
        <v>1667</v>
      </c>
      <c r="AB1940" s="1"/>
      <c r="AC1940" s="1"/>
      <c r="AD1940" s="1"/>
      <c r="AE1940" s="1"/>
      <c r="AF1940" s="1"/>
      <c r="AG1940" s="1"/>
    </row>
    <row r="1941" spans="1:33">
      <c r="A1941" t="s">
        <v>173</v>
      </c>
      <c r="B1941" s="2" t="s">
        <v>10592</v>
      </c>
      <c r="C1941" s="59"/>
      <c r="D1941" s="1" t="s">
        <v>183</v>
      </c>
      <c r="E1941" s="59"/>
      <c r="F1941" s="1" t="s">
        <v>10378</v>
      </c>
      <c r="G1941" s="59"/>
      <c r="H1941" s="54"/>
      <c r="I1941" s="67"/>
      <c r="K1941" s="67"/>
      <c r="L1941" s="54"/>
      <c r="M1941" s="67"/>
      <c r="N1941" s="54"/>
      <c r="O1941" s="67"/>
      <c r="P1941" s="54"/>
      <c r="Q1941" s="67"/>
      <c r="R1941" s="54"/>
      <c r="S1941" s="67"/>
      <c r="T1941" s="54"/>
      <c r="U1941" s="67"/>
      <c r="V1941" s="58">
        <v>1500</v>
      </c>
      <c r="W1941" s="59" t="s">
        <v>10593</v>
      </c>
      <c r="X1941" s="29" t="s">
        <v>10594</v>
      </c>
      <c r="Y1941" s="59"/>
      <c r="Z1941" s="59"/>
      <c r="AA1941" s="1" t="s">
        <v>1614</v>
      </c>
      <c r="AB1941" s="1"/>
      <c r="AC1941" s="1"/>
      <c r="AD1941" s="1"/>
      <c r="AE1941" s="1"/>
      <c r="AF1941" s="1"/>
      <c r="AG1941" s="1"/>
    </row>
    <row r="1942" spans="1:33">
      <c r="A1942" t="s">
        <v>173</v>
      </c>
      <c r="B1942" s="2" t="s">
        <v>10595</v>
      </c>
      <c r="C1942" s="54"/>
      <c r="D1942" s="1" t="s">
        <v>183</v>
      </c>
      <c r="E1942" s="1"/>
      <c r="F1942" s="1" t="s">
        <v>10378</v>
      </c>
      <c r="G1942" s="1"/>
      <c r="H1942" s="20"/>
      <c r="I1942" s="22"/>
      <c r="K1942" s="22"/>
      <c r="L1942" s="20"/>
      <c r="M1942" s="22"/>
      <c r="N1942" s="20"/>
      <c r="O1942" s="22"/>
      <c r="P1942" s="20"/>
      <c r="Q1942" s="22"/>
      <c r="R1942" s="20"/>
      <c r="S1942" s="22"/>
      <c r="T1942" s="20"/>
      <c r="U1942" s="22"/>
      <c r="V1942" s="27">
        <v>1500</v>
      </c>
      <c r="W1942" s="1" t="s">
        <v>10596</v>
      </c>
      <c r="X1942" s="29" t="s">
        <v>10597</v>
      </c>
      <c r="Y1942" s="1"/>
      <c r="Z1942" s="1"/>
      <c r="AA1942" s="2" t="s">
        <v>1657</v>
      </c>
      <c r="AB1942" s="1"/>
      <c r="AC1942" s="1"/>
      <c r="AD1942" s="1"/>
      <c r="AE1942" s="1"/>
      <c r="AF1942" s="1"/>
      <c r="AG1942" s="1"/>
    </row>
    <row r="1943" spans="1:33">
      <c r="A1943" t="s">
        <v>173</v>
      </c>
      <c r="B1943" s="2" t="s">
        <v>10598</v>
      </c>
      <c r="C1943" s="59"/>
      <c r="D1943" s="1" t="s">
        <v>183</v>
      </c>
      <c r="E1943" s="59"/>
      <c r="F1943" s="71" t="s">
        <v>10384</v>
      </c>
      <c r="G1943" s="59"/>
      <c r="H1943" s="54"/>
      <c r="I1943" s="67"/>
      <c r="K1943" s="67"/>
      <c r="L1943" s="54"/>
      <c r="M1943" s="67"/>
      <c r="N1943" s="54"/>
      <c r="O1943" s="67">
        <v>2</v>
      </c>
      <c r="P1943" s="54"/>
      <c r="Q1943" s="67"/>
      <c r="R1943" s="54"/>
      <c r="S1943" s="67"/>
      <c r="T1943" s="54"/>
      <c r="U1943" s="67"/>
      <c r="V1943" s="58">
        <v>1500</v>
      </c>
      <c r="W1943" s="59" t="s">
        <v>10599</v>
      </c>
      <c r="X1943" s="29" t="s">
        <v>10600</v>
      </c>
      <c r="Y1943" s="59"/>
      <c r="Z1943" s="59"/>
      <c r="AA1943" s="1" t="s">
        <v>1614</v>
      </c>
      <c r="AB1943" s="1"/>
      <c r="AC1943" s="1"/>
      <c r="AD1943" s="1"/>
      <c r="AE1943" s="1"/>
      <c r="AF1943" s="1"/>
      <c r="AG1943" s="1"/>
    </row>
    <row r="1944" spans="1:33">
      <c r="A1944" t="s">
        <v>173</v>
      </c>
      <c r="B1944" s="2" t="s">
        <v>10601</v>
      </c>
      <c r="C1944" s="59"/>
      <c r="D1944" s="1" t="s">
        <v>183</v>
      </c>
      <c r="E1944" s="59"/>
      <c r="F1944" s="1" t="s">
        <v>10384</v>
      </c>
      <c r="G1944" s="59"/>
      <c r="H1944" s="54"/>
      <c r="I1944" s="67"/>
      <c r="K1944" s="67"/>
      <c r="L1944" s="54"/>
      <c r="M1944" s="67"/>
      <c r="N1944" s="54"/>
      <c r="O1944" s="67"/>
      <c r="P1944" s="54"/>
      <c r="Q1944" s="67"/>
      <c r="R1944" s="54"/>
      <c r="S1944" s="67"/>
      <c r="T1944" s="54"/>
      <c r="U1944" s="67"/>
      <c r="V1944" s="58">
        <v>1500</v>
      </c>
      <c r="W1944" s="59" t="s">
        <v>10602</v>
      </c>
      <c r="X1944" s="29" t="s">
        <v>10603</v>
      </c>
      <c r="Y1944" s="59"/>
      <c r="Z1944" s="59"/>
      <c r="AA1944" s="1" t="s">
        <v>1623</v>
      </c>
      <c r="AB1944" s="1"/>
      <c r="AC1944" s="1"/>
      <c r="AD1944" s="1"/>
      <c r="AE1944" s="1"/>
      <c r="AF1944" s="1"/>
      <c r="AG1944" s="1"/>
    </row>
    <row r="1945" spans="1:33">
      <c r="A1945" t="s">
        <v>173</v>
      </c>
      <c r="B1945" s="2" t="s">
        <v>10604</v>
      </c>
      <c r="C1945" s="20"/>
      <c r="D1945" s="1" t="s">
        <v>183</v>
      </c>
      <c r="E1945" s="1"/>
      <c r="F1945" s="1" t="s">
        <v>10384</v>
      </c>
      <c r="G1945" s="1"/>
      <c r="H1945" s="19"/>
      <c r="I1945" s="22"/>
      <c r="K1945" s="22"/>
      <c r="L1945" s="20"/>
      <c r="M1945" s="22"/>
      <c r="N1945" s="19"/>
      <c r="O1945" s="22"/>
      <c r="P1945" s="20"/>
      <c r="Q1945" s="22"/>
      <c r="R1945" s="19"/>
      <c r="S1945" s="22"/>
      <c r="T1945" s="20"/>
      <c r="U1945" s="22"/>
      <c r="V1945" s="28">
        <v>1500</v>
      </c>
      <c r="W1945" s="2" t="s">
        <v>10605</v>
      </c>
      <c r="X1945" s="26" t="s">
        <v>10606</v>
      </c>
      <c r="Y1945" s="1"/>
      <c r="Z1945" s="1"/>
      <c r="AA1945" s="2" t="s">
        <v>1631</v>
      </c>
      <c r="AB1945" s="1"/>
      <c r="AC1945" s="1"/>
      <c r="AD1945" s="1"/>
      <c r="AE1945" s="1"/>
      <c r="AF1945" s="1"/>
      <c r="AG1945" s="1"/>
    </row>
    <row r="1946" spans="1:33">
      <c r="A1946" t="s">
        <v>173</v>
      </c>
      <c r="B1946" s="2" t="s">
        <v>10607</v>
      </c>
      <c r="C1946" s="20"/>
      <c r="D1946" s="1" t="s">
        <v>183</v>
      </c>
      <c r="E1946" s="1"/>
      <c r="F1946" s="1" t="s">
        <v>10384</v>
      </c>
      <c r="G1946" s="1"/>
      <c r="H1946" s="19"/>
      <c r="I1946" s="22"/>
      <c r="K1946" s="22"/>
      <c r="L1946" s="20"/>
      <c r="M1946" s="22"/>
      <c r="N1946" s="19"/>
      <c r="O1946" s="22">
        <v>3</v>
      </c>
      <c r="P1946" s="20"/>
      <c r="Q1946" s="22"/>
      <c r="R1946" s="19"/>
      <c r="S1946" s="22"/>
      <c r="T1946" s="20"/>
      <c r="U1946" s="22"/>
      <c r="V1946" s="28">
        <v>1500</v>
      </c>
      <c r="W1946" s="2" t="s">
        <v>10608</v>
      </c>
      <c r="X1946" s="26" t="s">
        <v>10609</v>
      </c>
      <c r="Y1946" s="1"/>
      <c r="Z1946" s="1"/>
      <c r="AA1946" s="2" t="s">
        <v>1631</v>
      </c>
      <c r="AB1946" s="1"/>
      <c r="AC1946" s="1"/>
      <c r="AD1946" s="1"/>
      <c r="AE1946" s="1"/>
      <c r="AF1946" s="1"/>
      <c r="AG1946" s="1"/>
    </row>
    <row r="1947" spans="1:33">
      <c r="A1947" t="s">
        <v>173</v>
      </c>
      <c r="B1947" s="2" t="s">
        <v>10610</v>
      </c>
      <c r="C1947" s="20"/>
      <c r="D1947" s="1" t="s">
        <v>183</v>
      </c>
      <c r="E1947" s="1"/>
      <c r="F1947" s="1" t="s">
        <v>10384</v>
      </c>
      <c r="G1947" s="1"/>
      <c r="H1947" s="19"/>
      <c r="I1947" s="22"/>
      <c r="K1947" s="22"/>
      <c r="L1947" s="20"/>
      <c r="M1947" s="22"/>
      <c r="N1947" s="19"/>
      <c r="O1947" s="22"/>
      <c r="P1947" s="20"/>
      <c r="Q1947" s="22"/>
      <c r="R1947" s="19"/>
      <c r="S1947" s="22"/>
      <c r="T1947" s="20"/>
      <c r="U1947" s="22"/>
      <c r="V1947" s="28">
        <v>1500</v>
      </c>
      <c r="W1947" s="2" t="s">
        <v>10611</v>
      </c>
      <c r="X1947" s="26" t="s">
        <v>10612</v>
      </c>
      <c r="Y1947" s="1"/>
      <c r="Z1947" s="1"/>
      <c r="AA1947" s="2" t="s">
        <v>1631</v>
      </c>
      <c r="AB1947" s="1"/>
      <c r="AC1947" s="1"/>
      <c r="AD1947" s="1"/>
      <c r="AE1947" s="1"/>
      <c r="AF1947" s="1"/>
      <c r="AG1947" s="1"/>
    </row>
    <row r="1948" spans="1:33">
      <c r="A1948" t="s">
        <v>173</v>
      </c>
      <c r="B1948" s="2" t="s">
        <v>10613</v>
      </c>
      <c r="C1948" s="54"/>
      <c r="D1948" s="1" t="s">
        <v>183</v>
      </c>
      <c r="E1948" s="1"/>
      <c r="F1948" s="1" t="s">
        <v>10614</v>
      </c>
      <c r="G1948" s="1"/>
      <c r="H1948" s="19"/>
      <c r="I1948" s="22"/>
      <c r="K1948" s="22"/>
      <c r="L1948" s="20"/>
      <c r="M1948" s="22"/>
      <c r="N1948" s="19"/>
      <c r="O1948" s="22"/>
      <c r="P1948" s="20"/>
      <c r="Q1948" s="22">
        <v>1</v>
      </c>
      <c r="R1948" s="19"/>
      <c r="S1948" s="22"/>
      <c r="T1948" s="20">
        <v>1</v>
      </c>
      <c r="U1948" s="22">
        <v>1</v>
      </c>
      <c r="V1948" s="28">
        <v>1500</v>
      </c>
      <c r="W1948" s="2" t="s">
        <v>10615</v>
      </c>
      <c r="X1948" s="26" t="s">
        <v>10616</v>
      </c>
      <c r="Y1948" s="1"/>
      <c r="Z1948" s="1"/>
      <c r="AA1948" s="2" t="s">
        <v>1631</v>
      </c>
      <c r="AB1948" s="1"/>
      <c r="AC1948" s="1"/>
      <c r="AD1948" s="1"/>
      <c r="AE1948" s="1"/>
      <c r="AF1948" s="1"/>
      <c r="AG1948" s="1"/>
    </row>
    <row r="1949" spans="1:33">
      <c r="A1949" t="s">
        <v>173</v>
      </c>
      <c r="B1949" s="2" t="s">
        <v>10617</v>
      </c>
      <c r="C1949" s="59"/>
      <c r="D1949" s="1" t="s">
        <v>183</v>
      </c>
      <c r="E1949" s="59"/>
      <c r="F1949" s="71" t="s">
        <v>10388</v>
      </c>
      <c r="G1949" s="59"/>
      <c r="H1949" s="54"/>
      <c r="I1949" s="67"/>
      <c r="K1949" s="67"/>
      <c r="L1949" s="54"/>
      <c r="M1949" s="67"/>
      <c r="N1949" s="54"/>
      <c r="O1949" s="67"/>
      <c r="P1949" s="54"/>
      <c r="Q1949" s="67"/>
      <c r="R1949" s="54"/>
      <c r="S1949" s="67"/>
      <c r="T1949" s="54"/>
      <c r="U1949" s="67"/>
      <c r="V1949" s="58">
        <v>1500</v>
      </c>
      <c r="W1949" s="59" t="s">
        <v>10618</v>
      </c>
      <c r="X1949" s="29" t="s">
        <v>10619</v>
      </c>
      <c r="Y1949" s="59"/>
      <c r="Z1949" s="59"/>
      <c r="AA1949" s="1" t="s">
        <v>747</v>
      </c>
      <c r="AB1949" s="1"/>
      <c r="AC1949" s="1"/>
      <c r="AD1949" s="1"/>
      <c r="AE1949" s="1"/>
      <c r="AF1949" s="1"/>
      <c r="AG1949" s="1"/>
    </row>
    <row r="1950" spans="1:33">
      <c r="A1950" t="s">
        <v>173</v>
      </c>
      <c r="B1950" s="2" t="s">
        <v>10620</v>
      </c>
      <c r="C1950" s="54"/>
      <c r="D1950" s="1" t="s">
        <v>183</v>
      </c>
      <c r="E1950" s="1"/>
      <c r="F1950" s="1" t="s">
        <v>10492</v>
      </c>
      <c r="G1950" s="1"/>
      <c r="H1950" s="19"/>
      <c r="I1950" s="22"/>
      <c r="K1950" s="22"/>
      <c r="L1950" s="20"/>
      <c r="M1950" s="22"/>
      <c r="N1950" s="19"/>
      <c r="O1950" s="22"/>
      <c r="P1950" s="20"/>
      <c r="Q1950" s="22"/>
      <c r="R1950" s="19"/>
      <c r="S1950" s="22"/>
      <c r="T1950" s="20"/>
      <c r="U1950" s="22"/>
      <c r="V1950" s="28">
        <v>1500</v>
      </c>
      <c r="W1950" s="2" t="s">
        <v>10621</v>
      </c>
      <c r="X1950" s="26" t="s">
        <v>10622</v>
      </c>
      <c r="Y1950" s="1"/>
      <c r="Z1950" s="1"/>
      <c r="AA1950" s="2" t="s">
        <v>1631</v>
      </c>
      <c r="AB1950" s="1"/>
      <c r="AC1950" s="1"/>
      <c r="AD1950" s="1"/>
      <c r="AE1950" s="1"/>
      <c r="AF1950" s="1"/>
      <c r="AG1950" s="1"/>
    </row>
    <row r="1951" spans="1:33">
      <c r="A1951" t="s">
        <v>173</v>
      </c>
      <c r="B1951" s="2" t="s">
        <v>10623</v>
      </c>
      <c r="C1951" s="59"/>
      <c r="D1951" s="1" t="s">
        <v>183</v>
      </c>
      <c r="E1951" s="59"/>
      <c r="F1951" s="1" t="s">
        <v>10416</v>
      </c>
      <c r="G1951" s="59"/>
      <c r="H1951" s="54"/>
      <c r="I1951" s="67"/>
      <c r="K1951" s="67"/>
      <c r="L1951" s="54"/>
      <c r="M1951" s="67"/>
      <c r="N1951" s="54"/>
      <c r="O1951" s="67"/>
      <c r="P1951" s="54"/>
      <c r="Q1951" s="67">
        <v>3</v>
      </c>
      <c r="R1951" s="54"/>
      <c r="S1951" s="67"/>
      <c r="T1951" s="54"/>
      <c r="U1951" s="67"/>
      <c r="V1951" s="58">
        <v>1500</v>
      </c>
      <c r="W1951" s="59" t="s">
        <v>10624</v>
      </c>
      <c r="X1951" s="29" t="s">
        <v>10625</v>
      </c>
      <c r="Y1951" s="59"/>
      <c r="Z1951" s="59"/>
      <c r="AA1951" s="1" t="s">
        <v>747</v>
      </c>
      <c r="AB1951" s="1"/>
      <c r="AC1951" s="1"/>
      <c r="AD1951" s="1"/>
      <c r="AE1951" s="1"/>
      <c r="AF1951" s="1"/>
      <c r="AG1951" s="1"/>
    </row>
    <row r="1952" spans="1:33">
      <c r="A1952" t="s">
        <v>173</v>
      </c>
      <c r="B1952" s="2" t="s">
        <v>10626</v>
      </c>
      <c r="C1952" s="59"/>
      <c r="D1952" s="1" t="s">
        <v>183</v>
      </c>
      <c r="E1952" s="59"/>
      <c r="F1952" s="71" t="s">
        <v>10416</v>
      </c>
      <c r="G1952" s="59"/>
      <c r="H1952" s="54"/>
      <c r="I1952" s="67"/>
      <c r="K1952" s="67"/>
      <c r="L1952" s="54"/>
      <c r="M1952" s="67"/>
      <c r="N1952" s="54"/>
      <c r="O1952" s="67"/>
      <c r="P1952" s="54"/>
      <c r="Q1952" s="67">
        <v>2</v>
      </c>
      <c r="R1952" s="54"/>
      <c r="S1952" s="67"/>
      <c r="T1952" s="54"/>
      <c r="U1952" s="67"/>
      <c r="V1952" s="58">
        <v>1500</v>
      </c>
      <c r="W1952" s="59" t="s">
        <v>10627</v>
      </c>
      <c r="X1952" s="29" t="s">
        <v>10628</v>
      </c>
      <c r="Y1952" s="59"/>
      <c r="Z1952" s="59"/>
      <c r="AA1952" s="1" t="s">
        <v>1623</v>
      </c>
      <c r="AB1952" s="1"/>
      <c r="AC1952" s="1"/>
      <c r="AD1952" s="1"/>
      <c r="AE1952" s="1"/>
      <c r="AF1952" s="1"/>
      <c r="AG1952" s="1"/>
    </row>
    <row r="1953" spans="1:33">
      <c r="A1953" t="s">
        <v>173</v>
      </c>
      <c r="B1953" s="2" t="s">
        <v>10629</v>
      </c>
      <c r="C1953" s="59"/>
      <c r="D1953" s="1" t="s">
        <v>183</v>
      </c>
      <c r="E1953" s="59"/>
      <c r="F1953" s="1" t="s">
        <v>10374</v>
      </c>
      <c r="G1953" s="59"/>
      <c r="H1953" s="54"/>
      <c r="I1953" s="67"/>
      <c r="K1953" s="67"/>
      <c r="L1953" s="54"/>
      <c r="M1953" s="67"/>
      <c r="N1953" s="54"/>
      <c r="O1953" s="67"/>
      <c r="P1953" s="54"/>
      <c r="Q1953" s="67"/>
      <c r="R1953" s="54"/>
      <c r="S1953" s="67"/>
      <c r="T1953" s="54"/>
      <c r="U1953" s="67"/>
      <c r="V1953" s="58">
        <v>2000</v>
      </c>
      <c r="W1953" s="59" t="s">
        <v>10630</v>
      </c>
      <c r="X1953" s="29" t="s">
        <v>10631</v>
      </c>
      <c r="Y1953" s="59"/>
      <c r="Z1953" s="59"/>
      <c r="AA1953" s="1" t="s">
        <v>1623</v>
      </c>
      <c r="AB1953" s="1"/>
      <c r="AC1953" s="1"/>
      <c r="AD1953" s="1"/>
      <c r="AE1953" s="1"/>
      <c r="AF1953" s="1"/>
      <c r="AG1953" s="1"/>
    </row>
    <row r="1954" spans="1:33">
      <c r="A1954" t="s">
        <v>173</v>
      </c>
      <c r="B1954" s="2" t="s">
        <v>10632</v>
      </c>
      <c r="C1954" s="54"/>
      <c r="D1954" s="1" t="s">
        <v>183</v>
      </c>
      <c r="E1954" s="1"/>
      <c r="F1954" s="2" t="s">
        <v>10374</v>
      </c>
      <c r="G1954" s="2"/>
      <c r="H1954" s="20"/>
      <c r="I1954" s="22"/>
      <c r="K1954" s="22"/>
      <c r="L1954" s="20"/>
      <c r="M1954" s="22"/>
      <c r="N1954" s="20"/>
      <c r="O1954" s="22"/>
      <c r="P1954" s="20"/>
      <c r="Q1954" s="22">
        <v>2</v>
      </c>
      <c r="R1954" s="20"/>
      <c r="S1954" s="22"/>
      <c r="T1954" s="20"/>
      <c r="U1954" s="22"/>
      <c r="V1954" s="27">
        <v>2000</v>
      </c>
      <c r="W1954" s="1" t="s">
        <v>10633</v>
      </c>
      <c r="X1954" s="29" t="s">
        <v>10634</v>
      </c>
      <c r="Y1954" s="1"/>
      <c r="Z1954" s="1"/>
      <c r="AA1954" s="1" t="s">
        <v>1662</v>
      </c>
      <c r="AB1954" s="1"/>
      <c r="AC1954" s="1"/>
      <c r="AD1954" s="1"/>
      <c r="AE1954" s="1"/>
      <c r="AF1954" s="1"/>
      <c r="AG1954" s="1"/>
    </row>
    <row r="1955" spans="1:33">
      <c r="A1955" t="s">
        <v>173</v>
      </c>
      <c r="B1955" s="2" t="s">
        <v>10635</v>
      </c>
      <c r="C1955" s="54"/>
      <c r="D1955" s="1" t="s">
        <v>183</v>
      </c>
      <c r="E1955" s="1"/>
      <c r="F1955" s="2" t="s">
        <v>10374</v>
      </c>
      <c r="G1955" s="2"/>
      <c r="H1955" s="20"/>
      <c r="I1955" s="22"/>
      <c r="K1955" s="22"/>
      <c r="L1955" s="20"/>
      <c r="M1955" s="22"/>
      <c r="N1955" s="20"/>
      <c r="O1955" s="22"/>
      <c r="P1955" s="20"/>
      <c r="Q1955" s="22"/>
      <c r="R1955" s="20"/>
      <c r="S1955" s="22"/>
      <c r="T1955" s="20"/>
      <c r="U1955" s="22"/>
      <c r="V1955" s="27">
        <v>2000</v>
      </c>
      <c r="W1955" s="1" t="s">
        <v>10636</v>
      </c>
      <c r="X1955" s="29" t="s">
        <v>10637</v>
      </c>
      <c r="Y1955" s="1"/>
      <c r="Z1955" s="1"/>
      <c r="AA1955" s="1" t="s">
        <v>1667</v>
      </c>
      <c r="AB1955" s="1"/>
      <c r="AC1955" s="1"/>
      <c r="AD1955" s="1"/>
      <c r="AE1955" s="1"/>
      <c r="AF1955" s="1"/>
      <c r="AG1955" s="1"/>
    </row>
    <row r="1956" spans="1:33">
      <c r="A1956" t="s">
        <v>173</v>
      </c>
      <c r="B1956" s="2" t="s">
        <v>10638</v>
      </c>
      <c r="C1956" s="54"/>
      <c r="D1956" s="1" t="s">
        <v>183</v>
      </c>
      <c r="E1956" s="1"/>
      <c r="F1956" s="2" t="s">
        <v>10374</v>
      </c>
      <c r="G1956" s="2"/>
      <c r="H1956" s="20"/>
      <c r="I1956" s="22"/>
      <c r="K1956" s="22"/>
      <c r="L1956" s="20"/>
      <c r="M1956" s="22"/>
      <c r="N1956" s="20"/>
      <c r="O1956" s="22"/>
      <c r="P1956" s="20"/>
      <c r="Q1956" s="22"/>
      <c r="R1956" s="20"/>
      <c r="S1956" s="22"/>
      <c r="T1956" s="20"/>
      <c r="U1956" s="22"/>
      <c r="V1956" s="27">
        <v>2000</v>
      </c>
      <c r="W1956" s="1" t="s">
        <v>10639</v>
      </c>
      <c r="X1956" s="29" t="s">
        <v>10640</v>
      </c>
      <c r="Y1956" s="1"/>
      <c r="Z1956" s="1"/>
      <c r="AA1956" s="1" t="s">
        <v>1667</v>
      </c>
      <c r="AB1956" s="1"/>
      <c r="AC1956" s="1"/>
      <c r="AD1956" s="1"/>
      <c r="AE1956" s="1"/>
      <c r="AF1956" s="1"/>
      <c r="AG1956" s="1"/>
    </row>
    <row r="1957" spans="1:33">
      <c r="A1957" t="s">
        <v>173</v>
      </c>
      <c r="B1957" s="2" t="s">
        <v>10641</v>
      </c>
      <c r="C1957" s="54"/>
      <c r="D1957" s="1" t="s">
        <v>183</v>
      </c>
      <c r="E1957" s="1"/>
      <c r="F1957" s="2" t="s">
        <v>10374</v>
      </c>
      <c r="G1957" s="2"/>
      <c r="H1957" s="20"/>
      <c r="I1957" s="22"/>
      <c r="K1957" s="22"/>
      <c r="L1957" s="20"/>
      <c r="M1957" s="22"/>
      <c r="N1957" s="20"/>
      <c r="O1957" s="22"/>
      <c r="P1957" s="20"/>
      <c r="Q1957" s="22"/>
      <c r="R1957" s="20"/>
      <c r="S1957" s="22"/>
      <c r="T1957" s="20"/>
      <c r="U1957" s="22"/>
      <c r="V1957" s="27">
        <v>2000</v>
      </c>
      <c r="W1957" s="1" t="s">
        <v>10642</v>
      </c>
      <c r="X1957" s="29" t="s">
        <v>10643</v>
      </c>
      <c r="Y1957" s="1"/>
      <c r="Z1957" s="1"/>
      <c r="AA1957" s="1" t="s">
        <v>1667</v>
      </c>
      <c r="AB1957" s="1"/>
      <c r="AC1957" s="1"/>
      <c r="AD1957" s="1"/>
      <c r="AE1957" s="1"/>
      <c r="AF1957" s="1"/>
      <c r="AG1957" s="1"/>
    </row>
    <row r="1958" spans="1:33">
      <c r="A1958" t="s">
        <v>173</v>
      </c>
      <c r="B1958" s="2" t="s">
        <v>10644</v>
      </c>
      <c r="C1958" s="20"/>
      <c r="D1958" s="1" t="s">
        <v>183</v>
      </c>
      <c r="E1958" s="1"/>
      <c r="F1958" s="1" t="s">
        <v>10378</v>
      </c>
      <c r="G1958" s="1"/>
      <c r="H1958" s="19"/>
      <c r="I1958" s="22"/>
      <c r="K1958" s="22"/>
      <c r="L1958" s="20"/>
      <c r="M1958" s="22"/>
      <c r="N1958" s="19"/>
      <c r="O1958" s="22"/>
      <c r="P1958" s="20"/>
      <c r="Q1958" s="22"/>
      <c r="R1958" s="19"/>
      <c r="S1958" s="22"/>
      <c r="T1958" s="20"/>
      <c r="U1958" s="22"/>
      <c r="V1958" s="28">
        <v>2000</v>
      </c>
      <c r="W1958" s="2" t="s">
        <v>10645</v>
      </c>
      <c r="X1958" s="26" t="s">
        <v>10646</v>
      </c>
      <c r="Y1958" s="1"/>
      <c r="Z1958" s="1"/>
      <c r="AA1958" s="2" t="s">
        <v>1631</v>
      </c>
      <c r="AB1958" s="1"/>
      <c r="AC1958" s="1"/>
      <c r="AD1958" s="1"/>
      <c r="AE1958" s="1"/>
      <c r="AF1958" s="1"/>
      <c r="AG1958" s="1"/>
    </row>
    <row r="1959" spans="1:33">
      <c r="A1959" t="s">
        <v>173</v>
      </c>
      <c r="B1959" s="2" t="s">
        <v>10647</v>
      </c>
      <c r="C1959" s="54"/>
      <c r="D1959" s="1" t="s">
        <v>183</v>
      </c>
      <c r="E1959" s="1"/>
      <c r="F1959" s="1" t="s">
        <v>10378</v>
      </c>
      <c r="G1959" s="1"/>
      <c r="H1959" s="20"/>
      <c r="I1959" s="22"/>
      <c r="K1959" s="22"/>
      <c r="L1959" s="20"/>
      <c r="M1959" s="22">
        <v>2</v>
      </c>
      <c r="N1959" s="20"/>
      <c r="O1959" s="22"/>
      <c r="P1959" s="20"/>
      <c r="Q1959" s="22"/>
      <c r="R1959" s="20"/>
      <c r="S1959" s="22"/>
      <c r="T1959" s="20">
        <v>2</v>
      </c>
      <c r="U1959" s="22"/>
      <c r="V1959" s="27">
        <v>2000</v>
      </c>
      <c r="W1959" s="1" t="s">
        <v>10648</v>
      </c>
      <c r="X1959" s="29" t="s">
        <v>10649</v>
      </c>
      <c r="Y1959" s="1"/>
      <c r="Z1959" s="1"/>
      <c r="AA1959" s="2" t="s">
        <v>1657</v>
      </c>
      <c r="AB1959" s="1"/>
      <c r="AC1959" s="1"/>
      <c r="AD1959" s="1"/>
      <c r="AE1959" s="1"/>
      <c r="AF1959" s="1"/>
      <c r="AG1959" s="1"/>
    </row>
    <row r="1960" spans="1:33">
      <c r="A1960" t="s">
        <v>173</v>
      </c>
      <c r="B1960" s="2" t="s">
        <v>10650</v>
      </c>
      <c r="C1960" s="54"/>
      <c r="D1960" s="1" t="s">
        <v>183</v>
      </c>
      <c r="E1960" s="1"/>
      <c r="F1960" s="1" t="s">
        <v>10378</v>
      </c>
      <c r="G1960" s="1"/>
      <c r="H1960" s="20"/>
      <c r="I1960" s="22"/>
      <c r="K1960" s="22"/>
      <c r="L1960" s="20"/>
      <c r="M1960" s="22"/>
      <c r="N1960" s="20"/>
      <c r="O1960" s="22"/>
      <c r="P1960" s="20"/>
      <c r="Q1960" s="22"/>
      <c r="R1960" s="20"/>
      <c r="S1960" s="22"/>
      <c r="T1960" s="20"/>
      <c r="U1960" s="22"/>
      <c r="V1960" s="27">
        <v>2000</v>
      </c>
      <c r="W1960" s="1" t="s">
        <v>10651</v>
      </c>
      <c r="X1960" s="29" t="s">
        <v>10565</v>
      </c>
      <c r="Y1960" s="1"/>
      <c r="Z1960" s="1"/>
      <c r="AA1960" s="1" t="s">
        <v>1657</v>
      </c>
      <c r="AB1960" s="1"/>
      <c r="AC1960" s="1"/>
      <c r="AD1960" s="1"/>
      <c r="AE1960" s="1"/>
      <c r="AF1960" s="1"/>
      <c r="AG1960" s="1"/>
    </row>
    <row r="1961" spans="1:33">
      <c r="A1961" t="s">
        <v>173</v>
      </c>
      <c r="B1961" s="2" t="s">
        <v>10652</v>
      </c>
      <c r="C1961" s="54"/>
      <c r="D1961" s="1" t="s">
        <v>183</v>
      </c>
      <c r="E1961" s="1"/>
      <c r="F1961" s="2" t="s">
        <v>10378</v>
      </c>
      <c r="G1961" s="2"/>
      <c r="H1961" s="20"/>
      <c r="I1961" s="22"/>
      <c r="K1961" s="22"/>
      <c r="L1961" s="20"/>
      <c r="M1961" s="22"/>
      <c r="N1961" s="20"/>
      <c r="O1961" s="22"/>
      <c r="P1961" s="20"/>
      <c r="Q1961" s="22"/>
      <c r="R1961" s="20"/>
      <c r="S1961" s="22"/>
      <c r="T1961" s="20"/>
      <c r="U1961" s="22"/>
      <c r="V1961" s="27">
        <v>2000</v>
      </c>
      <c r="W1961" s="1" t="s">
        <v>10653</v>
      </c>
      <c r="X1961" s="29" t="s">
        <v>10654</v>
      </c>
      <c r="Y1961" s="1"/>
      <c r="Z1961" s="1"/>
      <c r="AA1961" s="1" t="s">
        <v>1662</v>
      </c>
      <c r="AB1961" s="1"/>
      <c r="AC1961" s="1"/>
      <c r="AD1961" s="1"/>
      <c r="AE1961" s="1"/>
      <c r="AF1961" s="1"/>
      <c r="AG1961" s="1"/>
    </row>
    <row r="1962" spans="1:33">
      <c r="A1962" t="s">
        <v>173</v>
      </c>
      <c r="B1962" s="2" t="s">
        <v>10655</v>
      </c>
      <c r="C1962" s="54"/>
      <c r="D1962" s="1" t="s">
        <v>183</v>
      </c>
      <c r="E1962" s="1"/>
      <c r="F1962" s="2" t="s">
        <v>10378</v>
      </c>
      <c r="G1962" s="2"/>
      <c r="H1962" s="20"/>
      <c r="I1962" s="22"/>
      <c r="K1962" s="22"/>
      <c r="L1962" s="20"/>
      <c r="M1962" s="22"/>
      <c r="N1962" s="20"/>
      <c r="O1962" s="22"/>
      <c r="P1962" s="20"/>
      <c r="Q1962" s="22"/>
      <c r="R1962" s="20"/>
      <c r="S1962" s="22"/>
      <c r="T1962" s="20"/>
      <c r="U1962" s="22"/>
      <c r="V1962" s="27">
        <v>2000</v>
      </c>
      <c r="W1962" s="1" t="s">
        <v>10656</v>
      </c>
      <c r="X1962" s="29" t="s">
        <v>10657</v>
      </c>
      <c r="Y1962" s="1"/>
      <c r="Z1962" s="1"/>
      <c r="AA1962" s="1" t="s">
        <v>1667</v>
      </c>
      <c r="AB1962" s="1"/>
      <c r="AC1962" s="1"/>
      <c r="AD1962" s="1"/>
      <c r="AE1962" s="1"/>
      <c r="AF1962" s="1"/>
      <c r="AG1962" s="1"/>
    </row>
    <row r="1963" spans="1:33">
      <c r="A1963" t="s">
        <v>173</v>
      </c>
      <c r="B1963" s="2" t="s">
        <v>10658</v>
      </c>
      <c r="C1963" s="59"/>
      <c r="D1963" s="1" t="s">
        <v>183</v>
      </c>
      <c r="E1963" s="59"/>
      <c r="F1963" s="71" t="s">
        <v>10384</v>
      </c>
      <c r="G1963" s="59"/>
      <c r="H1963" s="54"/>
      <c r="I1963" s="67"/>
      <c r="K1963" s="67"/>
      <c r="L1963" s="54"/>
      <c r="M1963" s="67"/>
      <c r="N1963" s="54"/>
      <c r="O1963" s="67"/>
      <c r="P1963" s="54"/>
      <c r="Q1963" s="67"/>
      <c r="R1963" s="54"/>
      <c r="S1963" s="67"/>
      <c r="T1963" s="54">
        <v>2</v>
      </c>
      <c r="U1963" s="67">
        <v>2</v>
      </c>
      <c r="V1963" s="58">
        <v>2000</v>
      </c>
      <c r="W1963" s="59" t="s">
        <v>10659</v>
      </c>
      <c r="X1963" s="29" t="s">
        <v>6649</v>
      </c>
      <c r="Y1963" s="59"/>
      <c r="Z1963" s="59"/>
      <c r="AA1963" s="1" t="s">
        <v>747</v>
      </c>
      <c r="AB1963" s="1"/>
      <c r="AC1963" s="1"/>
      <c r="AD1963" s="1"/>
      <c r="AE1963" s="1"/>
      <c r="AF1963" s="1"/>
      <c r="AG1963" s="1"/>
    </row>
    <row r="1964" spans="1:33">
      <c r="A1964" t="s">
        <v>173</v>
      </c>
      <c r="B1964" s="2" t="s">
        <v>10660</v>
      </c>
      <c r="C1964" s="20"/>
      <c r="D1964" s="1" t="s">
        <v>183</v>
      </c>
      <c r="E1964" s="1"/>
      <c r="F1964" s="1" t="s">
        <v>10384</v>
      </c>
      <c r="G1964" s="1"/>
      <c r="H1964" s="19"/>
      <c r="I1964" s="22"/>
      <c r="K1964" s="22"/>
      <c r="L1964" s="20"/>
      <c r="M1964" s="22"/>
      <c r="N1964" s="19"/>
      <c r="O1964" s="22"/>
      <c r="P1964" s="20"/>
      <c r="Q1964" s="22"/>
      <c r="R1964" s="19"/>
      <c r="S1964" s="22"/>
      <c r="T1964" s="20"/>
      <c r="U1964" s="22"/>
      <c r="V1964" s="28">
        <v>2000</v>
      </c>
      <c r="W1964" s="2" t="s">
        <v>10661</v>
      </c>
      <c r="X1964" s="26" t="s">
        <v>10662</v>
      </c>
      <c r="Y1964" s="1"/>
      <c r="Z1964" s="1"/>
      <c r="AA1964" s="2" t="s">
        <v>1631</v>
      </c>
      <c r="AB1964" s="1"/>
      <c r="AC1964" s="1"/>
      <c r="AD1964" s="1"/>
      <c r="AE1964" s="1"/>
      <c r="AF1964" s="1"/>
      <c r="AG1964" s="1"/>
    </row>
    <row r="1965" spans="1:33">
      <c r="A1965" t="s">
        <v>173</v>
      </c>
      <c r="B1965" s="2" t="s">
        <v>10663</v>
      </c>
      <c r="C1965" s="54"/>
      <c r="D1965" s="1" t="s">
        <v>183</v>
      </c>
      <c r="E1965" s="1"/>
      <c r="F1965" s="1" t="s">
        <v>10384</v>
      </c>
      <c r="G1965" s="1"/>
      <c r="H1965" s="20"/>
      <c r="I1965" s="22"/>
      <c r="K1965" s="22"/>
      <c r="L1965" s="20"/>
      <c r="M1965" s="22"/>
      <c r="N1965" s="20"/>
      <c r="O1965" s="22"/>
      <c r="P1965" s="20"/>
      <c r="Q1965" s="22">
        <v>2</v>
      </c>
      <c r="R1965" s="20"/>
      <c r="S1965" s="22"/>
      <c r="T1965" s="20"/>
      <c r="U1965" s="22"/>
      <c r="V1965" s="27">
        <v>2000</v>
      </c>
      <c r="W1965" s="1" t="s">
        <v>10664</v>
      </c>
      <c r="X1965" s="29" t="s">
        <v>10665</v>
      </c>
      <c r="Y1965" s="1"/>
      <c r="Z1965" s="1"/>
      <c r="AA1965" s="1" t="s">
        <v>1657</v>
      </c>
      <c r="AB1965" s="1"/>
      <c r="AC1965" s="1"/>
      <c r="AD1965" s="1"/>
      <c r="AE1965" s="1"/>
      <c r="AF1965" s="1"/>
      <c r="AG1965" s="1"/>
    </row>
    <row r="1966" spans="1:33">
      <c r="A1966" t="s">
        <v>173</v>
      </c>
      <c r="B1966" s="2" t="s">
        <v>10666</v>
      </c>
      <c r="C1966" s="54"/>
      <c r="D1966" s="1" t="s">
        <v>183</v>
      </c>
      <c r="E1966" s="1"/>
      <c r="F1966" s="2" t="s">
        <v>10384</v>
      </c>
      <c r="G1966" s="2"/>
      <c r="H1966" s="20"/>
      <c r="I1966" s="22"/>
      <c r="K1966" s="22"/>
      <c r="L1966" s="20"/>
      <c r="M1966" s="22"/>
      <c r="N1966" s="20"/>
      <c r="O1966" s="22"/>
      <c r="P1966" s="20"/>
      <c r="Q1966" s="22"/>
      <c r="R1966" s="20"/>
      <c r="S1966" s="22"/>
      <c r="T1966" s="20"/>
      <c r="U1966" s="22"/>
      <c r="V1966" s="27">
        <v>2000</v>
      </c>
      <c r="W1966" s="1" t="s">
        <v>10667</v>
      </c>
      <c r="X1966" s="29" t="s">
        <v>10668</v>
      </c>
      <c r="Y1966" s="1"/>
      <c r="Z1966" s="1"/>
      <c r="AA1966" s="1" t="s">
        <v>1667</v>
      </c>
      <c r="AB1966" s="1"/>
      <c r="AC1966" s="1"/>
      <c r="AD1966" s="1"/>
      <c r="AE1966" s="1"/>
      <c r="AF1966" s="1"/>
      <c r="AG1966" s="1"/>
    </row>
    <row r="1967" spans="1:33">
      <c r="A1967" t="s">
        <v>173</v>
      </c>
      <c r="B1967" s="2" t="s">
        <v>10669</v>
      </c>
      <c r="C1967" s="54"/>
      <c r="D1967" s="1" t="s">
        <v>183</v>
      </c>
      <c r="E1967" s="1"/>
      <c r="F1967" s="2" t="s">
        <v>10384</v>
      </c>
      <c r="G1967" s="2"/>
      <c r="H1967" s="20"/>
      <c r="I1967" s="22"/>
      <c r="K1967" s="22"/>
      <c r="L1967" s="20"/>
      <c r="M1967" s="22"/>
      <c r="N1967" s="20"/>
      <c r="O1967" s="22"/>
      <c r="P1967" s="20"/>
      <c r="Q1967" s="22"/>
      <c r="R1967" s="20"/>
      <c r="S1967" s="22"/>
      <c r="T1967" s="20"/>
      <c r="U1967" s="22"/>
      <c r="V1967" s="27">
        <v>2000</v>
      </c>
      <c r="W1967" s="1" t="s">
        <v>10670</v>
      </c>
      <c r="X1967" s="29" t="s">
        <v>10671</v>
      </c>
      <c r="Y1967" s="1"/>
      <c r="Z1967" s="1"/>
      <c r="AA1967" s="1" t="s">
        <v>1667</v>
      </c>
      <c r="AB1967" s="1"/>
      <c r="AC1967" s="1"/>
      <c r="AD1967" s="1"/>
      <c r="AE1967" s="1"/>
      <c r="AF1967" s="1"/>
      <c r="AG1967" s="1"/>
    </row>
    <row r="1968" spans="1:33">
      <c r="A1968" t="s">
        <v>173</v>
      </c>
      <c r="B1968" s="2" t="s">
        <v>10672</v>
      </c>
      <c r="C1968" s="54"/>
      <c r="D1968" s="1" t="s">
        <v>183</v>
      </c>
      <c r="E1968" s="1"/>
      <c r="F1968" s="2" t="s">
        <v>10492</v>
      </c>
      <c r="G1968" s="2"/>
      <c r="H1968" s="20"/>
      <c r="I1968" s="22"/>
      <c r="K1968" s="22"/>
      <c r="L1968" s="20"/>
      <c r="M1968" s="22"/>
      <c r="N1968" s="20"/>
      <c r="O1968" s="22"/>
      <c r="P1968" s="20"/>
      <c r="Q1968" s="22"/>
      <c r="R1968" s="20"/>
      <c r="S1968" s="22"/>
      <c r="T1968" s="20"/>
      <c r="U1968" s="22"/>
      <c r="V1968" s="27">
        <v>2000</v>
      </c>
      <c r="W1968" s="1" t="s">
        <v>10673</v>
      </c>
      <c r="X1968" s="29" t="s">
        <v>10674</v>
      </c>
      <c r="Y1968" s="1"/>
      <c r="Z1968" s="1"/>
      <c r="AA1968" s="1" t="s">
        <v>1662</v>
      </c>
      <c r="AB1968" s="1"/>
      <c r="AC1968" s="1"/>
      <c r="AD1968" s="1"/>
      <c r="AE1968" s="1"/>
      <c r="AF1968" s="1"/>
      <c r="AG1968" s="1"/>
    </row>
    <row r="1969" spans="1:33">
      <c r="A1969" t="s">
        <v>173</v>
      </c>
      <c r="B1969" s="2" t="s">
        <v>10675</v>
      </c>
      <c r="C1969" s="54"/>
      <c r="D1969" s="1" t="s">
        <v>183</v>
      </c>
      <c r="E1969" s="1"/>
      <c r="F1969" s="2" t="s">
        <v>10492</v>
      </c>
      <c r="G1969" s="2"/>
      <c r="H1969" s="20"/>
      <c r="I1969" s="22"/>
      <c r="K1969" s="22"/>
      <c r="L1969" s="20"/>
      <c r="M1969" s="22"/>
      <c r="N1969" s="20"/>
      <c r="O1969" s="22"/>
      <c r="P1969" s="20"/>
      <c r="Q1969" s="22"/>
      <c r="R1969" s="20"/>
      <c r="S1969" s="22"/>
      <c r="T1969" s="20">
        <v>2</v>
      </c>
      <c r="U1969" s="22">
        <v>2</v>
      </c>
      <c r="V1969" s="27">
        <v>2000</v>
      </c>
      <c r="W1969" s="1" t="s">
        <v>10676</v>
      </c>
      <c r="X1969" s="29" t="s">
        <v>6649</v>
      </c>
      <c r="Y1969" s="1"/>
      <c r="Z1969" s="1"/>
      <c r="AA1969" s="1" t="s">
        <v>1667</v>
      </c>
      <c r="AB1969" s="1"/>
      <c r="AC1969" s="1"/>
      <c r="AD1969" s="1"/>
      <c r="AE1969" s="1"/>
      <c r="AF1969" s="1"/>
      <c r="AG1969" s="1"/>
    </row>
    <row r="1970" spans="1:33">
      <c r="A1970" t="s">
        <v>173</v>
      </c>
      <c r="B1970" s="2" t="s">
        <v>10677</v>
      </c>
      <c r="C1970" s="59"/>
      <c r="D1970" s="1" t="s">
        <v>183</v>
      </c>
      <c r="E1970" s="59"/>
      <c r="F1970" s="1" t="s">
        <v>10416</v>
      </c>
      <c r="G1970" s="59"/>
      <c r="H1970" s="54"/>
      <c r="I1970" s="67"/>
      <c r="K1970" s="67"/>
      <c r="L1970" s="54"/>
      <c r="M1970" s="67"/>
      <c r="N1970" s="54"/>
      <c r="O1970" s="67"/>
      <c r="P1970" s="54"/>
      <c r="Q1970" s="67">
        <v>2</v>
      </c>
      <c r="R1970" s="54"/>
      <c r="S1970" s="67"/>
      <c r="T1970" s="54"/>
      <c r="U1970" s="67"/>
      <c r="V1970" s="58">
        <v>2000</v>
      </c>
      <c r="W1970" s="59" t="s">
        <v>10678</v>
      </c>
      <c r="X1970" s="29" t="s">
        <v>10679</v>
      </c>
      <c r="Y1970" s="59"/>
      <c r="Z1970" s="59"/>
      <c r="AA1970" s="1" t="s">
        <v>1614</v>
      </c>
      <c r="AB1970" s="1"/>
      <c r="AC1970" s="1"/>
      <c r="AD1970" s="1"/>
      <c r="AE1970" s="1"/>
      <c r="AF1970" s="1"/>
      <c r="AG1970" s="1"/>
    </row>
    <row r="1971" spans="1:33">
      <c r="A1971" t="s">
        <v>173</v>
      </c>
      <c r="B1971" s="2" t="s">
        <v>10680</v>
      </c>
      <c r="C1971" s="54"/>
      <c r="D1971" s="1" t="s">
        <v>183</v>
      </c>
      <c r="E1971" s="1"/>
      <c r="F1971" s="1" t="s">
        <v>10416</v>
      </c>
      <c r="G1971" s="1"/>
      <c r="H1971" s="20"/>
      <c r="I1971" s="22"/>
      <c r="K1971" s="22"/>
      <c r="L1971" s="20"/>
      <c r="M1971" s="22"/>
      <c r="N1971" s="20"/>
      <c r="O1971" s="22"/>
      <c r="P1971" s="20"/>
      <c r="Q1971" s="22"/>
      <c r="R1971" s="20"/>
      <c r="S1971" s="22"/>
      <c r="T1971" s="20"/>
      <c r="U1971" s="22"/>
      <c r="V1971" s="27">
        <v>2000</v>
      </c>
      <c r="W1971" s="1" t="s">
        <v>10681</v>
      </c>
      <c r="X1971" s="29" t="s">
        <v>10682</v>
      </c>
      <c r="Y1971" s="1"/>
      <c r="Z1971" s="1"/>
      <c r="AA1971" s="1" t="s">
        <v>1657</v>
      </c>
      <c r="AB1971" s="1"/>
      <c r="AC1971" s="1"/>
      <c r="AD1971" s="1"/>
      <c r="AE1971" s="1"/>
      <c r="AF1971" s="1"/>
      <c r="AG1971" s="1"/>
    </row>
    <row r="1972" spans="1:33">
      <c r="A1972" t="s">
        <v>173</v>
      </c>
      <c r="B1972" s="2" t="s">
        <v>10683</v>
      </c>
      <c r="C1972" s="54"/>
      <c r="D1972" s="1" t="s">
        <v>183</v>
      </c>
      <c r="E1972" s="1"/>
      <c r="F1972" s="2" t="s">
        <v>10416</v>
      </c>
      <c r="G1972" s="2"/>
      <c r="H1972" s="20"/>
      <c r="I1972" s="22"/>
      <c r="K1972" s="22"/>
      <c r="L1972" s="20"/>
      <c r="M1972" s="22"/>
      <c r="N1972" s="20"/>
      <c r="O1972" s="22"/>
      <c r="P1972" s="20"/>
      <c r="Q1972" s="22">
        <v>2</v>
      </c>
      <c r="R1972" s="20"/>
      <c r="S1972" s="22"/>
      <c r="T1972" s="20"/>
      <c r="U1972" s="22"/>
      <c r="V1972" s="27">
        <v>2000</v>
      </c>
      <c r="W1972" s="1" t="s">
        <v>10684</v>
      </c>
      <c r="X1972" s="29" t="s">
        <v>10685</v>
      </c>
      <c r="Y1972" s="1"/>
      <c r="Z1972" s="1"/>
      <c r="AA1972" s="1" t="s">
        <v>1667</v>
      </c>
      <c r="AB1972" s="1"/>
      <c r="AC1972" s="1"/>
      <c r="AD1972" s="1"/>
      <c r="AE1972" s="1"/>
      <c r="AF1972" s="1"/>
      <c r="AG1972" s="1"/>
    </row>
    <row r="1973" spans="1:33">
      <c r="A1973" t="s">
        <v>173</v>
      </c>
      <c r="B1973" s="2" t="s">
        <v>10686</v>
      </c>
      <c r="C1973" s="59"/>
      <c r="D1973" s="1" t="s">
        <v>183</v>
      </c>
      <c r="E1973" s="59"/>
      <c r="F1973" s="1" t="s">
        <v>10416</v>
      </c>
      <c r="G1973" s="59"/>
      <c r="H1973" s="54"/>
      <c r="I1973" s="67"/>
      <c r="K1973" s="67"/>
      <c r="L1973" s="54"/>
      <c r="M1973" s="67"/>
      <c r="N1973" s="54"/>
      <c r="O1973" s="67"/>
      <c r="P1973" s="54"/>
      <c r="Q1973" s="67"/>
      <c r="R1973" s="54"/>
      <c r="S1973" s="67"/>
      <c r="T1973" s="54"/>
      <c r="U1973" s="67"/>
      <c r="V1973" s="58">
        <v>2500</v>
      </c>
      <c r="W1973" s="59" t="s">
        <v>10687</v>
      </c>
      <c r="X1973" s="29" t="s">
        <v>10688</v>
      </c>
      <c r="Y1973" s="59"/>
      <c r="Z1973" s="59"/>
      <c r="AA1973" s="1" t="s">
        <v>1623</v>
      </c>
      <c r="AB1973" s="1"/>
      <c r="AC1973" s="1"/>
      <c r="AD1973" s="1"/>
      <c r="AE1973" s="1"/>
      <c r="AF1973" s="1"/>
      <c r="AG1973" s="1"/>
    </row>
    <row r="1974" spans="1:33">
      <c r="A1974" t="s">
        <v>173</v>
      </c>
      <c r="B1974" s="2" t="s">
        <v>10689</v>
      </c>
      <c r="C1974" s="54"/>
      <c r="D1974" s="1" t="s">
        <v>183</v>
      </c>
      <c r="E1974" s="1"/>
      <c r="F1974" s="2" t="s">
        <v>10378</v>
      </c>
      <c r="G1974" s="2"/>
      <c r="H1974" s="20"/>
      <c r="I1974" s="22"/>
      <c r="K1974" s="22"/>
      <c r="L1974" s="20"/>
      <c r="M1974" s="22"/>
      <c r="N1974" s="20"/>
      <c r="O1974" s="22"/>
      <c r="P1974" s="20"/>
      <c r="Q1974" s="22"/>
      <c r="R1974" s="20"/>
      <c r="S1974" s="22"/>
      <c r="T1974" s="20"/>
      <c r="U1974" s="22"/>
      <c r="V1974" s="27">
        <v>3000</v>
      </c>
      <c r="W1974" s="1" t="s">
        <v>10690</v>
      </c>
      <c r="X1974" s="29" t="s">
        <v>10691</v>
      </c>
      <c r="Y1974" s="1"/>
      <c r="Z1974" s="1"/>
      <c r="AA1974" s="1" t="s">
        <v>1662</v>
      </c>
      <c r="AB1974" s="1"/>
      <c r="AC1974" s="1"/>
      <c r="AD1974" s="1"/>
      <c r="AE1974" s="1"/>
      <c r="AF1974" s="1"/>
      <c r="AG1974" s="1"/>
    </row>
    <row r="1975" spans="1:33">
      <c r="A1975" t="s">
        <v>173</v>
      </c>
      <c r="B1975" s="2" t="s">
        <v>10692</v>
      </c>
      <c r="C1975" s="59"/>
      <c r="D1975" s="1" t="s">
        <v>183</v>
      </c>
      <c r="E1975" s="59"/>
      <c r="F1975" s="71" t="s">
        <v>10384</v>
      </c>
      <c r="G1975" s="59"/>
      <c r="H1975" s="54"/>
      <c r="I1975" s="67"/>
      <c r="K1975" s="67"/>
      <c r="L1975" s="54"/>
      <c r="M1975" s="67"/>
      <c r="N1975" s="54"/>
      <c r="O1975" s="67"/>
      <c r="P1975" s="54"/>
      <c r="Q1975" s="67"/>
      <c r="R1975" s="54"/>
      <c r="S1975" s="67"/>
      <c r="T1975" s="54"/>
      <c r="U1975" s="67"/>
      <c r="V1975" s="58">
        <v>3000</v>
      </c>
      <c r="W1975" s="59" t="s">
        <v>10693</v>
      </c>
      <c r="X1975" s="29" t="s">
        <v>10694</v>
      </c>
      <c r="Y1975" s="59"/>
      <c r="Z1975" s="59"/>
      <c r="AA1975" s="1" t="s">
        <v>1623</v>
      </c>
      <c r="AB1975" s="1"/>
      <c r="AC1975" s="1"/>
      <c r="AD1975" s="1"/>
      <c r="AE1975" s="1"/>
      <c r="AF1975" s="1"/>
      <c r="AG1975" s="1"/>
    </row>
    <row r="1976" spans="1:33">
      <c r="A1976" t="s">
        <v>173</v>
      </c>
      <c r="B1976" s="2" t="s">
        <v>10695</v>
      </c>
      <c r="C1976" s="20"/>
      <c r="D1976" s="1" t="s">
        <v>183</v>
      </c>
      <c r="E1976" s="1"/>
      <c r="F1976" s="1" t="s">
        <v>10388</v>
      </c>
      <c r="G1976" s="1"/>
      <c r="H1976" s="19"/>
      <c r="I1976" s="22"/>
      <c r="K1976" s="22"/>
      <c r="L1976" s="20"/>
      <c r="M1976" s="22"/>
      <c r="N1976" s="19"/>
      <c r="O1976" s="22"/>
      <c r="P1976" s="20"/>
      <c r="Q1976" s="22"/>
      <c r="R1976" s="19"/>
      <c r="S1976" s="22"/>
      <c r="T1976" s="20"/>
      <c r="U1976" s="22"/>
      <c r="V1976" s="28">
        <v>3000</v>
      </c>
      <c r="W1976" s="2" t="s">
        <v>10696</v>
      </c>
      <c r="X1976" s="26" t="s">
        <v>10697</v>
      </c>
      <c r="Y1976" s="1"/>
      <c r="Z1976" s="1"/>
      <c r="AA1976" s="2" t="s">
        <v>1631</v>
      </c>
      <c r="AB1976" s="1"/>
      <c r="AC1976" s="1"/>
      <c r="AD1976" s="1"/>
      <c r="AE1976" s="1"/>
      <c r="AF1976" s="1"/>
      <c r="AG1976" s="1"/>
    </row>
    <row r="1977" spans="1:33">
      <c r="A1977" t="s">
        <v>173</v>
      </c>
      <c r="B1977" s="2" t="s">
        <v>10698</v>
      </c>
      <c r="C1977" s="54"/>
      <c r="D1977" s="1" t="s">
        <v>183</v>
      </c>
      <c r="E1977" s="1"/>
      <c r="F1977" s="1" t="s">
        <v>10388</v>
      </c>
      <c r="G1977" s="1"/>
      <c r="H1977" s="20"/>
      <c r="I1977" s="22"/>
      <c r="K1977" s="22"/>
      <c r="L1977" s="20"/>
      <c r="M1977" s="22"/>
      <c r="N1977" s="20"/>
      <c r="O1977" s="22"/>
      <c r="P1977" s="20"/>
      <c r="Q1977" s="22"/>
      <c r="R1977" s="20"/>
      <c r="S1977" s="22"/>
      <c r="T1977" s="20"/>
      <c r="U1977" s="22"/>
      <c r="V1977" s="27">
        <v>3000</v>
      </c>
      <c r="W1977" s="1" t="s">
        <v>10699</v>
      </c>
      <c r="X1977" s="29" t="s">
        <v>10700</v>
      </c>
      <c r="Y1977" s="1"/>
      <c r="Z1977" s="1"/>
      <c r="AA1977" s="1" t="s">
        <v>1657</v>
      </c>
      <c r="AB1977" s="1"/>
      <c r="AC1977" s="1"/>
      <c r="AD1977" s="1"/>
      <c r="AE1977" s="1"/>
      <c r="AF1977" s="1"/>
      <c r="AG1977" s="1"/>
    </row>
    <row r="1978" spans="1:33">
      <c r="A1978" t="s">
        <v>173</v>
      </c>
      <c r="B1978" s="2" t="s">
        <v>10701</v>
      </c>
      <c r="C1978" s="54"/>
      <c r="D1978" s="1" t="s">
        <v>183</v>
      </c>
      <c r="E1978" s="1"/>
      <c r="F1978" s="2" t="s">
        <v>10388</v>
      </c>
      <c r="G1978" s="2"/>
      <c r="H1978" s="20"/>
      <c r="I1978" s="22"/>
      <c r="K1978" s="22"/>
      <c r="L1978" s="20"/>
      <c r="M1978" s="22"/>
      <c r="N1978" s="20"/>
      <c r="O1978" s="22"/>
      <c r="P1978" s="20"/>
      <c r="Q1978" s="22"/>
      <c r="R1978" s="20"/>
      <c r="S1978" s="22"/>
      <c r="T1978" s="20"/>
      <c r="U1978" s="22"/>
      <c r="V1978" s="27">
        <v>3000</v>
      </c>
      <c r="W1978" s="1" t="s">
        <v>10702</v>
      </c>
      <c r="X1978" s="29" t="s">
        <v>10703</v>
      </c>
      <c r="Y1978" s="1"/>
      <c r="Z1978" s="1"/>
      <c r="AA1978" s="1" t="s">
        <v>1667</v>
      </c>
      <c r="AB1978" s="1"/>
      <c r="AC1978" s="1"/>
      <c r="AD1978" s="1"/>
      <c r="AE1978" s="1"/>
      <c r="AF1978" s="1"/>
      <c r="AG1978" s="1"/>
    </row>
    <row r="1979" spans="1:33">
      <c r="A1979" t="s">
        <v>173</v>
      </c>
      <c r="B1979" s="2" t="s">
        <v>10704</v>
      </c>
      <c r="C1979" s="54"/>
      <c r="D1979" s="1" t="s">
        <v>183</v>
      </c>
      <c r="E1979" s="1"/>
      <c r="F1979" s="2" t="s">
        <v>10388</v>
      </c>
      <c r="G1979" s="2"/>
      <c r="H1979" s="20"/>
      <c r="I1979" s="22"/>
      <c r="K1979" s="22"/>
      <c r="L1979" s="20"/>
      <c r="M1979" s="22"/>
      <c r="N1979" s="20"/>
      <c r="O1979" s="22"/>
      <c r="P1979" s="20"/>
      <c r="Q1979" s="22">
        <v>4</v>
      </c>
      <c r="R1979" s="20"/>
      <c r="S1979" s="22"/>
      <c r="T1979" s="20"/>
      <c r="U1979" s="22"/>
      <c r="V1979" s="27">
        <v>3000</v>
      </c>
      <c r="W1979" s="1" t="s">
        <v>10705</v>
      </c>
      <c r="X1979" s="29" t="s">
        <v>10706</v>
      </c>
      <c r="Y1979" s="1"/>
      <c r="Z1979" s="1"/>
      <c r="AA1979" s="1" t="s">
        <v>1667</v>
      </c>
      <c r="AB1979" s="1"/>
      <c r="AC1979" s="1"/>
      <c r="AD1979" s="1"/>
      <c r="AE1979" s="1"/>
      <c r="AF1979" s="1"/>
      <c r="AG1979" s="1"/>
    </row>
    <row r="1980" spans="1:33">
      <c r="A1980" t="s">
        <v>173</v>
      </c>
      <c r="B1980" s="2" t="s">
        <v>10707</v>
      </c>
      <c r="C1980" s="54"/>
      <c r="D1980" s="1" t="s">
        <v>183</v>
      </c>
      <c r="E1980" s="1"/>
      <c r="F1980" s="2" t="s">
        <v>10416</v>
      </c>
      <c r="G1980" s="2"/>
      <c r="H1980" s="20"/>
      <c r="I1980" s="22"/>
      <c r="K1980" s="22"/>
      <c r="L1980" s="20"/>
      <c r="M1980" s="22"/>
      <c r="N1980" s="20"/>
      <c r="O1980" s="22"/>
      <c r="P1980" s="20"/>
      <c r="Q1980" s="22"/>
      <c r="R1980" s="20"/>
      <c r="S1980" s="22"/>
      <c r="T1980" s="20"/>
      <c r="U1980" s="22"/>
      <c r="V1980" s="27">
        <v>3000</v>
      </c>
      <c r="W1980" s="1" t="s">
        <v>10708</v>
      </c>
      <c r="X1980" s="29" t="s">
        <v>10709</v>
      </c>
      <c r="Y1980" s="1"/>
      <c r="Z1980" s="1"/>
      <c r="AA1980" s="1" t="s">
        <v>1667</v>
      </c>
      <c r="AB1980" s="1"/>
      <c r="AC1980" s="1"/>
      <c r="AD1980" s="1"/>
      <c r="AE1980" s="1"/>
      <c r="AF1980" s="1"/>
      <c r="AG1980" s="1"/>
    </row>
    <row r="1981" spans="1:33">
      <c r="A1981" t="s">
        <v>173</v>
      </c>
      <c r="B1981" s="2" t="s">
        <v>10710</v>
      </c>
      <c r="C1981" s="1"/>
      <c r="D1981" s="1" t="s">
        <v>183</v>
      </c>
      <c r="E1981" s="1"/>
      <c r="F1981" s="1" t="s">
        <v>10378</v>
      </c>
      <c r="G1981" s="1"/>
      <c r="H1981" s="20"/>
      <c r="I1981" s="22"/>
      <c r="K1981" s="22"/>
      <c r="L1981" s="20"/>
      <c r="M1981" s="22"/>
      <c r="N1981" s="20"/>
      <c r="O1981" s="22"/>
      <c r="P1981" s="20"/>
      <c r="Q1981" s="22"/>
      <c r="R1981" s="20"/>
      <c r="S1981" s="22"/>
      <c r="T1981" s="20"/>
      <c r="U1981" s="22"/>
      <c r="V1981" s="58">
        <v>4000</v>
      </c>
      <c r="W1981" s="59" t="s">
        <v>10711</v>
      </c>
      <c r="X1981" s="29" t="s">
        <v>10712</v>
      </c>
      <c r="Y1981" s="1"/>
      <c r="Z1981" s="1"/>
      <c r="AA1981" s="21" t="s">
        <v>1623</v>
      </c>
      <c r="AB1981" s="1"/>
      <c r="AC1981" s="1"/>
      <c r="AD1981" s="1"/>
      <c r="AE1981" s="1"/>
      <c r="AF1981" s="1"/>
      <c r="AG1981" s="1"/>
    </row>
    <row r="1982" spans="1:33">
      <c r="A1982" t="s">
        <v>173</v>
      </c>
      <c r="B1982" s="2" t="s">
        <v>10713</v>
      </c>
      <c r="C1982" s="54"/>
      <c r="D1982" s="1" t="s">
        <v>183</v>
      </c>
      <c r="E1982" s="1"/>
      <c r="F1982" s="1" t="s">
        <v>10378</v>
      </c>
      <c r="G1982" s="1"/>
      <c r="H1982" s="20"/>
      <c r="I1982" s="22"/>
      <c r="K1982" s="22"/>
      <c r="L1982" s="20"/>
      <c r="M1982" s="22"/>
      <c r="N1982" s="20"/>
      <c r="O1982" s="22"/>
      <c r="P1982" s="20"/>
      <c r="Q1982" s="22"/>
      <c r="R1982" s="20"/>
      <c r="S1982" s="22"/>
      <c r="T1982" s="20"/>
      <c r="U1982" s="22"/>
      <c r="V1982" s="27">
        <v>4000</v>
      </c>
      <c r="W1982" s="1" t="s">
        <v>10714</v>
      </c>
      <c r="X1982" s="29" t="s">
        <v>10715</v>
      </c>
      <c r="Y1982" s="1"/>
      <c r="Z1982" s="1"/>
      <c r="AA1982" s="1" t="s">
        <v>1657</v>
      </c>
      <c r="AB1982" s="1"/>
      <c r="AC1982" s="1"/>
      <c r="AD1982" s="1"/>
      <c r="AE1982" s="1"/>
      <c r="AF1982" s="1"/>
      <c r="AG1982" s="1"/>
    </row>
    <row r="1983" spans="1:33">
      <c r="A1983" t="s">
        <v>173</v>
      </c>
      <c r="B1983" s="2" t="s">
        <v>10716</v>
      </c>
      <c r="C1983" s="54"/>
      <c r="D1983" s="1" t="s">
        <v>183</v>
      </c>
      <c r="E1983" s="1"/>
      <c r="F1983" s="1" t="s">
        <v>10378</v>
      </c>
      <c r="G1983" s="1"/>
      <c r="H1983" s="20"/>
      <c r="I1983" s="22"/>
      <c r="K1983" s="22"/>
      <c r="L1983" s="20"/>
      <c r="M1983" s="22"/>
      <c r="N1983" s="20"/>
      <c r="O1983" s="22"/>
      <c r="P1983" s="20"/>
      <c r="Q1983" s="22"/>
      <c r="R1983" s="20"/>
      <c r="S1983" s="22"/>
      <c r="T1983" s="20"/>
      <c r="U1983" s="22"/>
      <c r="V1983" s="27">
        <v>4000</v>
      </c>
      <c r="W1983" s="1" t="s">
        <v>10717</v>
      </c>
      <c r="X1983" s="29" t="s">
        <v>10718</v>
      </c>
      <c r="Y1983" s="1"/>
      <c r="Z1983" s="1"/>
      <c r="AA1983" s="1" t="s">
        <v>1657</v>
      </c>
      <c r="AB1983" s="1"/>
      <c r="AC1983" s="1"/>
      <c r="AD1983" s="1"/>
      <c r="AE1983" s="1"/>
      <c r="AF1983" s="1"/>
      <c r="AG1983" s="1"/>
    </row>
    <row r="1984" spans="1:33">
      <c r="A1984" t="s">
        <v>173</v>
      </c>
      <c r="B1984" s="2" t="s">
        <v>10719</v>
      </c>
      <c r="C1984" s="54"/>
      <c r="D1984" s="1" t="s">
        <v>183</v>
      </c>
      <c r="E1984" s="1"/>
      <c r="F1984" s="1" t="s">
        <v>10384</v>
      </c>
      <c r="G1984" s="1"/>
      <c r="H1984" s="20"/>
      <c r="I1984" s="22"/>
      <c r="K1984" s="22"/>
      <c r="L1984" s="20"/>
      <c r="M1984" s="22"/>
      <c r="N1984" s="20"/>
      <c r="O1984" s="22"/>
      <c r="P1984" s="20"/>
      <c r="Q1984" s="22"/>
      <c r="R1984" s="20"/>
      <c r="S1984" s="22"/>
      <c r="T1984" s="20"/>
      <c r="U1984" s="22"/>
      <c r="V1984" s="27">
        <v>4000</v>
      </c>
      <c r="W1984" s="1" t="s">
        <v>10720</v>
      </c>
      <c r="X1984" s="29" t="s">
        <v>10721</v>
      </c>
      <c r="Y1984" s="1"/>
      <c r="Z1984" s="1"/>
      <c r="AA1984" s="1" t="s">
        <v>1657</v>
      </c>
      <c r="AB1984" s="1"/>
      <c r="AC1984" s="1"/>
      <c r="AD1984" s="1"/>
      <c r="AE1984" s="1"/>
      <c r="AF1984" s="1"/>
      <c r="AG1984" s="1"/>
    </row>
    <row r="1985" spans="1:33">
      <c r="A1985" t="s">
        <v>173</v>
      </c>
      <c r="B1985" s="2" t="s">
        <v>10722</v>
      </c>
      <c r="C1985" s="54"/>
      <c r="D1985" s="1" t="s">
        <v>183</v>
      </c>
      <c r="E1985" s="1"/>
      <c r="F1985" s="2" t="s">
        <v>10384</v>
      </c>
      <c r="G1985" s="2"/>
      <c r="H1985" s="20"/>
      <c r="I1985" s="22"/>
      <c r="K1985" s="22"/>
      <c r="L1985" s="20"/>
      <c r="M1985" s="22"/>
      <c r="N1985" s="20"/>
      <c r="O1985" s="22"/>
      <c r="P1985" s="20"/>
      <c r="Q1985" s="22"/>
      <c r="R1985" s="20"/>
      <c r="S1985" s="22"/>
      <c r="T1985" s="20">
        <v>3</v>
      </c>
      <c r="U1985" s="22">
        <v>3</v>
      </c>
      <c r="V1985" s="27">
        <v>4000</v>
      </c>
      <c r="W1985" s="1" t="s">
        <v>10723</v>
      </c>
      <c r="X1985" s="29" t="s">
        <v>5671</v>
      </c>
      <c r="Y1985" s="1"/>
      <c r="Z1985" s="1"/>
      <c r="AA1985" s="1" t="s">
        <v>1662</v>
      </c>
      <c r="AB1985" s="1"/>
      <c r="AC1985" s="1"/>
      <c r="AD1985" s="1"/>
      <c r="AE1985" s="1"/>
      <c r="AF1985" s="1"/>
      <c r="AG1985" s="1"/>
    </row>
    <row r="1986" spans="1:33">
      <c r="A1986" t="s">
        <v>173</v>
      </c>
      <c r="B1986" s="2" t="s">
        <v>10724</v>
      </c>
      <c r="C1986" s="54"/>
      <c r="D1986" s="1" t="s">
        <v>183</v>
      </c>
      <c r="E1986" s="1"/>
      <c r="F1986" s="1" t="s">
        <v>10725</v>
      </c>
      <c r="G1986" s="1"/>
      <c r="H1986" s="19"/>
      <c r="I1986" s="22"/>
      <c r="K1986" s="22"/>
      <c r="L1986" s="20"/>
      <c r="M1986" s="22">
        <v>4</v>
      </c>
      <c r="N1986" s="19"/>
      <c r="O1986" s="22"/>
      <c r="P1986" s="20"/>
      <c r="Q1986" s="22"/>
      <c r="R1986" s="19"/>
      <c r="S1986" s="22"/>
      <c r="T1986" s="20"/>
      <c r="U1986" s="22"/>
      <c r="V1986" s="28">
        <v>4000</v>
      </c>
      <c r="W1986" s="2" t="s">
        <v>10726</v>
      </c>
      <c r="X1986" s="26" t="s">
        <v>10727</v>
      </c>
      <c r="Y1986" s="1"/>
      <c r="Z1986" s="1"/>
      <c r="AA1986" s="2" t="s">
        <v>1631</v>
      </c>
      <c r="AB1986" s="1"/>
      <c r="AC1986" s="1"/>
      <c r="AD1986" s="1"/>
      <c r="AE1986" s="1"/>
      <c r="AF1986" s="1"/>
      <c r="AG1986" s="1"/>
    </row>
    <row r="1987" spans="1:33">
      <c r="A1987" t="s">
        <v>173</v>
      </c>
      <c r="B1987" s="2" t="s">
        <v>10728</v>
      </c>
      <c r="C1987" s="54"/>
      <c r="D1987" s="1" t="s">
        <v>183</v>
      </c>
      <c r="E1987" s="1"/>
      <c r="F1987" s="1" t="s">
        <v>10388</v>
      </c>
      <c r="G1987" s="1"/>
      <c r="H1987" s="20"/>
      <c r="I1987" s="22"/>
      <c r="K1987" s="22"/>
      <c r="L1987" s="20"/>
      <c r="M1987" s="22"/>
      <c r="N1987" s="20"/>
      <c r="O1987" s="22"/>
      <c r="P1987" s="20"/>
      <c r="Q1987" s="22"/>
      <c r="R1987" s="20"/>
      <c r="S1987" s="22"/>
      <c r="T1987" s="20"/>
      <c r="U1987" s="22"/>
      <c r="V1987" s="27">
        <v>4000</v>
      </c>
      <c r="W1987" s="1" t="s">
        <v>10729</v>
      </c>
      <c r="X1987" s="29" t="s">
        <v>10730</v>
      </c>
      <c r="Y1987" s="1"/>
      <c r="Z1987" s="1"/>
      <c r="AA1987" s="1" t="s">
        <v>1657</v>
      </c>
      <c r="AB1987" s="1"/>
      <c r="AC1987" s="1"/>
      <c r="AD1987" s="1"/>
      <c r="AE1987" s="1"/>
      <c r="AF1987" s="1"/>
      <c r="AG1987" s="1"/>
    </row>
    <row r="1988" spans="1:33">
      <c r="A1988" t="s">
        <v>173</v>
      </c>
      <c r="B1988" s="2" t="s">
        <v>10731</v>
      </c>
      <c r="C1988" s="54"/>
      <c r="D1988" s="1" t="s">
        <v>183</v>
      </c>
      <c r="E1988" s="1"/>
      <c r="F1988" s="1" t="s">
        <v>10388</v>
      </c>
      <c r="G1988" s="1"/>
      <c r="H1988" s="20"/>
      <c r="I1988" s="22"/>
      <c r="K1988" s="22"/>
      <c r="L1988" s="20"/>
      <c r="M1988" s="22"/>
      <c r="N1988" s="20"/>
      <c r="O1988" s="22"/>
      <c r="P1988" s="20"/>
      <c r="Q1988" s="22"/>
      <c r="R1988" s="20"/>
      <c r="S1988" s="22"/>
      <c r="T1988" s="20"/>
      <c r="U1988" s="22"/>
      <c r="V1988" s="27">
        <v>4000</v>
      </c>
      <c r="W1988" s="1" t="s">
        <v>10732</v>
      </c>
      <c r="X1988" s="29" t="s">
        <v>10733</v>
      </c>
      <c r="Y1988" s="1"/>
      <c r="Z1988" s="1"/>
      <c r="AA1988" s="1" t="s">
        <v>1657</v>
      </c>
      <c r="AB1988" s="1"/>
      <c r="AC1988" s="1"/>
      <c r="AD1988" s="1"/>
      <c r="AE1988" s="1"/>
      <c r="AF1988" s="1"/>
      <c r="AG1988" s="1"/>
    </row>
    <row r="1989" spans="1:33">
      <c r="A1989" t="s">
        <v>173</v>
      </c>
      <c r="B1989" s="2" t="s">
        <v>10734</v>
      </c>
      <c r="C1989" s="54"/>
      <c r="D1989" s="1" t="s">
        <v>183</v>
      </c>
      <c r="E1989" s="1"/>
      <c r="F1989" s="2" t="s">
        <v>10374</v>
      </c>
      <c r="G1989" s="2"/>
      <c r="H1989" s="20"/>
      <c r="I1989" s="22"/>
      <c r="K1989" s="22"/>
      <c r="L1989" s="20"/>
      <c r="M1989" s="22"/>
      <c r="N1989" s="20"/>
      <c r="O1989" s="22"/>
      <c r="P1989" s="20"/>
      <c r="Q1989" s="22"/>
      <c r="R1989" s="20"/>
      <c r="S1989" s="22"/>
      <c r="T1989" s="20"/>
      <c r="U1989" s="22"/>
      <c r="V1989" s="27">
        <v>5000</v>
      </c>
      <c r="W1989" s="1" t="s">
        <v>10735</v>
      </c>
      <c r="X1989" s="29" t="s">
        <v>8826</v>
      </c>
      <c r="Y1989" s="1"/>
      <c r="Z1989" s="1"/>
      <c r="AA1989" s="1" t="s">
        <v>1667</v>
      </c>
      <c r="AB1989" s="1"/>
      <c r="AC1989" s="1"/>
      <c r="AD1989" s="1"/>
      <c r="AE1989" s="1"/>
      <c r="AF1989" s="1"/>
      <c r="AG1989" s="1"/>
    </row>
    <row r="1990" spans="1:33">
      <c r="A1990" t="s">
        <v>173</v>
      </c>
      <c r="B1990" s="2" t="s">
        <v>10736</v>
      </c>
      <c r="C1990" s="54"/>
      <c r="D1990" s="1" t="s">
        <v>183</v>
      </c>
      <c r="E1990" s="1"/>
      <c r="F1990" s="2" t="s">
        <v>10378</v>
      </c>
      <c r="G1990" s="2"/>
      <c r="H1990" s="20"/>
      <c r="I1990" s="22"/>
      <c r="K1990" s="22"/>
      <c r="L1990" s="20"/>
      <c r="M1990" s="22">
        <v>3</v>
      </c>
      <c r="N1990" s="20"/>
      <c r="O1990" s="22"/>
      <c r="P1990" s="20"/>
      <c r="Q1990" s="22"/>
      <c r="R1990" s="20"/>
      <c r="S1990" s="22"/>
      <c r="T1990" s="20">
        <v>3</v>
      </c>
      <c r="U1990" s="22"/>
      <c r="V1990" s="27">
        <v>6000</v>
      </c>
      <c r="W1990" s="1" t="s">
        <v>10737</v>
      </c>
      <c r="X1990" s="29" t="s">
        <v>10738</v>
      </c>
      <c r="Y1990" s="1"/>
      <c r="Z1990" s="1"/>
      <c r="AA1990" s="1" t="s">
        <v>1657</v>
      </c>
      <c r="AB1990" s="1"/>
      <c r="AC1990" s="1"/>
      <c r="AD1990" s="1"/>
      <c r="AE1990" s="1"/>
      <c r="AF1990" s="1"/>
      <c r="AG1990" s="1"/>
    </row>
    <row r="1991" spans="1:33">
      <c r="A1991" t="s">
        <v>173</v>
      </c>
      <c r="B1991" s="2" t="s">
        <v>10739</v>
      </c>
      <c r="C1991" s="54"/>
      <c r="D1991" s="1" t="s">
        <v>183</v>
      </c>
      <c r="E1991" s="1"/>
      <c r="F1991" s="2" t="s">
        <v>10378</v>
      </c>
      <c r="G1991" s="2"/>
      <c r="H1991" s="20"/>
      <c r="I1991" s="22"/>
      <c r="K1991" s="22"/>
      <c r="L1991" s="20"/>
      <c r="M1991" s="22"/>
      <c r="N1991" s="20"/>
      <c r="O1991" s="22"/>
      <c r="P1991" s="20"/>
      <c r="Q1991" s="22"/>
      <c r="R1991" s="20"/>
      <c r="S1991" s="22"/>
      <c r="T1991" s="20"/>
      <c r="U1991" s="22"/>
      <c r="V1991" s="27">
        <v>6000</v>
      </c>
      <c r="W1991" s="1" t="s">
        <v>10740</v>
      </c>
      <c r="X1991" s="29" t="s">
        <v>10741</v>
      </c>
      <c r="Y1991" s="1"/>
      <c r="Z1991" s="1"/>
      <c r="AA1991" s="1" t="s">
        <v>1657</v>
      </c>
      <c r="AB1991" s="1"/>
      <c r="AC1991" s="1"/>
      <c r="AD1991" s="1"/>
      <c r="AE1991" s="1"/>
      <c r="AF1991" s="1"/>
      <c r="AG1991" s="1"/>
    </row>
    <row r="1992" spans="1:33">
      <c r="A1992" t="s">
        <v>173</v>
      </c>
      <c r="B1992" s="2" t="s">
        <v>10742</v>
      </c>
      <c r="C1992" s="54"/>
      <c r="D1992" s="1" t="s">
        <v>183</v>
      </c>
      <c r="E1992" s="1"/>
      <c r="F1992" s="2" t="s">
        <v>10378</v>
      </c>
      <c r="G1992" s="2"/>
      <c r="H1992" s="20"/>
      <c r="I1992" s="22"/>
      <c r="K1992" s="22"/>
      <c r="L1992" s="20"/>
      <c r="M1992" s="22"/>
      <c r="N1992" s="20"/>
      <c r="O1992" s="22"/>
      <c r="P1992" s="20"/>
      <c r="Q1992" s="22"/>
      <c r="R1992" s="20"/>
      <c r="S1992" s="22"/>
      <c r="T1992" s="20"/>
      <c r="U1992" s="22"/>
      <c r="V1992" s="27">
        <v>6000</v>
      </c>
      <c r="W1992" s="1" t="s">
        <v>10743</v>
      </c>
      <c r="X1992" s="29" t="s">
        <v>10744</v>
      </c>
      <c r="Y1992" s="1"/>
      <c r="Z1992" s="1"/>
      <c r="AA1992" s="1" t="s">
        <v>1667</v>
      </c>
      <c r="AB1992" s="1"/>
      <c r="AC1992" s="1"/>
      <c r="AD1992" s="1"/>
      <c r="AE1992" s="1"/>
      <c r="AF1992" s="1"/>
      <c r="AG1992" s="1"/>
    </row>
    <row r="1993" spans="1:33">
      <c r="A1993" t="s">
        <v>173</v>
      </c>
      <c r="B1993" s="2" t="s">
        <v>10745</v>
      </c>
      <c r="C1993" s="54"/>
      <c r="D1993" s="1" t="s">
        <v>183</v>
      </c>
      <c r="E1993" s="1"/>
      <c r="F1993" s="2" t="s">
        <v>10388</v>
      </c>
      <c r="G1993" s="2"/>
      <c r="H1993" s="20"/>
      <c r="I1993" s="22"/>
      <c r="K1993" s="22"/>
      <c r="L1993" s="20"/>
      <c r="M1993" s="22"/>
      <c r="N1993" s="20"/>
      <c r="O1993" s="22"/>
      <c r="P1993" s="20"/>
      <c r="Q1993" s="22"/>
      <c r="R1993" s="20"/>
      <c r="S1993" s="22"/>
      <c r="T1993" s="20"/>
      <c r="U1993" s="22"/>
      <c r="V1993" s="27">
        <v>6000</v>
      </c>
      <c r="W1993" s="1" t="s">
        <v>10746</v>
      </c>
      <c r="X1993" s="29" t="s">
        <v>10747</v>
      </c>
      <c r="Y1993" s="1"/>
      <c r="Z1993" s="1"/>
      <c r="AA1993" s="1" t="s">
        <v>1657</v>
      </c>
      <c r="AB1993" s="1"/>
      <c r="AC1993" s="1"/>
      <c r="AD1993" s="1"/>
      <c r="AE1993" s="1"/>
      <c r="AF1993" s="1"/>
      <c r="AG1993" s="1"/>
    </row>
    <row r="1994" spans="1:33">
      <c r="A1994" t="s">
        <v>173</v>
      </c>
      <c r="B1994" s="2" t="s">
        <v>10748</v>
      </c>
      <c r="C1994" s="54"/>
      <c r="D1994" s="1" t="s">
        <v>183</v>
      </c>
      <c r="E1994" s="1"/>
      <c r="F1994" s="2" t="s">
        <v>10388</v>
      </c>
      <c r="G1994" s="2"/>
      <c r="H1994" s="20"/>
      <c r="I1994" s="22"/>
      <c r="K1994" s="22"/>
      <c r="L1994" s="20"/>
      <c r="M1994" s="22"/>
      <c r="N1994" s="20"/>
      <c r="O1994" s="22"/>
      <c r="P1994" s="20"/>
      <c r="Q1994" s="22"/>
      <c r="R1994" s="20"/>
      <c r="S1994" s="22"/>
      <c r="T1994" s="20"/>
      <c r="U1994" s="22"/>
      <c r="V1994" s="27">
        <v>7000</v>
      </c>
      <c r="W1994" s="1" t="s">
        <v>10749</v>
      </c>
      <c r="X1994" s="29" t="s">
        <v>10750</v>
      </c>
      <c r="Y1994" s="1"/>
      <c r="Z1994" s="1"/>
      <c r="AA1994" s="1" t="s">
        <v>1657</v>
      </c>
      <c r="AB1994" s="1"/>
      <c r="AC1994" s="1"/>
      <c r="AD1994" s="1"/>
      <c r="AE1994" s="1"/>
      <c r="AF1994" s="1"/>
      <c r="AG1994" s="1"/>
    </row>
    <row r="1995" spans="1:33">
      <c r="A1995" t="s">
        <v>173</v>
      </c>
      <c r="B1995" s="2" t="s">
        <v>10751</v>
      </c>
      <c r="C1995" s="54"/>
      <c r="D1995" s="1" t="s">
        <v>183</v>
      </c>
      <c r="E1995" s="1"/>
      <c r="F1995" s="2" t="s">
        <v>10388</v>
      </c>
      <c r="G1995" s="2"/>
      <c r="H1995" s="20"/>
      <c r="I1995" s="22"/>
      <c r="K1995" s="22"/>
      <c r="L1995" s="20"/>
      <c r="M1995" s="22"/>
      <c r="N1995" s="20"/>
      <c r="O1995" s="22"/>
      <c r="P1995" s="20"/>
      <c r="Q1995" s="22"/>
      <c r="R1995" s="20"/>
      <c r="S1995" s="22"/>
      <c r="T1995" s="20"/>
      <c r="U1995" s="22"/>
      <c r="V1995" s="27">
        <v>10000</v>
      </c>
      <c r="W1995" s="1" t="s">
        <v>10752</v>
      </c>
      <c r="X1995" s="29" t="s">
        <v>10753</v>
      </c>
      <c r="Y1995" s="1"/>
      <c r="Z1995" s="1"/>
      <c r="AA1995" s="1" t="s">
        <v>1657</v>
      </c>
      <c r="AB1995" s="1"/>
      <c r="AC1995" s="1"/>
      <c r="AD1995" s="1"/>
      <c r="AE1995" s="1"/>
      <c r="AF1995" s="1"/>
      <c r="AG1995" s="1"/>
    </row>
    <row r="1996" s="15" customFormat="1" spans="1:33">
      <c r="A1996" s="15" t="s">
        <v>173</v>
      </c>
      <c r="B1996" s="31" t="s">
        <v>10754</v>
      </c>
      <c r="C1996" s="76"/>
      <c r="D1996" s="30" t="s">
        <v>183</v>
      </c>
      <c r="E1996" s="30"/>
      <c r="F1996" s="31" t="s">
        <v>10388</v>
      </c>
      <c r="G1996" s="31"/>
      <c r="H1996" s="32"/>
      <c r="I1996" s="37"/>
      <c r="J1996" s="79"/>
      <c r="K1996" s="37"/>
      <c r="L1996" s="32"/>
      <c r="M1996" s="37"/>
      <c r="N1996" s="32"/>
      <c r="O1996" s="37"/>
      <c r="P1996" s="32"/>
      <c r="Q1996" s="37"/>
      <c r="R1996" s="32"/>
      <c r="S1996" s="37"/>
      <c r="T1996" s="32"/>
      <c r="U1996" s="37"/>
      <c r="V1996" s="39">
        <v>10000</v>
      </c>
      <c r="W1996" s="30" t="s">
        <v>10755</v>
      </c>
      <c r="X1996" s="40" t="s">
        <v>10756</v>
      </c>
      <c r="Y1996" s="30"/>
      <c r="Z1996" s="30"/>
      <c r="AA1996" s="30" t="s">
        <v>1667</v>
      </c>
      <c r="AB1996" s="30"/>
      <c r="AC1996" s="30"/>
      <c r="AD1996" s="30"/>
      <c r="AE1996" s="30"/>
      <c r="AF1996" s="30"/>
      <c r="AG1996" s="30"/>
    </row>
    <row r="1997" customFormat="1" spans="1:33">
      <c r="A1997" s="15" t="s">
        <v>173</v>
      </c>
      <c r="B1997" s="2" t="s">
        <v>10757</v>
      </c>
      <c r="C1997" s="54"/>
      <c r="D1997" s="1" t="s">
        <v>183</v>
      </c>
      <c r="E1997" s="1"/>
      <c r="F1997" s="2" t="s">
        <v>10374</v>
      </c>
      <c r="G1997" s="2"/>
      <c r="H1997" s="20"/>
      <c r="I1997" s="22"/>
      <c r="J1997" s="13"/>
      <c r="K1997" s="22"/>
      <c r="L1997" s="20"/>
      <c r="M1997" s="22"/>
      <c r="N1997" s="20"/>
      <c r="O1997" s="22"/>
      <c r="P1997" s="20"/>
      <c r="Q1997" s="22"/>
      <c r="R1997" s="20"/>
      <c r="S1997" s="22"/>
      <c r="T1997" s="20"/>
      <c r="U1997" s="22"/>
      <c r="V1997" s="27">
        <v>500</v>
      </c>
      <c r="W1997" s="1"/>
      <c r="X1997" s="29" t="s">
        <v>10758</v>
      </c>
      <c r="Y1997" s="1"/>
      <c r="Z1997" s="1"/>
      <c r="AA1997" s="1" t="s">
        <v>5366</v>
      </c>
      <c r="AB1997" s="1"/>
      <c r="AC1997" s="1"/>
      <c r="AD1997" s="1"/>
      <c r="AE1997" s="1"/>
      <c r="AF1997" s="1"/>
      <c r="AG1997" s="1"/>
    </row>
    <row r="1998" customFormat="1" spans="1:33">
      <c r="A1998" s="15" t="s">
        <v>173</v>
      </c>
      <c r="B1998" s="2" t="s">
        <v>10759</v>
      </c>
      <c r="C1998" s="54"/>
      <c r="D1998" s="1" t="s">
        <v>183</v>
      </c>
      <c r="E1998" s="1"/>
      <c r="F1998" s="2" t="s">
        <v>10384</v>
      </c>
      <c r="G1998" s="2"/>
      <c r="H1998" s="20"/>
      <c r="I1998" s="22"/>
      <c r="J1998" s="13"/>
      <c r="K1998" s="22"/>
      <c r="L1998" s="20"/>
      <c r="M1998" s="22"/>
      <c r="N1998" s="20"/>
      <c r="O1998" s="22"/>
      <c r="P1998" s="20"/>
      <c r="Q1998" s="22">
        <v>1</v>
      </c>
      <c r="R1998" s="20"/>
      <c r="S1998" s="22"/>
      <c r="T1998" s="20"/>
      <c r="U1998" s="22"/>
      <c r="V1998" s="27">
        <v>500</v>
      </c>
      <c r="W1998" s="1"/>
      <c r="X1998" s="29" t="s">
        <v>10760</v>
      </c>
      <c r="Y1998" s="1"/>
      <c r="Z1998" s="1"/>
      <c r="AA1998" s="1" t="s">
        <v>10761</v>
      </c>
      <c r="AB1998" s="1"/>
      <c r="AC1998" s="1"/>
      <c r="AD1998" s="1"/>
      <c r="AE1998" s="1"/>
      <c r="AF1998" s="1"/>
      <c r="AG1998" s="1"/>
    </row>
    <row r="1999" customFormat="1" spans="1:33">
      <c r="A1999" s="15" t="s">
        <v>173</v>
      </c>
      <c r="B1999" s="2" t="s">
        <v>10762</v>
      </c>
      <c r="C1999" s="54"/>
      <c r="D1999" s="1" t="s">
        <v>183</v>
      </c>
      <c r="E1999" s="1"/>
      <c r="F1999" s="2" t="s">
        <v>10378</v>
      </c>
      <c r="G1999" s="2"/>
      <c r="H1999" s="20"/>
      <c r="I1999" s="22"/>
      <c r="J1999" s="13"/>
      <c r="K1999" s="22"/>
      <c r="L1999" s="20"/>
      <c r="M1999" s="22"/>
      <c r="N1999" s="20"/>
      <c r="O1999" s="22">
        <v>1</v>
      </c>
      <c r="P1999" s="20"/>
      <c r="Q1999" s="22">
        <v>1</v>
      </c>
      <c r="R1999" s="20"/>
      <c r="S1999" s="22"/>
      <c r="T1999" s="20"/>
      <c r="U1999" s="22"/>
      <c r="V1999" s="27">
        <v>500</v>
      </c>
      <c r="W1999" s="1"/>
      <c r="X1999" s="29" t="s">
        <v>10763</v>
      </c>
      <c r="Y1999" s="1"/>
      <c r="Z1999" s="1"/>
      <c r="AA1999" s="1" t="s">
        <v>10761</v>
      </c>
      <c r="AB1999" s="1"/>
      <c r="AC1999" s="1"/>
      <c r="AD1999" s="1"/>
      <c r="AE1999" s="1"/>
      <c r="AF1999" s="1"/>
      <c r="AG1999" s="1"/>
    </row>
    <row r="2000" customFormat="1" spans="1:33">
      <c r="A2000" s="15" t="s">
        <v>173</v>
      </c>
      <c r="B2000" s="2" t="s">
        <v>10764</v>
      </c>
      <c r="C2000" s="54"/>
      <c r="D2000" s="1" t="s">
        <v>183</v>
      </c>
      <c r="E2000" s="1"/>
      <c r="F2000" s="2" t="s">
        <v>10555</v>
      </c>
      <c r="G2000" s="2"/>
      <c r="H2000" s="20"/>
      <c r="I2000" s="22"/>
      <c r="J2000" s="13"/>
      <c r="K2000" s="22"/>
      <c r="L2000" s="20"/>
      <c r="M2000" s="22">
        <v>1</v>
      </c>
      <c r="N2000" s="20"/>
      <c r="O2000" s="22"/>
      <c r="P2000" s="20"/>
      <c r="Q2000" s="22">
        <v>1</v>
      </c>
      <c r="R2000" s="20"/>
      <c r="S2000" s="22"/>
      <c r="T2000" s="20"/>
      <c r="U2000" s="22"/>
      <c r="V2000" s="27">
        <v>500</v>
      </c>
      <c r="W2000" s="1"/>
      <c r="X2000" s="29" t="s">
        <v>10765</v>
      </c>
      <c r="Y2000" s="1"/>
      <c r="Z2000" s="1"/>
      <c r="AA2000" s="1" t="s">
        <v>10761</v>
      </c>
      <c r="AB2000" s="1"/>
      <c r="AC2000" s="1"/>
      <c r="AD2000" s="1"/>
      <c r="AE2000" s="1"/>
      <c r="AF2000" s="1"/>
      <c r="AG2000" s="1"/>
    </row>
    <row r="2001" customFormat="1" spans="1:33">
      <c r="A2001" s="15" t="s">
        <v>173</v>
      </c>
      <c r="B2001" s="2" t="s">
        <v>10766</v>
      </c>
      <c r="C2001" s="54"/>
      <c r="D2001" s="1" t="s">
        <v>183</v>
      </c>
      <c r="E2001" s="1"/>
      <c r="F2001" s="2" t="s">
        <v>10555</v>
      </c>
      <c r="G2001" s="2"/>
      <c r="H2001" s="20"/>
      <c r="I2001" s="22"/>
      <c r="J2001" s="13"/>
      <c r="K2001" s="22"/>
      <c r="L2001" s="20"/>
      <c r="M2001" s="22"/>
      <c r="N2001" s="20"/>
      <c r="O2001" s="22"/>
      <c r="P2001" s="20"/>
      <c r="Q2001" s="22">
        <v>1</v>
      </c>
      <c r="R2001" s="20"/>
      <c r="S2001" s="22"/>
      <c r="T2001" s="20"/>
      <c r="U2001" s="22">
        <v>1</v>
      </c>
      <c r="V2001" s="27">
        <v>500</v>
      </c>
      <c r="W2001" s="1"/>
      <c r="X2001" s="29" t="s">
        <v>10767</v>
      </c>
      <c r="Y2001" s="1"/>
      <c r="Z2001" s="1"/>
      <c r="AA2001" s="1" t="s">
        <v>10761</v>
      </c>
      <c r="AB2001" s="1"/>
      <c r="AC2001" s="1"/>
      <c r="AD2001" s="1"/>
      <c r="AE2001" s="1"/>
      <c r="AF2001" s="1"/>
      <c r="AG2001" s="1"/>
    </row>
    <row r="2002" customFormat="1" spans="1:33">
      <c r="A2002" s="15" t="s">
        <v>173</v>
      </c>
      <c r="B2002" s="2" t="s">
        <v>10768</v>
      </c>
      <c r="C2002" s="54"/>
      <c r="D2002" s="1" t="s">
        <v>183</v>
      </c>
      <c r="E2002" s="1"/>
      <c r="F2002" s="2" t="s">
        <v>10388</v>
      </c>
      <c r="G2002" s="2"/>
      <c r="H2002" s="20"/>
      <c r="I2002" s="22"/>
      <c r="J2002" s="13"/>
      <c r="K2002" s="22"/>
      <c r="L2002" s="20"/>
      <c r="M2002" s="22"/>
      <c r="N2002" s="20"/>
      <c r="O2002" s="22"/>
      <c r="P2002" s="20"/>
      <c r="Q2002" s="22"/>
      <c r="R2002" s="20"/>
      <c r="S2002" s="22"/>
      <c r="T2002" s="20"/>
      <c r="U2002" s="22"/>
      <c r="V2002" s="27">
        <v>500</v>
      </c>
      <c r="W2002" s="1"/>
      <c r="X2002" s="29" t="s">
        <v>10769</v>
      </c>
      <c r="Y2002" s="1"/>
      <c r="Z2002" s="1"/>
      <c r="AA2002" s="1" t="s">
        <v>10761</v>
      </c>
      <c r="AB2002" s="1"/>
      <c r="AC2002" s="1"/>
      <c r="AD2002" s="1"/>
      <c r="AE2002" s="1"/>
      <c r="AF2002" s="1"/>
      <c r="AG2002" s="1"/>
    </row>
    <row r="2003" customFormat="1" spans="1:33">
      <c r="A2003" s="15" t="s">
        <v>173</v>
      </c>
      <c r="B2003" s="2" t="s">
        <v>10770</v>
      </c>
      <c r="C2003" s="54"/>
      <c r="D2003" s="1" t="s">
        <v>183</v>
      </c>
      <c r="E2003" s="1"/>
      <c r="F2003" s="2" t="s">
        <v>10374</v>
      </c>
      <c r="G2003" s="2"/>
      <c r="H2003" s="20"/>
      <c r="I2003" s="22"/>
      <c r="J2003" s="13"/>
      <c r="K2003" s="22"/>
      <c r="L2003" s="20"/>
      <c r="M2003" s="22"/>
      <c r="N2003" s="20"/>
      <c r="O2003" s="22"/>
      <c r="P2003" s="20"/>
      <c r="Q2003" s="22"/>
      <c r="R2003" s="20"/>
      <c r="S2003" s="22"/>
      <c r="T2003" s="20"/>
      <c r="U2003" s="22"/>
      <c r="V2003" s="27">
        <v>1000</v>
      </c>
      <c r="W2003" s="1"/>
      <c r="X2003" s="29" t="s">
        <v>10771</v>
      </c>
      <c r="Y2003" s="1"/>
      <c r="Z2003" s="1"/>
      <c r="AA2003" s="1" t="s">
        <v>6042</v>
      </c>
      <c r="AB2003" s="1"/>
      <c r="AC2003" s="1"/>
      <c r="AD2003" s="1"/>
      <c r="AE2003" s="1"/>
      <c r="AF2003" s="1"/>
      <c r="AG2003" s="1"/>
    </row>
    <row r="2004" customFormat="1" spans="1:33">
      <c r="A2004" s="15" t="s">
        <v>173</v>
      </c>
      <c r="B2004" s="2" t="s">
        <v>10772</v>
      </c>
      <c r="C2004" s="54"/>
      <c r="D2004" s="1" t="s">
        <v>183</v>
      </c>
      <c r="E2004" s="1"/>
      <c r="F2004" s="2" t="s">
        <v>10374</v>
      </c>
      <c r="G2004" s="2"/>
      <c r="H2004" s="20"/>
      <c r="I2004" s="22"/>
      <c r="J2004" s="13"/>
      <c r="K2004" s="22"/>
      <c r="L2004" s="20"/>
      <c r="M2004" s="22"/>
      <c r="N2004" s="20"/>
      <c r="O2004" s="22"/>
      <c r="P2004" s="20"/>
      <c r="Q2004" s="22"/>
      <c r="R2004" s="20"/>
      <c r="S2004" s="22"/>
      <c r="T2004" s="20"/>
      <c r="U2004" s="22"/>
      <c r="V2004" s="27">
        <v>1000</v>
      </c>
      <c r="W2004" s="1"/>
      <c r="X2004" s="29" t="s">
        <v>10773</v>
      </c>
      <c r="Y2004" s="1"/>
      <c r="Z2004" s="1"/>
      <c r="AA2004" s="1" t="s">
        <v>6042</v>
      </c>
      <c r="AB2004" s="1"/>
      <c r="AC2004" s="1"/>
      <c r="AD2004" s="1"/>
      <c r="AE2004" s="1"/>
      <c r="AF2004" s="1"/>
      <c r="AG2004" s="1"/>
    </row>
    <row r="2005" customFormat="1" spans="1:33">
      <c r="A2005" s="15" t="s">
        <v>173</v>
      </c>
      <c r="B2005" s="2" t="s">
        <v>10774</v>
      </c>
      <c r="C2005" s="54"/>
      <c r="D2005" s="1" t="s">
        <v>183</v>
      </c>
      <c r="E2005" s="1"/>
      <c r="F2005" s="2" t="s">
        <v>10384</v>
      </c>
      <c r="G2005" s="2"/>
      <c r="H2005" s="20"/>
      <c r="I2005" s="22"/>
      <c r="J2005" s="13"/>
      <c r="K2005" s="22"/>
      <c r="L2005" s="20"/>
      <c r="M2005" s="22">
        <v>2</v>
      </c>
      <c r="N2005" s="20"/>
      <c r="O2005" s="22"/>
      <c r="P2005" s="20"/>
      <c r="Q2005" s="22"/>
      <c r="R2005" s="20"/>
      <c r="S2005" s="22"/>
      <c r="T2005" s="20"/>
      <c r="U2005" s="22"/>
      <c r="V2005" s="27">
        <v>1000</v>
      </c>
      <c r="W2005" s="1"/>
      <c r="X2005" s="29" t="s">
        <v>10775</v>
      </c>
      <c r="Y2005" s="1"/>
      <c r="Z2005" s="1"/>
      <c r="AA2005" s="1" t="s">
        <v>5366</v>
      </c>
      <c r="AB2005" s="1"/>
      <c r="AC2005" s="1"/>
      <c r="AD2005" s="1"/>
      <c r="AE2005" s="1"/>
      <c r="AF2005" s="1"/>
      <c r="AG2005" s="1"/>
    </row>
    <row r="2006" customFormat="1" spans="1:33">
      <c r="A2006" s="15" t="s">
        <v>173</v>
      </c>
      <c r="B2006" s="2" t="s">
        <v>10776</v>
      </c>
      <c r="C2006" s="54"/>
      <c r="D2006" s="1" t="s">
        <v>183</v>
      </c>
      <c r="E2006" s="1"/>
      <c r="F2006" s="2" t="s">
        <v>10384</v>
      </c>
      <c r="G2006" s="2"/>
      <c r="H2006" s="20"/>
      <c r="I2006" s="22"/>
      <c r="J2006" s="13"/>
      <c r="K2006" s="22"/>
      <c r="L2006" s="20"/>
      <c r="M2006" s="22"/>
      <c r="N2006" s="20"/>
      <c r="O2006" s="22">
        <v>2</v>
      </c>
      <c r="P2006" s="20"/>
      <c r="Q2006" s="22"/>
      <c r="R2006" s="20"/>
      <c r="S2006" s="22"/>
      <c r="T2006" s="20"/>
      <c r="U2006" s="22"/>
      <c r="V2006" s="27">
        <v>1000</v>
      </c>
      <c r="W2006" s="1"/>
      <c r="X2006" s="29" t="s">
        <v>10777</v>
      </c>
      <c r="Y2006" s="1"/>
      <c r="Z2006" s="1"/>
      <c r="AA2006" s="1" t="s">
        <v>5366</v>
      </c>
      <c r="AB2006" s="1"/>
      <c r="AC2006" s="1"/>
      <c r="AD2006" s="1"/>
      <c r="AE2006" s="1"/>
      <c r="AF2006" s="1"/>
      <c r="AG2006" s="1"/>
    </row>
    <row r="2007" customFormat="1" spans="1:33">
      <c r="A2007" s="15" t="s">
        <v>173</v>
      </c>
      <c r="B2007" s="2" t="s">
        <v>10778</v>
      </c>
      <c r="C2007" s="54"/>
      <c r="D2007" s="1" t="s">
        <v>183</v>
      </c>
      <c r="E2007" s="1"/>
      <c r="F2007" s="2" t="s">
        <v>10388</v>
      </c>
      <c r="G2007" s="2"/>
      <c r="H2007" s="20"/>
      <c r="I2007" s="22"/>
      <c r="J2007" s="13"/>
      <c r="K2007" s="22"/>
      <c r="L2007" s="20"/>
      <c r="M2007" s="22"/>
      <c r="N2007" s="20"/>
      <c r="O2007" s="22"/>
      <c r="P2007" s="20"/>
      <c r="Q2007" s="22"/>
      <c r="R2007" s="20"/>
      <c r="S2007" s="22"/>
      <c r="T2007" s="20"/>
      <c r="U2007" s="22"/>
      <c r="V2007" s="27">
        <v>1000</v>
      </c>
      <c r="W2007" s="1"/>
      <c r="X2007" s="29" t="s">
        <v>10779</v>
      </c>
      <c r="Y2007" s="1"/>
      <c r="Z2007" s="1"/>
      <c r="AA2007" s="1" t="s">
        <v>5366</v>
      </c>
      <c r="AB2007" s="1"/>
      <c r="AC2007" s="1"/>
      <c r="AD2007" s="1"/>
      <c r="AE2007" s="1"/>
      <c r="AF2007" s="1"/>
      <c r="AG2007" s="1"/>
    </row>
    <row r="2008" customFormat="1" spans="1:33">
      <c r="A2008" s="15" t="s">
        <v>173</v>
      </c>
      <c r="B2008" s="2" t="s">
        <v>10780</v>
      </c>
      <c r="C2008" s="54"/>
      <c r="D2008" s="1" t="s">
        <v>183</v>
      </c>
      <c r="E2008" s="1"/>
      <c r="F2008" s="2" t="s">
        <v>10388</v>
      </c>
      <c r="G2008" s="2"/>
      <c r="H2008" s="20"/>
      <c r="I2008" s="22"/>
      <c r="J2008" s="13"/>
      <c r="K2008" s="22"/>
      <c r="L2008" s="20"/>
      <c r="M2008" s="22"/>
      <c r="N2008" s="20"/>
      <c r="O2008" s="22"/>
      <c r="P2008" s="20"/>
      <c r="Q2008" s="22"/>
      <c r="R2008" s="20"/>
      <c r="S2008" s="22">
        <v>5</v>
      </c>
      <c r="T2008" s="20"/>
      <c r="U2008" s="22"/>
      <c r="V2008" s="27">
        <v>1000</v>
      </c>
      <c r="W2008" s="1"/>
      <c r="X2008" s="29" t="s">
        <v>10781</v>
      </c>
      <c r="Y2008" s="1"/>
      <c r="Z2008" s="1"/>
      <c r="AA2008" s="1" t="s">
        <v>10761</v>
      </c>
      <c r="AB2008" s="1"/>
      <c r="AC2008" s="1"/>
      <c r="AD2008" s="1"/>
      <c r="AE2008" s="1"/>
      <c r="AF2008" s="1"/>
      <c r="AG2008" s="1"/>
    </row>
    <row r="2009" customFormat="1" spans="1:33">
      <c r="A2009" s="15" t="s">
        <v>173</v>
      </c>
      <c r="B2009" s="2" t="s">
        <v>10782</v>
      </c>
      <c r="C2009" s="54"/>
      <c r="D2009" s="1" t="s">
        <v>183</v>
      </c>
      <c r="E2009" s="1"/>
      <c r="F2009" s="2" t="s">
        <v>10384</v>
      </c>
      <c r="G2009" s="2"/>
      <c r="H2009" s="20"/>
      <c r="I2009" s="22"/>
      <c r="J2009" s="13"/>
      <c r="K2009" s="22"/>
      <c r="L2009" s="20"/>
      <c r="M2009" s="22"/>
      <c r="N2009" s="20"/>
      <c r="O2009" s="22"/>
      <c r="P2009" s="20"/>
      <c r="Q2009" s="22"/>
      <c r="R2009" s="20"/>
      <c r="S2009" s="22"/>
      <c r="T2009" s="20"/>
      <c r="U2009" s="22"/>
      <c r="V2009" s="27">
        <v>1000</v>
      </c>
      <c r="W2009" s="1"/>
      <c r="X2009" s="29" t="s">
        <v>10783</v>
      </c>
      <c r="Y2009" s="1"/>
      <c r="Z2009" s="1"/>
      <c r="AA2009" s="1" t="s">
        <v>10761</v>
      </c>
      <c r="AB2009" s="1"/>
      <c r="AC2009" s="1"/>
      <c r="AD2009" s="1"/>
      <c r="AE2009" s="1"/>
      <c r="AF2009" s="1"/>
      <c r="AG2009" s="1"/>
    </row>
    <row r="2010" customFormat="1" spans="1:33">
      <c r="A2010" s="15" t="s">
        <v>173</v>
      </c>
      <c r="B2010" s="2" t="s">
        <v>10784</v>
      </c>
      <c r="C2010" s="54"/>
      <c r="D2010" s="1" t="s">
        <v>183</v>
      </c>
      <c r="E2010" s="1"/>
      <c r="F2010" s="2" t="s">
        <v>10384</v>
      </c>
      <c r="G2010" s="2"/>
      <c r="H2010" s="20"/>
      <c r="I2010" s="22"/>
      <c r="J2010" s="13"/>
      <c r="K2010" s="22"/>
      <c r="L2010" s="20"/>
      <c r="M2010" s="22"/>
      <c r="N2010" s="20"/>
      <c r="O2010" s="22"/>
      <c r="P2010" s="20"/>
      <c r="Q2010" s="22"/>
      <c r="R2010" s="20"/>
      <c r="S2010" s="22"/>
      <c r="T2010" s="20"/>
      <c r="U2010" s="22"/>
      <c r="V2010" s="27">
        <v>1000</v>
      </c>
      <c r="W2010" s="1"/>
      <c r="X2010" s="29" t="s">
        <v>10785</v>
      </c>
      <c r="Y2010" s="1"/>
      <c r="Z2010" s="1"/>
      <c r="AA2010" s="1" t="s">
        <v>10761</v>
      </c>
      <c r="AB2010" s="1"/>
      <c r="AC2010" s="1"/>
      <c r="AD2010" s="1"/>
      <c r="AE2010" s="1"/>
      <c r="AF2010" s="1"/>
      <c r="AG2010" s="1"/>
    </row>
    <row r="2011" customFormat="1" spans="1:33">
      <c r="A2011" s="15" t="s">
        <v>173</v>
      </c>
      <c r="B2011" s="2" t="s">
        <v>10786</v>
      </c>
      <c r="C2011" s="54"/>
      <c r="D2011" s="1" t="s">
        <v>183</v>
      </c>
      <c r="E2011" s="1"/>
      <c r="F2011" s="2" t="s">
        <v>10787</v>
      </c>
      <c r="G2011" s="2"/>
      <c r="H2011" s="20"/>
      <c r="I2011" s="22"/>
      <c r="J2011" s="13"/>
      <c r="K2011" s="22"/>
      <c r="L2011" s="20"/>
      <c r="M2011" s="22"/>
      <c r="N2011" s="20"/>
      <c r="O2011" s="22"/>
      <c r="P2011" s="20"/>
      <c r="Q2011" s="22"/>
      <c r="R2011" s="20"/>
      <c r="S2011" s="22"/>
      <c r="T2011" s="20"/>
      <c r="U2011" s="22"/>
      <c r="V2011" s="27">
        <v>1000</v>
      </c>
      <c r="W2011" s="1"/>
      <c r="X2011" s="29" t="s">
        <v>10788</v>
      </c>
      <c r="Y2011" s="1"/>
      <c r="Z2011" s="1"/>
      <c r="AA2011" s="1" t="s">
        <v>10761</v>
      </c>
      <c r="AB2011" s="1"/>
      <c r="AC2011" s="1"/>
      <c r="AD2011" s="1"/>
      <c r="AE2011" s="1"/>
      <c r="AF2011" s="1"/>
      <c r="AG2011" s="1"/>
    </row>
    <row r="2012" customFormat="1" spans="1:33">
      <c r="A2012" s="15" t="s">
        <v>173</v>
      </c>
      <c r="B2012" s="2" t="s">
        <v>10789</v>
      </c>
      <c r="C2012" s="54"/>
      <c r="D2012" s="1" t="s">
        <v>183</v>
      </c>
      <c r="E2012" s="1"/>
      <c r="F2012" s="2" t="s">
        <v>10378</v>
      </c>
      <c r="G2012" s="2"/>
      <c r="H2012" s="20"/>
      <c r="I2012" s="22"/>
      <c r="J2012" s="13"/>
      <c r="K2012" s="22"/>
      <c r="L2012" s="20"/>
      <c r="M2012" s="22"/>
      <c r="N2012" s="20"/>
      <c r="O2012" s="22"/>
      <c r="P2012" s="20"/>
      <c r="Q2012" s="22"/>
      <c r="R2012" s="20"/>
      <c r="S2012" s="22"/>
      <c r="T2012" s="20"/>
      <c r="U2012" s="22"/>
      <c r="V2012" s="27">
        <v>1500</v>
      </c>
      <c r="W2012" s="1"/>
      <c r="X2012" s="29" t="s">
        <v>10790</v>
      </c>
      <c r="Y2012" s="1"/>
      <c r="Z2012" s="1"/>
      <c r="AA2012" s="1" t="s">
        <v>6042</v>
      </c>
      <c r="AB2012" s="1"/>
      <c r="AC2012" s="1"/>
      <c r="AD2012" s="1"/>
      <c r="AE2012" s="1"/>
      <c r="AF2012" s="1"/>
      <c r="AG2012" s="1"/>
    </row>
    <row r="2013" customFormat="1" spans="1:33">
      <c r="A2013" s="15" t="s">
        <v>173</v>
      </c>
      <c r="B2013" s="2" t="s">
        <v>10791</v>
      </c>
      <c r="C2013" s="54"/>
      <c r="D2013" s="1" t="s">
        <v>183</v>
      </c>
      <c r="E2013" s="1"/>
      <c r="F2013" s="2" t="s">
        <v>10384</v>
      </c>
      <c r="G2013" s="2"/>
      <c r="H2013" s="20"/>
      <c r="I2013" s="22"/>
      <c r="J2013" s="13"/>
      <c r="K2013" s="22"/>
      <c r="L2013" s="20"/>
      <c r="M2013" s="22"/>
      <c r="N2013" s="20"/>
      <c r="O2013" s="22"/>
      <c r="P2013" s="20"/>
      <c r="Q2013" s="22"/>
      <c r="R2013" s="20"/>
      <c r="S2013" s="22"/>
      <c r="T2013" s="20"/>
      <c r="U2013" s="22"/>
      <c r="V2013" s="27">
        <v>1500</v>
      </c>
      <c r="W2013" s="1"/>
      <c r="X2013" s="29" t="s">
        <v>10792</v>
      </c>
      <c r="Y2013" s="1"/>
      <c r="Z2013" s="1"/>
      <c r="AA2013" s="1" t="s">
        <v>5366</v>
      </c>
      <c r="AB2013" s="1"/>
      <c r="AC2013" s="1"/>
      <c r="AD2013" s="1"/>
      <c r="AE2013" s="1"/>
      <c r="AF2013" s="1"/>
      <c r="AG2013" s="1"/>
    </row>
    <row r="2014" customFormat="1" spans="1:33">
      <c r="A2014" s="15" t="s">
        <v>173</v>
      </c>
      <c r="B2014" s="2" t="s">
        <v>10793</v>
      </c>
      <c r="C2014" s="54"/>
      <c r="D2014" s="1" t="s">
        <v>183</v>
      </c>
      <c r="E2014" s="1"/>
      <c r="F2014" s="2" t="s">
        <v>10388</v>
      </c>
      <c r="G2014" s="2"/>
      <c r="H2014" s="20"/>
      <c r="I2014" s="22"/>
      <c r="J2014" s="13"/>
      <c r="K2014" s="22"/>
      <c r="L2014" s="20"/>
      <c r="M2014" s="22"/>
      <c r="N2014" s="20"/>
      <c r="O2014" s="22"/>
      <c r="P2014" s="20"/>
      <c r="Q2014" s="22"/>
      <c r="R2014" s="20"/>
      <c r="S2014" s="22"/>
      <c r="T2014" s="20"/>
      <c r="U2014" s="22"/>
      <c r="V2014" s="27">
        <v>1500</v>
      </c>
      <c r="W2014" s="1"/>
      <c r="X2014" s="29" t="s">
        <v>10794</v>
      </c>
      <c r="Y2014" s="1"/>
      <c r="Z2014" s="1"/>
      <c r="AA2014" s="1" t="s">
        <v>5366</v>
      </c>
      <c r="AB2014" s="1"/>
      <c r="AC2014" s="1"/>
      <c r="AD2014" s="1"/>
      <c r="AE2014" s="1"/>
      <c r="AF2014" s="1"/>
      <c r="AG2014" s="1"/>
    </row>
    <row r="2015" customFormat="1" spans="1:33">
      <c r="A2015" s="15" t="s">
        <v>173</v>
      </c>
      <c r="B2015" s="2" t="s">
        <v>10795</v>
      </c>
      <c r="C2015" s="54"/>
      <c r="D2015" s="1" t="s">
        <v>183</v>
      </c>
      <c r="E2015" s="1"/>
      <c r="F2015" s="2" t="s">
        <v>10384</v>
      </c>
      <c r="G2015" s="2"/>
      <c r="H2015" s="20"/>
      <c r="I2015" s="22"/>
      <c r="J2015" s="13"/>
      <c r="K2015" s="22"/>
      <c r="L2015" s="20"/>
      <c r="M2015" s="22"/>
      <c r="N2015" s="20"/>
      <c r="O2015" s="22"/>
      <c r="P2015" s="20"/>
      <c r="Q2015" s="22"/>
      <c r="R2015" s="20"/>
      <c r="S2015" s="22"/>
      <c r="T2015" s="20"/>
      <c r="U2015" s="22"/>
      <c r="V2015" s="27">
        <v>1500</v>
      </c>
      <c r="W2015" s="1"/>
      <c r="X2015" s="29" t="s">
        <v>10796</v>
      </c>
      <c r="Y2015" s="1"/>
      <c r="Z2015" s="1"/>
      <c r="AA2015" s="1" t="s">
        <v>5375</v>
      </c>
      <c r="AB2015" s="1"/>
      <c r="AC2015" s="1"/>
      <c r="AD2015" s="1"/>
      <c r="AE2015" s="1"/>
      <c r="AF2015" s="1"/>
      <c r="AG2015" s="1"/>
    </row>
    <row r="2016" customFormat="1" spans="1:33">
      <c r="A2016" s="15" t="s">
        <v>173</v>
      </c>
      <c r="B2016" s="2" t="s">
        <v>10797</v>
      </c>
      <c r="C2016" s="54"/>
      <c r="D2016" s="1" t="s">
        <v>183</v>
      </c>
      <c r="E2016" s="1"/>
      <c r="F2016" s="2" t="s">
        <v>10374</v>
      </c>
      <c r="G2016" s="2"/>
      <c r="H2016" s="20"/>
      <c r="I2016" s="22"/>
      <c r="J2016" s="13"/>
      <c r="K2016" s="22"/>
      <c r="L2016" s="20"/>
      <c r="M2016" s="22"/>
      <c r="N2016" s="20"/>
      <c r="O2016" s="22"/>
      <c r="P2016" s="20"/>
      <c r="Q2016" s="22">
        <v>2</v>
      </c>
      <c r="R2016" s="20"/>
      <c r="S2016" s="22"/>
      <c r="T2016" s="20">
        <v>2</v>
      </c>
      <c r="U2016" s="22"/>
      <c r="V2016" s="27">
        <v>1500</v>
      </c>
      <c r="W2016" s="1"/>
      <c r="X2016" s="29" t="s">
        <v>10798</v>
      </c>
      <c r="Y2016" s="1"/>
      <c r="Z2016" s="1"/>
      <c r="AA2016" s="1" t="s">
        <v>10761</v>
      </c>
      <c r="AB2016" s="1"/>
      <c r="AC2016" s="1"/>
      <c r="AD2016" s="1"/>
      <c r="AE2016" s="1"/>
      <c r="AF2016" s="1"/>
      <c r="AG2016" s="1"/>
    </row>
    <row r="2017" customFormat="1" spans="1:33">
      <c r="A2017" s="15" t="s">
        <v>173</v>
      </c>
      <c r="B2017" s="2" t="s">
        <v>10799</v>
      </c>
      <c r="C2017" s="54"/>
      <c r="D2017" s="1" t="s">
        <v>183</v>
      </c>
      <c r="E2017" s="1"/>
      <c r="F2017" s="2" t="s">
        <v>10374</v>
      </c>
      <c r="G2017" s="2"/>
      <c r="H2017" s="20"/>
      <c r="I2017" s="22"/>
      <c r="J2017" s="13"/>
      <c r="K2017" s="22"/>
      <c r="L2017" s="20"/>
      <c r="M2017" s="22"/>
      <c r="N2017" s="20"/>
      <c r="O2017" s="22"/>
      <c r="P2017" s="20"/>
      <c r="Q2017" s="22">
        <v>2</v>
      </c>
      <c r="R2017" s="20"/>
      <c r="S2017" s="22"/>
      <c r="T2017" s="20"/>
      <c r="U2017" s="22">
        <v>2</v>
      </c>
      <c r="V2017" s="27">
        <v>1500</v>
      </c>
      <c r="W2017" s="1"/>
      <c r="X2017" s="29" t="s">
        <v>10800</v>
      </c>
      <c r="Y2017" s="1"/>
      <c r="Z2017" s="1"/>
      <c r="AA2017" s="1" t="s">
        <v>10761</v>
      </c>
      <c r="AB2017" s="1"/>
      <c r="AC2017" s="1"/>
      <c r="AD2017" s="1"/>
      <c r="AE2017" s="1"/>
      <c r="AF2017" s="1"/>
      <c r="AG2017" s="1"/>
    </row>
    <row r="2018" customFormat="1" spans="1:33">
      <c r="A2018" s="15" t="s">
        <v>173</v>
      </c>
      <c r="B2018" s="2" t="s">
        <v>10801</v>
      </c>
      <c r="C2018" s="54"/>
      <c r="D2018" s="1" t="s">
        <v>183</v>
      </c>
      <c r="E2018" s="1"/>
      <c r="F2018" s="2" t="s">
        <v>10555</v>
      </c>
      <c r="G2018" s="2"/>
      <c r="H2018" s="20"/>
      <c r="I2018" s="22"/>
      <c r="J2018" s="13"/>
      <c r="K2018" s="22"/>
      <c r="L2018" s="20"/>
      <c r="M2018" s="22"/>
      <c r="N2018" s="20"/>
      <c r="O2018" s="22"/>
      <c r="P2018" s="20"/>
      <c r="Q2018" s="22"/>
      <c r="R2018" s="20"/>
      <c r="S2018" s="22"/>
      <c r="T2018" s="20">
        <v>1</v>
      </c>
      <c r="U2018" s="22">
        <v>1</v>
      </c>
      <c r="V2018" s="27">
        <v>1500</v>
      </c>
      <c r="W2018" s="1"/>
      <c r="X2018" s="29" t="s">
        <v>10802</v>
      </c>
      <c r="Y2018" s="1"/>
      <c r="Z2018" s="1"/>
      <c r="AA2018" s="1" t="s">
        <v>10761</v>
      </c>
      <c r="AB2018" s="1"/>
      <c r="AC2018" s="1"/>
      <c r="AD2018" s="1"/>
      <c r="AE2018" s="1"/>
      <c r="AF2018" s="1"/>
      <c r="AG2018" s="1"/>
    </row>
    <row r="2019" customFormat="1" spans="1:33">
      <c r="A2019" s="15" t="s">
        <v>173</v>
      </c>
      <c r="B2019" s="2" t="s">
        <v>10803</v>
      </c>
      <c r="C2019" s="54"/>
      <c r="D2019" s="1" t="s">
        <v>183</v>
      </c>
      <c r="E2019" s="1"/>
      <c r="F2019" s="2" t="s">
        <v>10555</v>
      </c>
      <c r="G2019" s="2"/>
      <c r="H2019" s="20"/>
      <c r="I2019" s="22"/>
      <c r="J2019" s="13"/>
      <c r="K2019" s="22"/>
      <c r="L2019" s="20"/>
      <c r="M2019" s="22"/>
      <c r="N2019" s="20"/>
      <c r="O2019" s="22"/>
      <c r="P2019" s="20"/>
      <c r="Q2019" s="22"/>
      <c r="R2019" s="20"/>
      <c r="S2019" s="22"/>
      <c r="T2019" s="20">
        <v>1</v>
      </c>
      <c r="U2019" s="22">
        <v>1</v>
      </c>
      <c r="V2019" s="27">
        <v>1500</v>
      </c>
      <c r="W2019" s="1"/>
      <c r="X2019" s="29" t="s">
        <v>10804</v>
      </c>
      <c r="Y2019" s="1"/>
      <c r="Z2019" s="1"/>
      <c r="AA2019" s="1" t="s">
        <v>10761</v>
      </c>
      <c r="AB2019" s="1"/>
      <c r="AC2019" s="1"/>
      <c r="AD2019" s="1"/>
      <c r="AE2019" s="1"/>
      <c r="AF2019" s="1"/>
      <c r="AG2019" s="1"/>
    </row>
    <row r="2020" customFormat="1" spans="1:33">
      <c r="A2020" s="15" t="s">
        <v>173</v>
      </c>
      <c r="B2020" s="2" t="s">
        <v>10805</v>
      </c>
      <c r="C2020" s="54"/>
      <c r="D2020" s="1" t="s">
        <v>183</v>
      </c>
      <c r="E2020" s="1"/>
      <c r="F2020" s="2" t="s">
        <v>10555</v>
      </c>
      <c r="G2020" s="2"/>
      <c r="H2020" s="20"/>
      <c r="I2020" s="22"/>
      <c r="J2020" s="13"/>
      <c r="K2020" s="22"/>
      <c r="L2020" s="20"/>
      <c r="M2020" s="22"/>
      <c r="N2020" s="20"/>
      <c r="O2020" s="22"/>
      <c r="P2020" s="20"/>
      <c r="Q2020" s="22"/>
      <c r="R2020" s="20"/>
      <c r="S2020" s="22"/>
      <c r="T2020" s="20">
        <v>1</v>
      </c>
      <c r="U2020" s="22">
        <v>1</v>
      </c>
      <c r="V2020" s="27">
        <v>1500</v>
      </c>
      <c r="W2020" s="1"/>
      <c r="X2020" s="29" t="s">
        <v>10806</v>
      </c>
      <c r="Y2020" s="1"/>
      <c r="Z2020" s="1"/>
      <c r="AA2020" s="1" t="s">
        <v>10761</v>
      </c>
      <c r="AB2020" s="1"/>
      <c r="AC2020" s="1"/>
      <c r="AD2020" s="1"/>
      <c r="AE2020" s="1"/>
      <c r="AF2020" s="1"/>
      <c r="AG2020" s="1"/>
    </row>
    <row r="2021" customFormat="1" spans="1:33">
      <c r="A2021" s="15" t="s">
        <v>173</v>
      </c>
      <c r="B2021" s="2" t="s">
        <v>10807</v>
      </c>
      <c r="C2021" s="54"/>
      <c r="D2021" s="1" t="s">
        <v>183</v>
      </c>
      <c r="E2021" s="1"/>
      <c r="F2021" s="2" t="s">
        <v>10555</v>
      </c>
      <c r="G2021" s="2"/>
      <c r="H2021" s="20"/>
      <c r="I2021" s="22"/>
      <c r="J2021" s="13"/>
      <c r="K2021" s="22"/>
      <c r="L2021" s="20"/>
      <c r="M2021" s="22"/>
      <c r="N2021" s="20"/>
      <c r="O2021" s="22"/>
      <c r="P2021" s="20"/>
      <c r="Q2021" s="22"/>
      <c r="R2021" s="20"/>
      <c r="S2021" s="22"/>
      <c r="T2021" s="20">
        <v>1</v>
      </c>
      <c r="U2021" s="22">
        <v>1</v>
      </c>
      <c r="V2021" s="27">
        <v>1500</v>
      </c>
      <c r="W2021" s="1"/>
      <c r="X2021" s="29" t="s">
        <v>10808</v>
      </c>
      <c r="Y2021" s="1"/>
      <c r="Z2021" s="1"/>
      <c r="AA2021" s="1" t="s">
        <v>10761</v>
      </c>
      <c r="AB2021" s="1"/>
      <c r="AC2021" s="1"/>
      <c r="AD2021" s="1"/>
      <c r="AE2021" s="1"/>
      <c r="AF2021" s="1"/>
      <c r="AG2021" s="1"/>
    </row>
    <row r="2022" customFormat="1" spans="1:33">
      <c r="A2022" s="15" t="s">
        <v>173</v>
      </c>
      <c r="B2022" s="2" t="s">
        <v>10809</v>
      </c>
      <c r="C2022" s="54"/>
      <c r="D2022" s="1" t="s">
        <v>183</v>
      </c>
      <c r="E2022" s="1"/>
      <c r="F2022" s="2" t="s">
        <v>10384</v>
      </c>
      <c r="G2022" s="2"/>
      <c r="H2022" s="20"/>
      <c r="I2022" s="22"/>
      <c r="J2022" s="13"/>
      <c r="K2022" s="22"/>
      <c r="L2022" s="20"/>
      <c r="M2022" s="22"/>
      <c r="N2022" s="20"/>
      <c r="O2022" s="22"/>
      <c r="P2022" s="20"/>
      <c r="Q2022" s="22"/>
      <c r="R2022" s="20"/>
      <c r="S2022" s="22"/>
      <c r="T2022" s="20">
        <v>1</v>
      </c>
      <c r="U2022" s="22">
        <v>1</v>
      </c>
      <c r="V2022" s="27">
        <v>1500</v>
      </c>
      <c r="W2022" s="1"/>
      <c r="X2022" s="29" t="s">
        <v>10810</v>
      </c>
      <c r="Y2022" s="1"/>
      <c r="Z2022" s="1"/>
      <c r="AA2022" s="1" t="s">
        <v>10761</v>
      </c>
      <c r="AB2022" s="1"/>
      <c r="AC2022" s="1"/>
      <c r="AD2022" s="1"/>
      <c r="AE2022" s="1"/>
      <c r="AF2022" s="1"/>
      <c r="AG2022" s="1"/>
    </row>
    <row r="2023" customFormat="1" spans="1:33">
      <c r="A2023" s="15" t="s">
        <v>173</v>
      </c>
      <c r="B2023" s="2" t="s">
        <v>10811</v>
      </c>
      <c r="C2023" s="54"/>
      <c r="D2023" s="1" t="s">
        <v>183</v>
      </c>
      <c r="E2023" s="1"/>
      <c r="F2023" s="2" t="s">
        <v>10388</v>
      </c>
      <c r="G2023" s="2"/>
      <c r="H2023" s="20"/>
      <c r="I2023" s="22"/>
      <c r="J2023" s="13"/>
      <c r="K2023" s="22"/>
      <c r="L2023" s="20"/>
      <c r="M2023" s="22"/>
      <c r="N2023" s="20"/>
      <c r="O2023" s="22"/>
      <c r="P2023" s="20"/>
      <c r="Q2023" s="22"/>
      <c r="R2023" s="20"/>
      <c r="S2023" s="22">
        <v>10</v>
      </c>
      <c r="T2023" s="20"/>
      <c r="U2023" s="22"/>
      <c r="V2023" s="27">
        <v>2000</v>
      </c>
      <c r="W2023" s="1"/>
      <c r="X2023" s="29" t="s">
        <v>8743</v>
      </c>
      <c r="Y2023" s="1"/>
      <c r="Z2023" s="1"/>
      <c r="AA2023" s="1" t="s">
        <v>10761</v>
      </c>
      <c r="AB2023" s="1"/>
      <c r="AC2023" s="1"/>
      <c r="AD2023" s="1"/>
      <c r="AE2023" s="1"/>
      <c r="AF2023" s="1"/>
      <c r="AG2023" s="1"/>
    </row>
    <row r="2024" customFormat="1" spans="1:33">
      <c r="A2024" s="15" t="s">
        <v>173</v>
      </c>
      <c r="B2024" s="2" t="s">
        <v>10812</v>
      </c>
      <c r="C2024" s="54"/>
      <c r="D2024" s="1" t="s">
        <v>183</v>
      </c>
      <c r="E2024" s="1"/>
      <c r="F2024" s="2" t="s">
        <v>10388</v>
      </c>
      <c r="G2024" s="2"/>
      <c r="H2024" s="20"/>
      <c r="I2024" s="22"/>
      <c r="J2024" s="13"/>
      <c r="K2024" s="22"/>
      <c r="L2024" s="20"/>
      <c r="M2024" s="22"/>
      <c r="N2024" s="20"/>
      <c r="O2024" s="22"/>
      <c r="P2024" s="20"/>
      <c r="Q2024" s="22"/>
      <c r="R2024" s="20"/>
      <c r="S2024" s="22"/>
      <c r="T2024" s="20"/>
      <c r="U2024" s="22"/>
      <c r="V2024" s="27">
        <v>2000</v>
      </c>
      <c r="W2024" s="1"/>
      <c r="X2024" s="29" t="s">
        <v>10813</v>
      </c>
      <c r="Y2024" s="1"/>
      <c r="Z2024" s="1"/>
      <c r="AA2024" s="1" t="s">
        <v>10761</v>
      </c>
      <c r="AB2024" s="1"/>
      <c r="AC2024" s="1"/>
      <c r="AD2024" s="1"/>
      <c r="AE2024" s="1"/>
      <c r="AF2024" s="1"/>
      <c r="AG2024" s="1"/>
    </row>
    <row r="2025" customFormat="1" spans="1:33">
      <c r="A2025" s="15" t="s">
        <v>173</v>
      </c>
      <c r="B2025" s="2" t="s">
        <v>10814</v>
      </c>
      <c r="C2025" s="54"/>
      <c r="D2025" s="1" t="s">
        <v>183</v>
      </c>
      <c r="E2025" s="1"/>
      <c r="F2025" s="2" t="s">
        <v>10388</v>
      </c>
      <c r="G2025" s="2"/>
      <c r="H2025" s="20"/>
      <c r="I2025" s="22"/>
      <c r="J2025" s="13"/>
      <c r="K2025" s="22"/>
      <c r="L2025" s="20"/>
      <c r="M2025" s="22"/>
      <c r="N2025" s="20"/>
      <c r="O2025" s="22"/>
      <c r="P2025" s="20"/>
      <c r="Q2025" s="22"/>
      <c r="R2025" s="20"/>
      <c r="S2025" s="22"/>
      <c r="T2025" s="20"/>
      <c r="U2025" s="22"/>
      <c r="V2025" s="27">
        <v>2000</v>
      </c>
      <c r="W2025" s="1"/>
      <c r="X2025" s="29" t="s">
        <v>10815</v>
      </c>
      <c r="Y2025" s="1"/>
      <c r="Z2025" s="1"/>
      <c r="AA2025" s="1" t="s">
        <v>10761</v>
      </c>
      <c r="AB2025" s="1"/>
      <c r="AC2025" s="1"/>
      <c r="AD2025" s="1"/>
      <c r="AE2025" s="1"/>
      <c r="AF2025" s="1"/>
      <c r="AG2025" s="1"/>
    </row>
    <row r="2026" customFormat="1" spans="1:33">
      <c r="A2026" s="15" t="s">
        <v>173</v>
      </c>
      <c r="B2026" s="2" t="s">
        <v>10816</v>
      </c>
      <c r="C2026" s="54"/>
      <c r="D2026" s="1" t="s">
        <v>183</v>
      </c>
      <c r="E2026" s="1"/>
      <c r="F2026" s="2" t="s">
        <v>10555</v>
      </c>
      <c r="G2026" s="2"/>
      <c r="H2026" s="20"/>
      <c r="I2026" s="22"/>
      <c r="J2026" s="13"/>
      <c r="K2026" s="22"/>
      <c r="L2026" s="20"/>
      <c r="M2026" s="22"/>
      <c r="N2026" s="20"/>
      <c r="O2026" s="22"/>
      <c r="P2026" s="20"/>
      <c r="Q2026" s="22">
        <v>3</v>
      </c>
      <c r="R2026" s="20"/>
      <c r="S2026" s="22"/>
      <c r="T2026" s="20"/>
      <c r="U2026" s="22"/>
      <c r="V2026" s="27">
        <v>2000</v>
      </c>
      <c r="W2026" s="1"/>
      <c r="X2026" s="29" t="s">
        <v>10625</v>
      </c>
      <c r="Y2026" s="1"/>
      <c r="Z2026" s="1"/>
      <c r="AA2026" s="1" t="s">
        <v>10761</v>
      </c>
      <c r="AB2026" s="1"/>
      <c r="AC2026" s="1"/>
      <c r="AD2026" s="1"/>
      <c r="AE2026" s="1"/>
      <c r="AF2026" s="1"/>
      <c r="AG2026" s="1"/>
    </row>
    <row r="2027" customFormat="1" spans="1:33">
      <c r="A2027" s="15" t="s">
        <v>173</v>
      </c>
      <c r="B2027" s="2" t="s">
        <v>10635</v>
      </c>
      <c r="C2027" s="54"/>
      <c r="D2027" s="1" t="s">
        <v>183</v>
      </c>
      <c r="E2027" s="1"/>
      <c r="F2027" s="2" t="s">
        <v>10388</v>
      </c>
      <c r="G2027" s="2"/>
      <c r="H2027" s="20"/>
      <c r="I2027" s="22"/>
      <c r="J2027" s="13"/>
      <c r="K2027" s="22"/>
      <c r="L2027" s="20"/>
      <c r="M2027" s="22"/>
      <c r="N2027" s="20"/>
      <c r="O2027" s="22"/>
      <c r="P2027" s="20"/>
      <c r="Q2027" s="22"/>
      <c r="R2027" s="20"/>
      <c r="S2027" s="22"/>
      <c r="T2027" s="20"/>
      <c r="U2027" s="22"/>
      <c r="V2027" s="27">
        <v>3000</v>
      </c>
      <c r="W2027" s="1"/>
      <c r="X2027" s="29" t="s">
        <v>10817</v>
      </c>
      <c r="Y2027" s="1"/>
      <c r="Z2027" s="1"/>
      <c r="AA2027" s="1" t="s">
        <v>5375</v>
      </c>
      <c r="AB2027" s="1"/>
      <c r="AC2027" s="1"/>
      <c r="AD2027" s="1"/>
      <c r="AE2027" s="1"/>
      <c r="AF2027" s="1"/>
      <c r="AG2027" s="1"/>
    </row>
    <row r="2028" customFormat="1" spans="1:33">
      <c r="A2028" s="15" t="s">
        <v>173</v>
      </c>
      <c r="B2028" s="2" t="s">
        <v>10818</v>
      </c>
      <c r="C2028" s="54"/>
      <c r="D2028" s="1" t="s">
        <v>183</v>
      </c>
      <c r="E2028" s="1"/>
      <c r="F2028" s="2" t="s">
        <v>10384</v>
      </c>
      <c r="G2028" s="2"/>
      <c r="H2028" s="20"/>
      <c r="I2028" s="22"/>
      <c r="J2028" s="13"/>
      <c r="K2028" s="22"/>
      <c r="L2028" s="20"/>
      <c r="M2028" s="22"/>
      <c r="N2028" s="20"/>
      <c r="O2028" s="22"/>
      <c r="P2028" s="20"/>
      <c r="Q2028" s="22"/>
      <c r="R2028" s="20"/>
      <c r="S2028" s="22"/>
      <c r="T2028" s="20"/>
      <c r="U2028" s="22"/>
      <c r="V2028" s="27">
        <v>3500</v>
      </c>
      <c r="W2028" s="1"/>
      <c r="X2028" s="29" t="s">
        <v>10819</v>
      </c>
      <c r="Y2028" s="1"/>
      <c r="Z2028" s="1"/>
      <c r="AA2028" s="1" t="s">
        <v>5375</v>
      </c>
      <c r="AB2028" s="1"/>
      <c r="AC2028" s="1"/>
      <c r="AD2028" s="1"/>
      <c r="AE2028" s="1"/>
      <c r="AF2028" s="1"/>
      <c r="AG2028" s="1"/>
    </row>
    <row r="2029" s="11" customFormat="1" spans="1:33">
      <c r="A2029" s="11" t="s">
        <v>173</v>
      </c>
      <c r="B2029" s="49" t="s">
        <v>10820</v>
      </c>
      <c r="C2029" s="78"/>
      <c r="D2029" s="1" t="s">
        <v>183</v>
      </c>
      <c r="E2029" s="34"/>
      <c r="F2029" s="49" t="s">
        <v>10374</v>
      </c>
      <c r="G2029" s="49"/>
      <c r="H2029" s="35"/>
      <c r="I2029" s="38"/>
      <c r="J2029" s="80"/>
      <c r="K2029" s="38"/>
      <c r="L2029" s="35"/>
      <c r="M2029" s="38"/>
      <c r="N2029" s="35"/>
      <c r="O2029" s="38"/>
      <c r="P2029" s="35"/>
      <c r="Q2029" s="38"/>
      <c r="R2029" s="35"/>
      <c r="S2029" s="38"/>
      <c r="T2029" s="35">
        <v>3</v>
      </c>
      <c r="U2029" s="38">
        <v>3</v>
      </c>
      <c r="V2029" s="41">
        <v>6000</v>
      </c>
      <c r="W2029" s="34"/>
      <c r="X2029" s="42" t="s">
        <v>5671</v>
      </c>
      <c r="Y2029" s="34"/>
      <c r="Z2029" s="34"/>
      <c r="AA2029" s="34" t="s">
        <v>10761</v>
      </c>
      <c r="AB2029" s="34"/>
      <c r="AC2029" s="34"/>
      <c r="AD2029" s="34"/>
      <c r="AE2029" s="34"/>
      <c r="AF2029" s="34"/>
      <c r="AG2029" s="34"/>
    </row>
    <row r="2030" spans="1:33">
      <c r="A2030" t="s">
        <v>321</v>
      </c>
      <c r="B2030" s="2" t="s">
        <v>10821</v>
      </c>
      <c r="C2030" s="54"/>
      <c r="D2030" s="1" t="s">
        <v>357</v>
      </c>
      <c r="E2030" s="1"/>
      <c r="F2030" s="2" t="s">
        <v>10384</v>
      </c>
      <c r="G2030" s="2"/>
      <c r="H2030" s="20"/>
      <c r="I2030" s="22"/>
      <c r="K2030" s="22"/>
      <c r="L2030" s="20"/>
      <c r="M2030" s="22">
        <v>2</v>
      </c>
      <c r="N2030" s="20"/>
      <c r="O2030" s="22">
        <v>2</v>
      </c>
      <c r="P2030" s="20"/>
      <c r="Q2030" s="22"/>
      <c r="R2030" s="20"/>
      <c r="S2030" s="22"/>
      <c r="T2030" s="20">
        <v>2</v>
      </c>
      <c r="U2030" s="22">
        <v>2</v>
      </c>
      <c r="V2030" s="27">
        <v>2000</v>
      </c>
      <c r="W2030" s="1" t="s">
        <v>10822</v>
      </c>
      <c r="X2030" s="29" t="s">
        <v>10823</v>
      </c>
      <c r="Y2030" s="1"/>
      <c r="Z2030" s="1"/>
      <c r="AA2030" s="1" t="s">
        <v>1631</v>
      </c>
      <c r="AB2030" s="1"/>
      <c r="AC2030" s="1"/>
      <c r="AD2030" s="1"/>
      <c r="AE2030" s="1"/>
      <c r="AF2030" s="1"/>
      <c r="AG2030" s="1"/>
    </row>
    <row r="2031" spans="1:33">
      <c r="A2031" t="s">
        <v>321</v>
      </c>
      <c r="B2031" s="2" t="s">
        <v>10824</v>
      </c>
      <c r="C2031" s="54"/>
      <c r="D2031" s="1" t="s">
        <v>357</v>
      </c>
      <c r="E2031" s="1"/>
      <c r="F2031" s="2" t="s">
        <v>10378</v>
      </c>
      <c r="G2031" s="2"/>
      <c r="H2031" s="20"/>
      <c r="I2031" s="22"/>
      <c r="K2031" s="22"/>
      <c r="L2031" s="20"/>
      <c r="M2031" s="22"/>
      <c r="N2031" s="20"/>
      <c r="O2031" s="22"/>
      <c r="P2031" s="20"/>
      <c r="Q2031" s="22"/>
      <c r="R2031" s="20"/>
      <c r="S2031" s="22"/>
      <c r="T2031" s="20"/>
      <c r="U2031" s="22"/>
      <c r="V2031" s="27">
        <v>1000</v>
      </c>
      <c r="W2031" s="1" t="s">
        <v>10825</v>
      </c>
      <c r="X2031" s="29" t="s">
        <v>10826</v>
      </c>
      <c r="Y2031" s="1"/>
      <c r="Z2031" s="1"/>
      <c r="AA2031" s="1" t="s">
        <v>1631</v>
      </c>
      <c r="AB2031" s="1"/>
      <c r="AC2031" s="1"/>
      <c r="AD2031" s="1"/>
      <c r="AE2031" s="1"/>
      <c r="AF2031" s="1"/>
      <c r="AG2031" s="1"/>
    </row>
    <row r="2032" spans="1:33">
      <c r="A2032" t="s">
        <v>321</v>
      </c>
      <c r="B2032" s="2" t="s">
        <v>10827</v>
      </c>
      <c r="C2032" s="54"/>
      <c r="D2032" s="1" t="s">
        <v>357</v>
      </c>
      <c r="E2032" s="1"/>
      <c r="F2032" s="2" t="s">
        <v>10416</v>
      </c>
      <c r="G2032" s="2"/>
      <c r="H2032" s="20"/>
      <c r="I2032" s="22"/>
      <c r="K2032" s="22"/>
      <c r="L2032" s="20"/>
      <c r="M2032" s="22"/>
      <c r="N2032" s="20"/>
      <c r="O2032" s="22"/>
      <c r="P2032" s="20"/>
      <c r="Q2032" s="22">
        <v>5</v>
      </c>
      <c r="R2032" s="20"/>
      <c r="S2032" s="22"/>
      <c r="T2032" s="20"/>
      <c r="U2032" s="22"/>
      <c r="V2032" s="27">
        <v>1000</v>
      </c>
      <c r="W2032" s="1" t="s">
        <v>10828</v>
      </c>
      <c r="X2032" s="29" t="s">
        <v>10829</v>
      </c>
      <c r="Y2032" s="1"/>
      <c r="Z2032" s="1"/>
      <c r="AA2032" s="1" t="s">
        <v>1631</v>
      </c>
      <c r="AB2032" s="1"/>
      <c r="AC2032" s="1"/>
      <c r="AD2032" s="1"/>
      <c r="AE2032" s="1"/>
      <c r="AF2032" s="1"/>
      <c r="AG2032" s="1"/>
    </row>
    <row r="2033" spans="1:33">
      <c r="A2033" t="s">
        <v>321</v>
      </c>
      <c r="B2033" s="2" t="s">
        <v>10830</v>
      </c>
      <c r="C2033" s="54"/>
      <c r="D2033" s="1" t="s">
        <v>357</v>
      </c>
      <c r="E2033" s="1"/>
      <c r="F2033" s="2" t="s">
        <v>10388</v>
      </c>
      <c r="G2033" s="2"/>
      <c r="H2033" s="20"/>
      <c r="I2033" s="22"/>
      <c r="K2033" s="22"/>
      <c r="L2033" s="20"/>
      <c r="M2033" s="22"/>
      <c r="N2033" s="20"/>
      <c r="O2033" s="22"/>
      <c r="P2033" s="20"/>
      <c r="Q2033" s="22"/>
      <c r="R2033" s="20"/>
      <c r="S2033" s="22"/>
      <c r="T2033" s="20"/>
      <c r="U2033" s="22"/>
      <c r="V2033" s="27">
        <v>1000</v>
      </c>
      <c r="W2033" s="1" t="s">
        <v>10831</v>
      </c>
      <c r="X2033" s="29" t="s">
        <v>10832</v>
      </c>
      <c r="Y2033" s="1"/>
      <c r="Z2033" s="1"/>
      <c r="AA2033" s="1" t="s">
        <v>1631</v>
      </c>
      <c r="AB2033" s="1"/>
      <c r="AC2033" s="1"/>
      <c r="AD2033" s="1"/>
      <c r="AE2033" s="1"/>
      <c r="AF2033" s="1"/>
      <c r="AG2033" s="1"/>
    </row>
    <row r="2034" spans="1:33">
      <c r="A2034" t="s">
        <v>321</v>
      </c>
      <c r="B2034" s="2" t="s">
        <v>10833</v>
      </c>
      <c r="C2034" s="1"/>
      <c r="D2034" s="1" t="s">
        <v>357</v>
      </c>
      <c r="E2034" s="1"/>
      <c r="F2034" s="2" t="s">
        <v>10374</v>
      </c>
      <c r="G2034" s="2"/>
      <c r="H2034" s="20"/>
      <c r="I2034" s="22"/>
      <c r="K2034" s="22"/>
      <c r="L2034" s="20"/>
      <c r="M2034" s="22"/>
      <c r="N2034" s="20"/>
      <c r="O2034" s="22"/>
      <c r="P2034" s="20"/>
      <c r="Q2034" s="22"/>
      <c r="R2034" s="20"/>
      <c r="S2034" s="22"/>
      <c r="T2034" s="20">
        <v>2</v>
      </c>
      <c r="U2034" s="22">
        <v>2</v>
      </c>
      <c r="V2034" s="27">
        <v>1000</v>
      </c>
      <c r="W2034" s="1" t="s">
        <v>10834</v>
      </c>
      <c r="X2034" s="29" t="s">
        <v>10835</v>
      </c>
      <c r="Y2034" s="1"/>
      <c r="Z2034" s="1"/>
      <c r="AA2034" s="1" t="s">
        <v>1631</v>
      </c>
      <c r="AB2034" s="1"/>
      <c r="AC2034" s="1"/>
      <c r="AD2034" s="1"/>
      <c r="AE2034" s="1"/>
      <c r="AF2034" s="1"/>
      <c r="AG2034" s="1"/>
    </row>
    <row r="2035" spans="1:33">
      <c r="A2035" t="s">
        <v>177</v>
      </c>
      <c r="B2035" s="2" t="s">
        <v>10836</v>
      </c>
      <c r="C2035" s="54"/>
      <c r="D2035" s="1" t="s">
        <v>306</v>
      </c>
      <c r="E2035" t="s">
        <v>177</v>
      </c>
      <c r="F2035" s="1">
        <v>1</v>
      </c>
      <c r="G2035" s="1" t="s">
        <v>85</v>
      </c>
      <c r="H2035" s="20"/>
      <c r="I2035" s="22"/>
      <c r="K2035" s="22"/>
      <c r="L2035" s="20"/>
      <c r="M2035" s="22"/>
      <c r="N2035" s="20"/>
      <c r="O2035" s="22"/>
      <c r="P2035" s="20"/>
      <c r="Q2035" s="22"/>
      <c r="R2035" s="20"/>
      <c r="S2035" s="22"/>
      <c r="T2035" s="20"/>
      <c r="U2035" s="22" t="s">
        <v>306</v>
      </c>
      <c r="V2035" s="27">
        <v>2</v>
      </c>
      <c r="W2035" s="1" t="s">
        <v>10837</v>
      </c>
      <c r="X2035" s="29" t="s">
        <v>10838</v>
      </c>
      <c r="Y2035" s="1" t="s">
        <v>306</v>
      </c>
      <c r="Z2035" s="1" t="s">
        <v>306</v>
      </c>
      <c r="AA2035" s="2" t="s">
        <v>1662</v>
      </c>
      <c r="AB2035" s="1"/>
      <c r="AC2035" s="1"/>
      <c r="AD2035" s="1"/>
      <c r="AE2035" s="1"/>
      <c r="AF2035" s="1"/>
      <c r="AG2035" s="1"/>
    </row>
    <row r="2036" spans="1:33">
      <c r="A2036" t="s">
        <v>177</v>
      </c>
      <c r="B2036" s="2" t="s">
        <v>1598</v>
      </c>
      <c r="C2036" s="1"/>
      <c r="D2036" s="1" t="s">
        <v>306</v>
      </c>
      <c r="E2036" t="s">
        <v>177</v>
      </c>
      <c r="F2036" s="2">
        <v>1</v>
      </c>
      <c r="G2036" s="2" t="s">
        <v>85</v>
      </c>
      <c r="H2036" s="20"/>
      <c r="I2036" s="22"/>
      <c r="K2036" s="22"/>
      <c r="L2036" s="20"/>
      <c r="M2036" s="22"/>
      <c r="N2036" s="20"/>
      <c r="O2036" s="22"/>
      <c r="P2036" s="20"/>
      <c r="Q2036" s="22"/>
      <c r="R2036" s="20"/>
      <c r="S2036" s="22"/>
      <c r="T2036" s="20"/>
      <c r="U2036" s="22" t="s">
        <v>306</v>
      </c>
      <c r="V2036" s="27">
        <v>5</v>
      </c>
      <c r="W2036" s="1" t="s">
        <v>10839</v>
      </c>
      <c r="X2036" s="29" t="s">
        <v>10840</v>
      </c>
      <c r="Y2036" s="1" t="s">
        <v>187</v>
      </c>
      <c r="Z2036" s="1" t="s">
        <v>187</v>
      </c>
      <c r="AA2036" s="1" t="s">
        <v>747</v>
      </c>
      <c r="AB2036" s="1"/>
      <c r="AC2036" s="1"/>
      <c r="AD2036" s="1"/>
      <c r="AE2036" s="1"/>
      <c r="AF2036" s="1"/>
      <c r="AG2036" s="1"/>
    </row>
    <row r="2037" spans="1:33">
      <c r="A2037" t="s">
        <v>177</v>
      </c>
      <c r="B2037" s="2" t="s">
        <v>10841</v>
      </c>
      <c r="C2037" s="54"/>
      <c r="D2037" s="1" t="s">
        <v>306</v>
      </c>
      <c r="E2037" t="s">
        <v>177</v>
      </c>
      <c r="F2037" s="1">
        <v>1</v>
      </c>
      <c r="G2037" s="1" t="s">
        <v>85</v>
      </c>
      <c r="H2037" s="20"/>
      <c r="I2037" s="22"/>
      <c r="K2037" s="22"/>
      <c r="L2037" s="20"/>
      <c r="M2037" s="22"/>
      <c r="N2037" s="20"/>
      <c r="O2037" s="22"/>
      <c r="P2037" s="20"/>
      <c r="Q2037" s="22"/>
      <c r="R2037" s="20"/>
      <c r="S2037" s="22"/>
      <c r="T2037" s="20"/>
      <c r="U2037" s="22" t="s">
        <v>306</v>
      </c>
      <c r="V2037" s="27">
        <v>10</v>
      </c>
      <c r="W2037" s="1" t="s">
        <v>10842</v>
      </c>
      <c r="X2037" s="29" t="s">
        <v>10843</v>
      </c>
      <c r="Y2037" s="1" t="s">
        <v>306</v>
      </c>
      <c r="Z2037" s="1" t="s">
        <v>306</v>
      </c>
      <c r="AA2037" s="2" t="s">
        <v>1662</v>
      </c>
      <c r="AB2037" s="1"/>
      <c r="AC2037" s="1"/>
      <c r="AD2037" s="1"/>
      <c r="AE2037" s="1"/>
      <c r="AF2037" s="1"/>
      <c r="AG2037" s="1"/>
    </row>
    <row r="2038" spans="1:33">
      <c r="A2038" t="s">
        <v>177</v>
      </c>
      <c r="B2038" s="2" t="s">
        <v>10844</v>
      </c>
      <c r="C2038" s="1"/>
      <c r="D2038" s="1" t="s">
        <v>306</v>
      </c>
      <c r="E2038" t="s">
        <v>177</v>
      </c>
      <c r="F2038" s="1"/>
      <c r="G2038" s="1" t="s">
        <v>85</v>
      </c>
      <c r="H2038" s="20"/>
      <c r="I2038" s="22"/>
      <c r="K2038" s="22"/>
      <c r="L2038" s="20"/>
      <c r="M2038" s="22"/>
      <c r="N2038" s="20"/>
      <c r="O2038" s="22"/>
      <c r="P2038" s="20"/>
      <c r="Q2038" s="22"/>
      <c r="R2038" s="20"/>
      <c r="S2038" s="22"/>
      <c r="T2038" s="20"/>
      <c r="U2038" s="22"/>
      <c r="V2038" s="27">
        <v>10</v>
      </c>
      <c r="W2038" s="1" t="s">
        <v>10845</v>
      </c>
      <c r="X2038" s="29" t="s">
        <v>10846</v>
      </c>
      <c r="Y2038" s="1" t="s">
        <v>306</v>
      </c>
      <c r="Z2038" s="1" t="s">
        <v>306</v>
      </c>
      <c r="AA2038" s="1" t="s">
        <v>1667</v>
      </c>
      <c r="AB2038" s="1"/>
      <c r="AC2038" s="1"/>
      <c r="AD2038" s="1"/>
      <c r="AE2038" s="1"/>
      <c r="AF2038" s="1"/>
      <c r="AG2038" s="1"/>
    </row>
    <row r="2039" spans="1:33">
      <c r="A2039" t="s">
        <v>177</v>
      </c>
      <c r="B2039" s="2" t="s">
        <v>10847</v>
      </c>
      <c r="C2039" s="1"/>
      <c r="D2039" s="1" t="s">
        <v>306</v>
      </c>
      <c r="E2039" t="s">
        <v>177</v>
      </c>
      <c r="F2039" s="1"/>
      <c r="G2039" s="1" t="s">
        <v>85</v>
      </c>
      <c r="H2039" s="20"/>
      <c r="I2039" s="22"/>
      <c r="K2039" s="22"/>
      <c r="L2039" s="20"/>
      <c r="M2039" s="22"/>
      <c r="N2039" s="20"/>
      <c r="O2039" s="22"/>
      <c r="P2039" s="20"/>
      <c r="Q2039" s="22"/>
      <c r="R2039" s="20"/>
      <c r="S2039" s="22"/>
      <c r="T2039" s="20"/>
      <c r="U2039" s="22"/>
      <c r="V2039" s="27">
        <v>10</v>
      </c>
      <c r="W2039" s="1" t="s">
        <v>10848</v>
      </c>
      <c r="X2039" s="29" t="s">
        <v>10846</v>
      </c>
      <c r="Y2039" s="1" t="s">
        <v>306</v>
      </c>
      <c r="Z2039" s="1" t="s">
        <v>306</v>
      </c>
      <c r="AA2039" s="1" t="s">
        <v>1667</v>
      </c>
      <c r="AB2039" s="1"/>
      <c r="AC2039" s="1"/>
      <c r="AD2039" s="1"/>
      <c r="AE2039" s="1"/>
      <c r="AF2039" s="1"/>
      <c r="AG2039" s="1"/>
    </row>
    <row r="2040" spans="1:33">
      <c r="A2040" t="s">
        <v>177</v>
      </c>
      <c r="B2040" s="2" t="s">
        <v>1604</v>
      </c>
      <c r="C2040" s="1"/>
      <c r="D2040" s="1" t="s">
        <v>306</v>
      </c>
      <c r="E2040" t="s">
        <v>177</v>
      </c>
      <c r="F2040" s="2">
        <v>5</v>
      </c>
      <c r="G2040" s="2" t="s">
        <v>85</v>
      </c>
      <c r="H2040" s="20"/>
      <c r="I2040" s="22"/>
      <c r="K2040" s="22"/>
      <c r="L2040" s="20"/>
      <c r="M2040" s="22"/>
      <c r="N2040" s="20"/>
      <c r="O2040" s="22"/>
      <c r="P2040" s="20"/>
      <c r="Q2040" s="22"/>
      <c r="R2040" s="20"/>
      <c r="S2040" s="22"/>
      <c r="T2040" s="20"/>
      <c r="U2040" s="22" t="s">
        <v>306</v>
      </c>
      <c r="V2040" s="27">
        <v>50</v>
      </c>
      <c r="W2040" s="1" t="s">
        <v>10849</v>
      </c>
      <c r="X2040" s="29" t="s">
        <v>10850</v>
      </c>
      <c r="Y2040" s="1" t="s">
        <v>187</v>
      </c>
      <c r="Z2040" s="1" t="s">
        <v>187</v>
      </c>
      <c r="AA2040" s="1" t="s">
        <v>747</v>
      </c>
      <c r="AB2040" s="1"/>
      <c r="AC2040" s="1"/>
      <c r="AD2040" s="1"/>
      <c r="AE2040" s="1"/>
      <c r="AF2040" s="1"/>
      <c r="AG2040" s="1"/>
    </row>
    <row r="2041" spans="1:33">
      <c r="A2041" t="s">
        <v>177</v>
      </c>
      <c r="B2041" s="2" t="s">
        <v>10851</v>
      </c>
      <c r="C2041" s="1"/>
      <c r="D2041" s="1" t="s">
        <v>306</v>
      </c>
      <c r="E2041" t="s">
        <v>177</v>
      </c>
      <c r="F2041" s="1">
        <v>1</v>
      </c>
      <c r="G2041" s="1" t="s">
        <v>85</v>
      </c>
      <c r="H2041" s="20"/>
      <c r="I2041" s="22"/>
      <c r="K2041" s="22"/>
      <c r="L2041" s="20"/>
      <c r="M2041" s="22"/>
      <c r="N2041" s="20"/>
      <c r="O2041" s="22"/>
      <c r="P2041" s="20"/>
      <c r="Q2041" s="22"/>
      <c r="R2041" s="20"/>
      <c r="S2041" s="22"/>
      <c r="T2041" s="20"/>
      <c r="U2041" s="22" t="s">
        <v>306</v>
      </c>
      <c r="V2041" s="58">
        <v>50</v>
      </c>
      <c r="W2041" s="1" t="s">
        <v>10852</v>
      </c>
      <c r="X2041" s="29" t="s">
        <v>10853</v>
      </c>
      <c r="Y2041" s="1" t="s">
        <v>2780</v>
      </c>
      <c r="Z2041" s="1" t="s">
        <v>2035</v>
      </c>
      <c r="AA2041" s="21" t="s">
        <v>1614</v>
      </c>
      <c r="AB2041" s="1"/>
      <c r="AC2041" s="1"/>
      <c r="AD2041" s="1"/>
      <c r="AE2041" s="1"/>
      <c r="AF2041" s="1"/>
      <c r="AG2041" s="1"/>
    </row>
    <row r="2042" spans="1:33">
      <c r="A2042" t="s">
        <v>177</v>
      </c>
      <c r="B2042" s="2" t="s">
        <v>10854</v>
      </c>
      <c r="C2042" s="1"/>
      <c r="D2042" s="1" t="s">
        <v>306</v>
      </c>
      <c r="E2042" t="s">
        <v>177</v>
      </c>
      <c r="F2042" s="1">
        <v>5</v>
      </c>
      <c r="G2042" s="1" t="s">
        <v>85</v>
      </c>
      <c r="H2042" s="20"/>
      <c r="I2042" s="22"/>
      <c r="K2042" s="22"/>
      <c r="L2042" s="20"/>
      <c r="M2042" s="22"/>
      <c r="N2042" s="20"/>
      <c r="O2042" s="22"/>
      <c r="P2042" s="20"/>
      <c r="Q2042" s="22"/>
      <c r="R2042" s="20"/>
      <c r="S2042" s="22"/>
      <c r="T2042" s="20"/>
      <c r="U2042" s="22" t="s">
        <v>306</v>
      </c>
      <c r="V2042" s="58">
        <v>50</v>
      </c>
      <c r="W2042" s="1" t="s">
        <v>10855</v>
      </c>
      <c r="X2042" s="29" t="s">
        <v>10856</v>
      </c>
      <c r="Y2042" s="1" t="s">
        <v>182</v>
      </c>
      <c r="Z2042" s="1" t="s">
        <v>182</v>
      </c>
      <c r="AA2042" s="21" t="s">
        <v>1614</v>
      </c>
      <c r="AB2042" s="1"/>
      <c r="AC2042" s="1"/>
      <c r="AD2042" s="1"/>
      <c r="AE2042" s="1"/>
      <c r="AF2042" s="1"/>
      <c r="AG2042" s="1"/>
    </row>
    <row r="2043" spans="1:33">
      <c r="A2043" t="s">
        <v>177</v>
      </c>
      <c r="B2043" s="2" t="s">
        <v>10857</v>
      </c>
      <c r="C2043" s="1"/>
      <c r="D2043" s="1" t="s">
        <v>306</v>
      </c>
      <c r="E2043" t="s">
        <v>177</v>
      </c>
      <c r="F2043" s="1">
        <v>5</v>
      </c>
      <c r="G2043" s="1" t="s">
        <v>85</v>
      </c>
      <c r="H2043" s="20"/>
      <c r="I2043" s="22"/>
      <c r="K2043" s="22"/>
      <c r="L2043" s="20"/>
      <c r="M2043" s="22"/>
      <c r="N2043" s="20"/>
      <c r="O2043" s="22"/>
      <c r="P2043" s="20"/>
      <c r="Q2043" s="22"/>
      <c r="R2043" s="20"/>
      <c r="S2043" s="22"/>
      <c r="T2043" s="20"/>
      <c r="U2043" s="22" t="s">
        <v>306</v>
      </c>
      <c r="V2043" s="58">
        <v>50</v>
      </c>
      <c r="W2043" s="1" t="s">
        <v>10858</v>
      </c>
      <c r="X2043" s="29" t="s">
        <v>10859</v>
      </c>
      <c r="Y2043" s="1" t="s">
        <v>2780</v>
      </c>
      <c r="Z2043" s="1" t="s">
        <v>2035</v>
      </c>
      <c r="AA2043" s="21" t="s">
        <v>1614</v>
      </c>
      <c r="AB2043" s="1"/>
      <c r="AC2043" s="1"/>
      <c r="AD2043" s="1"/>
      <c r="AE2043" s="1"/>
      <c r="AF2043" s="1"/>
      <c r="AG2043" s="1"/>
    </row>
    <row r="2044" spans="1:33">
      <c r="A2044" t="s">
        <v>177</v>
      </c>
      <c r="B2044" s="2" t="s">
        <v>10860</v>
      </c>
      <c r="C2044" s="54"/>
      <c r="D2044" s="1" t="s">
        <v>306</v>
      </c>
      <c r="E2044" t="s">
        <v>177</v>
      </c>
      <c r="F2044" s="1">
        <v>1</v>
      </c>
      <c r="G2044" s="1" t="s">
        <v>85</v>
      </c>
      <c r="H2044" s="20"/>
      <c r="I2044" s="22"/>
      <c r="K2044" s="22"/>
      <c r="L2044" s="20"/>
      <c r="M2044" s="22"/>
      <c r="N2044" s="20"/>
      <c r="O2044" s="22"/>
      <c r="P2044" s="20"/>
      <c r="Q2044" s="22"/>
      <c r="R2044" s="20"/>
      <c r="S2044" s="22"/>
      <c r="T2044" s="20"/>
      <c r="U2044" s="22" t="s">
        <v>186</v>
      </c>
      <c r="V2044" s="27">
        <v>50</v>
      </c>
      <c r="W2044" s="1" t="s">
        <v>10861</v>
      </c>
      <c r="X2044" s="29" t="s">
        <v>10862</v>
      </c>
      <c r="Y2044" s="1" t="s">
        <v>187</v>
      </c>
      <c r="Z2044" s="1" t="s">
        <v>187</v>
      </c>
      <c r="AA2044" s="2" t="s">
        <v>1653</v>
      </c>
      <c r="AB2044" s="1"/>
      <c r="AC2044" s="1"/>
      <c r="AD2044" s="1"/>
      <c r="AE2044" s="1"/>
      <c r="AF2044" s="1"/>
      <c r="AG2044" s="1"/>
    </row>
    <row r="2045" spans="1:33">
      <c r="A2045" t="s">
        <v>177</v>
      </c>
      <c r="B2045" s="2" t="s">
        <v>1610</v>
      </c>
      <c r="C2045" s="1"/>
      <c r="D2045" s="1" t="s">
        <v>306</v>
      </c>
      <c r="E2045" t="s">
        <v>177</v>
      </c>
      <c r="F2045" s="2">
        <v>5</v>
      </c>
      <c r="G2045" s="2" t="s">
        <v>10863</v>
      </c>
      <c r="H2045" s="20"/>
      <c r="I2045" s="22"/>
      <c r="K2045" s="22"/>
      <c r="L2045" s="20"/>
      <c r="M2045" s="22"/>
      <c r="N2045" s="20"/>
      <c r="O2045" s="22"/>
      <c r="P2045" s="20"/>
      <c r="Q2045" s="22"/>
      <c r="R2045" s="20"/>
      <c r="S2045" s="22"/>
      <c r="T2045" s="20"/>
      <c r="U2045" s="22" t="s">
        <v>306</v>
      </c>
      <c r="V2045" s="27">
        <v>100</v>
      </c>
      <c r="W2045" s="1" t="s">
        <v>10864</v>
      </c>
      <c r="X2045" s="29" t="s">
        <v>10865</v>
      </c>
      <c r="Y2045" s="1" t="s">
        <v>2780</v>
      </c>
      <c r="Z2045" s="1" t="s">
        <v>2035</v>
      </c>
      <c r="AA2045" s="1" t="s">
        <v>747</v>
      </c>
      <c r="AB2045" s="1"/>
      <c r="AC2045" s="1"/>
      <c r="AD2045" s="1"/>
      <c r="AE2045" s="1"/>
      <c r="AF2045" s="1"/>
      <c r="AG2045" s="1"/>
    </row>
    <row r="2046" spans="1:33">
      <c r="A2046" t="s">
        <v>177</v>
      </c>
      <c r="B2046" s="2" t="s">
        <v>1626</v>
      </c>
      <c r="C2046" s="1"/>
      <c r="D2046" s="1" t="s">
        <v>306</v>
      </c>
      <c r="E2046" t="s">
        <v>177</v>
      </c>
      <c r="F2046" s="2">
        <v>5</v>
      </c>
      <c r="G2046" s="2" t="s">
        <v>10863</v>
      </c>
      <c r="H2046" s="20"/>
      <c r="I2046" s="22"/>
      <c r="K2046" s="22"/>
      <c r="L2046" s="20"/>
      <c r="M2046" s="22"/>
      <c r="N2046" s="20"/>
      <c r="O2046" s="22"/>
      <c r="P2046" s="20"/>
      <c r="Q2046" s="22"/>
      <c r="R2046" s="20"/>
      <c r="S2046" s="22"/>
      <c r="T2046" s="20"/>
      <c r="U2046" s="22" t="s">
        <v>306</v>
      </c>
      <c r="V2046" s="27">
        <v>100</v>
      </c>
      <c r="W2046" s="1" t="s">
        <v>10866</v>
      </c>
      <c r="X2046" s="29" t="s">
        <v>10867</v>
      </c>
      <c r="Y2046" s="1" t="s">
        <v>2780</v>
      </c>
      <c r="Z2046" s="1" t="s">
        <v>2035</v>
      </c>
      <c r="AA2046" s="1" t="s">
        <v>747</v>
      </c>
      <c r="AB2046" s="1"/>
      <c r="AC2046" s="1"/>
      <c r="AD2046" s="1"/>
      <c r="AE2046" s="1"/>
      <c r="AF2046" s="1"/>
      <c r="AG2046" s="1"/>
    </row>
    <row r="2047" spans="1:33">
      <c r="A2047" t="s">
        <v>177</v>
      </c>
      <c r="B2047" s="2" t="s">
        <v>1602</v>
      </c>
      <c r="C2047" s="1"/>
      <c r="D2047" s="1" t="s">
        <v>306</v>
      </c>
      <c r="E2047" t="s">
        <v>177</v>
      </c>
      <c r="F2047" s="1">
        <v>5</v>
      </c>
      <c r="G2047" s="1" t="s">
        <v>10863</v>
      </c>
      <c r="H2047" s="20"/>
      <c r="I2047" s="22"/>
      <c r="K2047" s="22"/>
      <c r="L2047" s="20"/>
      <c r="M2047" s="22"/>
      <c r="N2047" s="20"/>
      <c r="O2047" s="22"/>
      <c r="P2047" s="20"/>
      <c r="Q2047" s="22"/>
      <c r="R2047" s="20"/>
      <c r="S2047" s="22"/>
      <c r="T2047" s="20"/>
      <c r="U2047" s="22" t="s">
        <v>306</v>
      </c>
      <c r="V2047" s="58">
        <v>100</v>
      </c>
      <c r="W2047" s="1" t="s">
        <v>10868</v>
      </c>
      <c r="X2047" s="29" t="s">
        <v>10869</v>
      </c>
      <c r="Y2047" s="1" t="s">
        <v>2780</v>
      </c>
      <c r="Z2047" s="1" t="s">
        <v>2035</v>
      </c>
      <c r="AA2047" s="21" t="s">
        <v>747</v>
      </c>
      <c r="AB2047" s="1"/>
      <c r="AC2047" s="1"/>
      <c r="AD2047" s="1"/>
      <c r="AE2047" s="1"/>
      <c r="AF2047" s="1"/>
      <c r="AG2047" s="1"/>
    </row>
    <row r="2048" spans="1:33">
      <c r="A2048" t="s">
        <v>177</v>
      </c>
      <c r="B2048" s="2" t="s">
        <v>1618</v>
      </c>
      <c r="C2048" s="1"/>
      <c r="D2048" s="1" t="s">
        <v>306</v>
      </c>
      <c r="E2048" t="s">
        <v>177</v>
      </c>
      <c r="F2048" s="1">
        <v>5</v>
      </c>
      <c r="G2048" s="1" t="s">
        <v>10863</v>
      </c>
      <c r="H2048" s="20"/>
      <c r="I2048" s="22"/>
      <c r="K2048" s="22"/>
      <c r="L2048" s="20"/>
      <c r="M2048" s="22"/>
      <c r="N2048" s="20"/>
      <c r="O2048" s="22"/>
      <c r="P2048" s="20"/>
      <c r="Q2048" s="22"/>
      <c r="R2048" s="20"/>
      <c r="S2048" s="22"/>
      <c r="T2048" s="20"/>
      <c r="U2048" s="22" t="s">
        <v>306</v>
      </c>
      <c r="V2048" s="58">
        <v>100</v>
      </c>
      <c r="W2048" s="1" t="s">
        <v>10870</v>
      </c>
      <c r="X2048" s="29" t="s">
        <v>10871</v>
      </c>
      <c r="Y2048" s="1" t="s">
        <v>2780</v>
      </c>
      <c r="Z2048" s="1" t="s">
        <v>2035</v>
      </c>
      <c r="AA2048" s="21" t="s">
        <v>747</v>
      </c>
      <c r="AB2048" s="1"/>
      <c r="AC2048" s="1"/>
      <c r="AD2048" s="1"/>
      <c r="AE2048" s="1"/>
      <c r="AF2048" s="1"/>
      <c r="AG2048" s="1"/>
    </row>
    <row r="2049" spans="1:33">
      <c r="A2049" t="s">
        <v>177</v>
      </c>
      <c r="B2049" s="2" t="s">
        <v>1603</v>
      </c>
      <c r="C2049" s="1"/>
      <c r="D2049" s="1" t="s">
        <v>306</v>
      </c>
      <c r="E2049" t="s">
        <v>177</v>
      </c>
      <c r="F2049" s="1">
        <v>5</v>
      </c>
      <c r="G2049" s="1" t="s">
        <v>10872</v>
      </c>
      <c r="H2049" s="20"/>
      <c r="I2049" s="22"/>
      <c r="K2049" s="22"/>
      <c r="L2049" s="20"/>
      <c r="M2049" s="22"/>
      <c r="N2049" s="20"/>
      <c r="O2049" s="22"/>
      <c r="P2049" s="20"/>
      <c r="Q2049" s="22"/>
      <c r="R2049" s="20"/>
      <c r="S2049" s="22"/>
      <c r="T2049" s="20"/>
      <c r="U2049" s="22" t="s">
        <v>306</v>
      </c>
      <c r="V2049" s="58">
        <v>100</v>
      </c>
      <c r="W2049" s="1" t="s">
        <v>10873</v>
      </c>
      <c r="X2049" s="29" t="s">
        <v>10874</v>
      </c>
      <c r="Y2049" s="1" t="s">
        <v>187</v>
      </c>
      <c r="Z2049" s="1" t="s">
        <v>187</v>
      </c>
      <c r="AA2049" s="21" t="s">
        <v>747</v>
      </c>
      <c r="AB2049" s="1"/>
      <c r="AC2049" s="1"/>
      <c r="AD2049" s="1"/>
      <c r="AE2049" s="1"/>
      <c r="AF2049" s="1"/>
      <c r="AG2049" s="1"/>
    </row>
    <row r="2050" spans="1:33">
      <c r="A2050" t="s">
        <v>177</v>
      </c>
      <c r="B2050" s="2" t="s">
        <v>1633</v>
      </c>
      <c r="C2050" s="1"/>
      <c r="D2050" s="1" t="s">
        <v>306</v>
      </c>
      <c r="E2050" t="s">
        <v>177</v>
      </c>
      <c r="F2050" s="1">
        <v>1</v>
      </c>
      <c r="G2050" s="1" t="s">
        <v>85</v>
      </c>
      <c r="H2050" s="20"/>
      <c r="I2050" s="22"/>
      <c r="K2050" s="22"/>
      <c r="L2050" s="20"/>
      <c r="M2050" s="22"/>
      <c r="N2050" s="20"/>
      <c r="O2050" s="22"/>
      <c r="P2050" s="20"/>
      <c r="Q2050" s="22"/>
      <c r="R2050" s="20"/>
      <c r="S2050" s="22"/>
      <c r="T2050" s="20"/>
      <c r="U2050" s="22" t="s">
        <v>186</v>
      </c>
      <c r="V2050" s="58">
        <v>100</v>
      </c>
      <c r="W2050" s="1" t="s">
        <v>10875</v>
      </c>
      <c r="X2050" s="29" t="s">
        <v>10876</v>
      </c>
      <c r="Y2050" s="1" t="s">
        <v>187</v>
      </c>
      <c r="Z2050" s="1" t="s">
        <v>187</v>
      </c>
      <c r="AA2050" s="21" t="s">
        <v>747</v>
      </c>
      <c r="AB2050" s="1"/>
      <c r="AC2050" s="1"/>
      <c r="AD2050" s="1"/>
      <c r="AE2050" s="1"/>
      <c r="AF2050" s="1"/>
      <c r="AG2050" s="1"/>
    </row>
    <row r="2051" spans="1:33">
      <c r="A2051" t="s">
        <v>177</v>
      </c>
      <c r="B2051" s="2" t="s">
        <v>10877</v>
      </c>
      <c r="C2051" s="1"/>
      <c r="D2051" s="1" t="s">
        <v>306</v>
      </c>
      <c r="E2051" t="s">
        <v>177</v>
      </c>
      <c r="F2051" s="1">
        <v>1</v>
      </c>
      <c r="G2051" s="1" t="s">
        <v>85</v>
      </c>
      <c r="H2051" s="20"/>
      <c r="I2051" s="22"/>
      <c r="K2051" s="22"/>
      <c r="L2051" s="20"/>
      <c r="M2051" s="22"/>
      <c r="N2051" s="20"/>
      <c r="O2051" s="22"/>
      <c r="P2051" s="20"/>
      <c r="Q2051" s="22"/>
      <c r="R2051" s="20"/>
      <c r="S2051" s="22"/>
      <c r="T2051" s="20"/>
      <c r="U2051" s="22" t="s">
        <v>306</v>
      </c>
      <c r="V2051" s="58">
        <v>100</v>
      </c>
      <c r="W2051" s="1" t="s">
        <v>10878</v>
      </c>
      <c r="X2051" s="29" t="s">
        <v>10879</v>
      </c>
      <c r="Y2051" s="1" t="s">
        <v>2377</v>
      </c>
      <c r="Z2051" s="1" t="s">
        <v>2035</v>
      </c>
      <c r="AA2051" s="21" t="s">
        <v>1614</v>
      </c>
      <c r="AB2051" s="1"/>
      <c r="AC2051" s="1"/>
      <c r="AD2051" s="1"/>
      <c r="AE2051" s="1"/>
      <c r="AF2051" s="1"/>
      <c r="AG2051" s="1"/>
    </row>
    <row r="2052" spans="1:33">
      <c r="A2052" t="s">
        <v>177</v>
      </c>
      <c r="B2052" s="2" t="s">
        <v>10880</v>
      </c>
      <c r="C2052" s="1"/>
      <c r="D2052" s="1" t="s">
        <v>306</v>
      </c>
      <c r="E2052" t="s">
        <v>177</v>
      </c>
      <c r="F2052" s="1">
        <v>1</v>
      </c>
      <c r="G2052" s="1" t="s">
        <v>10881</v>
      </c>
      <c r="H2052" s="20"/>
      <c r="I2052" s="22"/>
      <c r="K2052" s="22"/>
      <c r="L2052" s="20"/>
      <c r="M2052" s="22"/>
      <c r="N2052" s="20"/>
      <c r="O2052" s="22"/>
      <c r="P2052" s="20"/>
      <c r="Q2052" s="22"/>
      <c r="R2052" s="20"/>
      <c r="S2052" s="22"/>
      <c r="T2052" s="20"/>
      <c r="U2052" s="22" t="s">
        <v>306</v>
      </c>
      <c r="V2052" s="58">
        <v>100</v>
      </c>
      <c r="W2052" s="1" t="s">
        <v>10882</v>
      </c>
      <c r="X2052" s="29" t="s">
        <v>10883</v>
      </c>
      <c r="Y2052" s="1" t="s">
        <v>7421</v>
      </c>
      <c r="Z2052" s="1" t="s">
        <v>2314</v>
      </c>
      <c r="AA2052" s="21" t="s">
        <v>1614</v>
      </c>
      <c r="AB2052" s="1"/>
      <c r="AC2052" s="1"/>
      <c r="AD2052" s="1"/>
      <c r="AE2052" s="1"/>
      <c r="AF2052" s="1"/>
      <c r="AG2052" s="1"/>
    </row>
    <row r="2053" spans="1:33">
      <c r="A2053" t="s">
        <v>177</v>
      </c>
      <c r="B2053" s="2" t="s">
        <v>10884</v>
      </c>
      <c r="C2053" s="1"/>
      <c r="D2053" s="1" t="s">
        <v>306</v>
      </c>
      <c r="E2053" t="s">
        <v>177</v>
      </c>
      <c r="F2053" s="1">
        <v>1</v>
      </c>
      <c r="G2053" s="1" t="s">
        <v>10881</v>
      </c>
      <c r="H2053" s="20"/>
      <c r="I2053" s="22"/>
      <c r="K2053" s="22"/>
      <c r="L2053" s="20"/>
      <c r="M2053" s="22"/>
      <c r="N2053" s="20"/>
      <c r="O2053" s="22"/>
      <c r="P2053" s="20"/>
      <c r="Q2053" s="22"/>
      <c r="R2053" s="20"/>
      <c r="S2053" s="22"/>
      <c r="T2053" s="20"/>
      <c r="U2053" s="22" t="s">
        <v>306</v>
      </c>
      <c r="V2053" s="58">
        <v>100</v>
      </c>
      <c r="W2053" s="1" t="s">
        <v>10885</v>
      </c>
      <c r="X2053" s="29" t="s">
        <v>10886</v>
      </c>
      <c r="Y2053" s="1" t="s">
        <v>7421</v>
      </c>
      <c r="Z2053" s="1" t="s">
        <v>2314</v>
      </c>
      <c r="AA2053" s="21" t="s">
        <v>1614</v>
      </c>
      <c r="AB2053" s="1"/>
      <c r="AC2053" s="1"/>
      <c r="AD2053" s="1"/>
      <c r="AE2053" s="1"/>
      <c r="AF2053" s="1"/>
      <c r="AG2053" s="1"/>
    </row>
    <row r="2054" spans="1:33">
      <c r="A2054" t="s">
        <v>177</v>
      </c>
      <c r="B2054" s="2" t="s">
        <v>10887</v>
      </c>
      <c r="C2054" s="1"/>
      <c r="D2054" s="1" t="s">
        <v>306</v>
      </c>
      <c r="E2054" t="s">
        <v>177</v>
      </c>
      <c r="F2054" s="1">
        <v>1</v>
      </c>
      <c r="G2054" s="1" t="s">
        <v>10881</v>
      </c>
      <c r="H2054" s="20"/>
      <c r="I2054" s="22"/>
      <c r="K2054" s="22"/>
      <c r="L2054" s="20"/>
      <c r="M2054" s="22"/>
      <c r="N2054" s="20"/>
      <c r="O2054" s="22"/>
      <c r="P2054" s="20"/>
      <c r="Q2054" s="22"/>
      <c r="R2054" s="20"/>
      <c r="S2054" s="22"/>
      <c r="T2054" s="20"/>
      <c r="U2054" s="22" t="s">
        <v>306</v>
      </c>
      <c r="V2054" s="58">
        <v>100</v>
      </c>
      <c r="W2054" s="1" t="s">
        <v>10888</v>
      </c>
      <c r="X2054" s="29" t="s">
        <v>10889</v>
      </c>
      <c r="Y2054" s="1" t="s">
        <v>7421</v>
      </c>
      <c r="Z2054" s="1" t="s">
        <v>2314</v>
      </c>
      <c r="AA2054" s="21" t="s">
        <v>1614</v>
      </c>
      <c r="AB2054" s="1"/>
      <c r="AC2054" s="1"/>
      <c r="AD2054" s="1"/>
      <c r="AE2054" s="1"/>
      <c r="AF2054" s="1"/>
      <c r="AG2054" s="1"/>
    </row>
    <row r="2055" spans="1:33">
      <c r="A2055" t="s">
        <v>177</v>
      </c>
      <c r="B2055" s="2" t="s">
        <v>10890</v>
      </c>
      <c r="C2055" s="1"/>
      <c r="D2055" s="1" t="s">
        <v>306</v>
      </c>
      <c r="E2055" t="s">
        <v>177</v>
      </c>
      <c r="F2055" s="1">
        <v>1</v>
      </c>
      <c r="G2055" s="1" t="s">
        <v>10881</v>
      </c>
      <c r="H2055" s="20"/>
      <c r="I2055" s="22"/>
      <c r="K2055" s="22"/>
      <c r="L2055" s="20"/>
      <c r="M2055" s="22"/>
      <c r="N2055" s="20"/>
      <c r="O2055" s="22"/>
      <c r="P2055" s="20"/>
      <c r="Q2055" s="22"/>
      <c r="R2055" s="20"/>
      <c r="S2055" s="22"/>
      <c r="T2055" s="20"/>
      <c r="U2055" s="22" t="s">
        <v>306</v>
      </c>
      <c r="V2055" s="58">
        <v>100</v>
      </c>
      <c r="W2055" s="1" t="s">
        <v>10891</v>
      </c>
      <c r="X2055" s="29" t="s">
        <v>10892</v>
      </c>
      <c r="Y2055" s="1" t="s">
        <v>7421</v>
      </c>
      <c r="Z2055" s="1" t="s">
        <v>2314</v>
      </c>
      <c r="AA2055" s="21" t="s">
        <v>1614</v>
      </c>
      <c r="AB2055" s="1"/>
      <c r="AC2055" s="1"/>
      <c r="AD2055" s="1"/>
      <c r="AE2055" s="1"/>
      <c r="AF2055" s="1"/>
      <c r="AG2055" s="1"/>
    </row>
    <row r="2056" spans="1:33">
      <c r="A2056" t="s">
        <v>177</v>
      </c>
      <c r="B2056" s="2" t="s">
        <v>10893</v>
      </c>
      <c r="C2056" s="20"/>
      <c r="D2056" s="1" t="s">
        <v>306</v>
      </c>
      <c r="E2056" t="s">
        <v>177</v>
      </c>
      <c r="F2056" s="1">
        <v>1</v>
      </c>
      <c r="G2056" s="1" t="s">
        <v>85</v>
      </c>
      <c r="H2056" s="19"/>
      <c r="I2056" s="22"/>
      <c r="K2056" s="22"/>
      <c r="L2056" s="20"/>
      <c r="M2056" s="22"/>
      <c r="N2056" s="19"/>
      <c r="O2056" s="22"/>
      <c r="P2056" s="20"/>
      <c r="Q2056" s="22"/>
      <c r="R2056" s="19"/>
      <c r="S2056" s="22"/>
      <c r="T2056" s="20"/>
      <c r="U2056" s="22" t="s">
        <v>306</v>
      </c>
      <c r="V2056" s="28">
        <v>100</v>
      </c>
      <c r="W2056" s="1" t="s">
        <v>10894</v>
      </c>
      <c r="X2056" s="26" t="s">
        <v>10895</v>
      </c>
      <c r="Y2056" s="1" t="s">
        <v>187</v>
      </c>
      <c r="Z2056" s="1" t="s">
        <v>187</v>
      </c>
      <c r="AA2056" s="2" t="s">
        <v>1631</v>
      </c>
      <c r="AB2056" s="1"/>
      <c r="AC2056" s="1"/>
      <c r="AD2056" s="1"/>
      <c r="AE2056" s="1"/>
      <c r="AF2056" s="1"/>
      <c r="AG2056" s="1"/>
    </row>
    <row r="2057" spans="1:33">
      <c r="A2057" t="s">
        <v>177</v>
      </c>
      <c r="B2057" s="2" t="s">
        <v>10896</v>
      </c>
      <c r="C2057" s="54"/>
      <c r="D2057" s="1" t="s">
        <v>306</v>
      </c>
      <c r="E2057" t="s">
        <v>177</v>
      </c>
      <c r="F2057" s="1">
        <v>1</v>
      </c>
      <c r="G2057" s="1" t="s">
        <v>85</v>
      </c>
      <c r="H2057" s="19"/>
      <c r="I2057" s="22"/>
      <c r="K2057" s="22"/>
      <c r="L2057" s="20"/>
      <c r="M2057" s="22"/>
      <c r="N2057" s="19"/>
      <c r="O2057" s="22"/>
      <c r="P2057" s="20"/>
      <c r="Q2057" s="22"/>
      <c r="R2057" s="19"/>
      <c r="S2057" s="22"/>
      <c r="T2057" s="20"/>
      <c r="U2057" s="22" t="s">
        <v>306</v>
      </c>
      <c r="V2057" s="28">
        <v>100</v>
      </c>
      <c r="W2057" s="1" t="s">
        <v>10897</v>
      </c>
      <c r="X2057" s="26" t="s">
        <v>183</v>
      </c>
      <c r="Y2057" s="1" t="s">
        <v>306</v>
      </c>
      <c r="Z2057" s="1" t="s">
        <v>306</v>
      </c>
      <c r="AA2057" s="2" t="s">
        <v>1638</v>
      </c>
      <c r="AB2057" s="1"/>
      <c r="AC2057" s="1"/>
      <c r="AD2057" s="1"/>
      <c r="AE2057" s="1"/>
      <c r="AF2057" s="1"/>
      <c r="AG2057" s="1"/>
    </row>
    <row r="2058" spans="1:33">
      <c r="A2058" t="s">
        <v>177</v>
      </c>
      <c r="B2058" s="2" t="s">
        <v>10898</v>
      </c>
      <c r="C2058" s="54"/>
      <c r="D2058" s="1" t="s">
        <v>306</v>
      </c>
      <c r="E2058" t="s">
        <v>177</v>
      </c>
      <c r="F2058" s="1">
        <v>1</v>
      </c>
      <c r="G2058" s="1" t="s">
        <v>85</v>
      </c>
      <c r="H2058" s="19"/>
      <c r="I2058" s="22"/>
      <c r="K2058" s="22"/>
      <c r="L2058" s="20"/>
      <c r="M2058" s="22"/>
      <c r="N2058" s="19"/>
      <c r="O2058" s="22"/>
      <c r="P2058" s="20"/>
      <c r="Q2058" s="22"/>
      <c r="R2058" s="19"/>
      <c r="S2058" s="22"/>
      <c r="T2058" s="20"/>
      <c r="U2058" s="22" t="s">
        <v>306</v>
      </c>
      <c r="V2058" s="28">
        <v>100</v>
      </c>
      <c r="W2058" s="1" t="s">
        <v>10899</v>
      </c>
      <c r="X2058" s="26" t="s">
        <v>10900</v>
      </c>
      <c r="Y2058" s="1" t="s">
        <v>187</v>
      </c>
      <c r="Z2058" s="1" t="s">
        <v>187</v>
      </c>
      <c r="AA2058" s="2" t="s">
        <v>1638</v>
      </c>
      <c r="AB2058" s="1"/>
      <c r="AC2058" s="1"/>
      <c r="AD2058" s="1"/>
      <c r="AE2058" s="1"/>
      <c r="AF2058" s="1"/>
      <c r="AG2058" s="1"/>
    </row>
    <row r="2059" spans="1:33">
      <c r="A2059" t="s">
        <v>177</v>
      </c>
      <c r="B2059" s="2" t="s">
        <v>10901</v>
      </c>
      <c r="C2059" s="20"/>
      <c r="D2059" s="1" t="s">
        <v>306</v>
      </c>
      <c r="E2059" t="s">
        <v>177</v>
      </c>
      <c r="F2059" s="1">
        <v>1</v>
      </c>
      <c r="G2059" s="1" t="s">
        <v>85</v>
      </c>
      <c r="H2059" s="19"/>
      <c r="I2059" s="22"/>
      <c r="K2059" s="22"/>
      <c r="L2059" s="20"/>
      <c r="M2059" s="22"/>
      <c r="N2059" s="19"/>
      <c r="O2059" s="22"/>
      <c r="P2059" s="20"/>
      <c r="Q2059" s="22"/>
      <c r="R2059" s="19"/>
      <c r="S2059" s="22"/>
      <c r="T2059" s="20"/>
      <c r="U2059" s="22" t="s">
        <v>306</v>
      </c>
      <c r="V2059" s="28">
        <v>150</v>
      </c>
      <c r="W2059" s="1" t="s">
        <v>10902</v>
      </c>
      <c r="X2059" s="26" t="s">
        <v>10900</v>
      </c>
      <c r="Y2059" s="1" t="s">
        <v>2780</v>
      </c>
      <c r="Z2059" s="1" t="s">
        <v>2035</v>
      </c>
      <c r="AA2059" s="2" t="s">
        <v>1631</v>
      </c>
      <c r="AB2059" s="1"/>
      <c r="AC2059" s="1"/>
      <c r="AD2059" s="1"/>
      <c r="AE2059" s="1"/>
      <c r="AF2059" s="1"/>
      <c r="AG2059" s="1"/>
    </row>
    <row r="2060" spans="1:33">
      <c r="A2060" t="s">
        <v>177</v>
      </c>
      <c r="B2060" s="2" t="s">
        <v>10903</v>
      </c>
      <c r="C2060" s="54"/>
      <c r="D2060" s="1" t="s">
        <v>306</v>
      </c>
      <c r="E2060" t="s">
        <v>177</v>
      </c>
      <c r="F2060" s="1">
        <v>1</v>
      </c>
      <c r="G2060" s="1" t="s">
        <v>85</v>
      </c>
      <c r="H2060" s="20"/>
      <c r="I2060" s="22"/>
      <c r="K2060" s="22"/>
      <c r="L2060" s="20"/>
      <c r="M2060" s="22"/>
      <c r="N2060" s="20"/>
      <c r="O2060" s="22"/>
      <c r="P2060" s="20"/>
      <c r="Q2060" s="22"/>
      <c r="R2060" s="20"/>
      <c r="S2060" s="22"/>
      <c r="T2060" s="20"/>
      <c r="U2060" s="22" t="s">
        <v>306</v>
      </c>
      <c r="V2060" s="28">
        <v>150</v>
      </c>
      <c r="W2060" s="1" t="s">
        <v>10904</v>
      </c>
      <c r="X2060" s="29" t="s">
        <v>10905</v>
      </c>
      <c r="Y2060" s="1" t="s">
        <v>187</v>
      </c>
      <c r="Z2060" s="1" t="s">
        <v>187</v>
      </c>
      <c r="AA2060" s="2" t="s">
        <v>1638</v>
      </c>
      <c r="AB2060" s="1"/>
      <c r="AC2060" s="1"/>
      <c r="AD2060" s="1"/>
      <c r="AE2060" s="1"/>
      <c r="AF2060" s="1"/>
      <c r="AG2060" s="1"/>
    </row>
    <row r="2061" spans="1:33">
      <c r="A2061" t="s">
        <v>177</v>
      </c>
      <c r="B2061" s="2" t="s">
        <v>10906</v>
      </c>
      <c r="C2061" s="1"/>
      <c r="D2061" s="1" t="s">
        <v>306</v>
      </c>
      <c r="E2061" t="s">
        <v>177</v>
      </c>
      <c r="F2061" s="1">
        <v>1</v>
      </c>
      <c r="G2061" s="1" t="s">
        <v>85</v>
      </c>
      <c r="H2061" s="20"/>
      <c r="I2061" s="22"/>
      <c r="K2061" s="22"/>
      <c r="L2061" s="20"/>
      <c r="M2061" s="22"/>
      <c r="N2061" s="20"/>
      <c r="O2061" s="22"/>
      <c r="P2061" s="20"/>
      <c r="Q2061" s="22"/>
      <c r="R2061" s="20"/>
      <c r="S2061" s="22"/>
      <c r="T2061" s="20"/>
      <c r="U2061" s="22" t="s">
        <v>306</v>
      </c>
      <c r="V2061" s="58">
        <v>200</v>
      </c>
      <c r="W2061" s="1" t="s">
        <v>10907</v>
      </c>
      <c r="X2061" s="29" t="s">
        <v>10908</v>
      </c>
      <c r="Y2061" s="1" t="s">
        <v>306</v>
      </c>
      <c r="Z2061" s="1" t="s">
        <v>306</v>
      </c>
      <c r="AA2061" s="21" t="s">
        <v>747</v>
      </c>
      <c r="AB2061" s="1"/>
      <c r="AC2061" s="1"/>
      <c r="AD2061" s="1"/>
      <c r="AE2061" s="1"/>
      <c r="AF2061" s="1"/>
      <c r="AG2061" s="1"/>
    </row>
    <row r="2062" spans="1:33">
      <c r="A2062" t="s">
        <v>177</v>
      </c>
      <c r="B2062" s="2" t="s">
        <v>1600</v>
      </c>
      <c r="C2062" s="1"/>
      <c r="D2062" s="1" t="s">
        <v>306</v>
      </c>
      <c r="E2062" t="s">
        <v>177</v>
      </c>
      <c r="F2062" s="1">
        <v>1</v>
      </c>
      <c r="G2062" s="1" t="s">
        <v>85</v>
      </c>
      <c r="H2062" s="20"/>
      <c r="I2062" s="22"/>
      <c r="K2062" s="22"/>
      <c r="L2062" s="20"/>
      <c r="M2062" s="22"/>
      <c r="N2062" s="20"/>
      <c r="O2062" s="22"/>
      <c r="P2062" s="20"/>
      <c r="Q2062" s="22"/>
      <c r="R2062" s="20"/>
      <c r="S2062" s="22"/>
      <c r="T2062" s="20"/>
      <c r="U2062" s="22" t="s">
        <v>306</v>
      </c>
      <c r="V2062" s="58">
        <v>200</v>
      </c>
      <c r="W2062" s="1" t="s">
        <v>10909</v>
      </c>
      <c r="X2062" s="29" t="s">
        <v>10910</v>
      </c>
      <c r="Y2062" s="1" t="s">
        <v>2780</v>
      </c>
      <c r="Z2062" s="1" t="s">
        <v>2035</v>
      </c>
      <c r="AA2062" s="21" t="s">
        <v>747</v>
      </c>
      <c r="AB2062" s="1"/>
      <c r="AC2062" s="1"/>
      <c r="AD2062" s="1"/>
      <c r="AE2062" s="1"/>
      <c r="AF2062" s="1"/>
      <c r="AG2062" s="1"/>
    </row>
    <row r="2063" spans="1:33">
      <c r="A2063" t="s">
        <v>177</v>
      </c>
      <c r="B2063" s="2" t="s">
        <v>1617</v>
      </c>
      <c r="C2063" s="1"/>
      <c r="D2063" s="1" t="s">
        <v>306</v>
      </c>
      <c r="E2063" t="s">
        <v>177</v>
      </c>
      <c r="F2063" s="1">
        <v>1</v>
      </c>
      <c r="G2063" s="1" t="s">
        <v>85</v>
      </c>
      <c r="H2063" s="20"/>
      <c r="I2063" s="22"/>
      <c r="K2063" s="22"/>
      <c r="L2063" s="20"/>
      <c r="M2063" s="22"/>
      <c r="N2063" s="20"/>
      <c r="O2063" s="22"/>
      <c r="P2063" s="20"/>
      <c r="Q2063" s="22"/>
      <c r="R2063" s="20"/>
      <c r="S2063" s="22"/>
      <c r="T2063" s="20"/>
      <c r="U2063" s="22" t="s">
        <v>306</v>
      </c>
      <c r="V2063" s="58">
        <v>200</v>
      </c>
      <c r="W2063" s="1" t="s">
        <v>10911</v>
      </c>
      <c r="X2063" s="29" t="s">
        <v>10912</v>
      </c>
      <c r="Y2063" s="1" t="s">
        <v>2780</v>
      </c>
      <c r="Z2063" s="1" t="s">
        <v>2035</v>
      </c>
      <c r="AA2063" s="21" t="s">
        <v>747</v>
      </c>
      <c r="AB2063" s="1"/>
      <c r="AC2063" s="1"/>
      <c r="AD2063" s="1"/>
      <c r="AE2063" s="1"/>
      <c r="AF2063" s="1"/>
      <c r="AG2063" s="1"/>
    </row>
    <row r="2064" spans="1:33">
      <c r="A2064" t="s">
        <v>177</v>
      </c>
      <c r="B2064" s="2" t="s">
        <v>1601</v>
      </c>
      <c r="C2064" s="1"/>
      <c r="D2064" s="1" t="s">
        <v>306</v>
      </c>
      <c r="E2064" t="s">
        <v>177</v>
      </c>
      <c r="F2064" s="1">
        <v>1</v>
      </c>
      <c r="G2064" s="1" t="s">
        <v>85</v>
      </c>
      <c r="H2064" s="20"/>
      <c r="I2064" s="22"/>
      <c r="K2064" s="22"/>
      <c r="L2064" s="20"/>
      <c r="M2064" s="22"/>
      <c r="N2064" s="20"/>
      <c r="O2064" s="22"/>
      <c r="P2064" s="20"/>
      <c r="Q2064" s="22"/>
      <c r="R2064" s="20"/>
      <c r="S2064" s="22"/>
      <c r="T2064" s="20"/>
      <c r="U2064" s="22" t="s">
        <v>306</v>
      </c>
      <c r="V2064" s="58">
        <v>200</v>
      </c>
      <c r="W2064" s="1" t="s">
        <v>10913</v>
      </c>
      <c r="X2064" s="29" t="s">
        <v>10914</v>
      </c>
      <c r="Y2064" s="1" t="s">
        <v>2780</v>
      </c>
      <c r="Z2064" s="1" t="s">
        <v>2035</v>
      </c>
      <c r="AA2064" s="21" t="s">
        <v>747</v>
      </c>
      <c r="AB2064" s="1"/>
      <c r="AC2064" s="1"/>
      <c r="AD2064" s="1"/>
      <c r="AE2064" s="1"/>
      <c r="AF2064" s="1"/>
      <c r="AG2064" s="1"/>
    </row>
    <row r="2065" spans="1:33">
      <c r="A2065" t="s">
        <v>177</v>
      </c>
      <c r="B2065" s="2" t="s">
        <v>10915</v>
      </c>
      <c r="C2065" s="54"/>
      <c r="D2065" s="1" t="s">
        <v>306</v>
      </c>
      <c r="E2065" t="s">
        <v>177</v>
      </c>
      <c r="F2065" s="1">
        <v>1</v>
      </c>
      <c r="G2065" s="1" t="s">
        <v>85</v>
      </c>
      <c r="H2065" s="20"/>
      <c r="I2065" s="22"/>
      <c r="K2065" s="22"/>
      <c r="L2065" s="20"/>
      <c r="M2065" s="22"/>
      <c r="N2065" s="20"/>
      <c r="O2065" s="22"/>
      <c r="P2065" s="20"/>
      <c r="Q2065" s="22"/>
      <c r="R2065" s="20"/>
      <c r="S2065" s="22"/>
      <c r="T2065" s="20"/>
      <c r="U2065" s="22" t="s">
        <v>186</v>
      </c>
      <c r="V2065" s="28">
        <v>200</v>
      </c>
      <c r="W2065" s="1" t="s">
        <v>10916</v>
      </c>
      <c r="X2065" s="29" t="s">
        <v>10917</v>
      </c>
      <c r="Y2065" s="1" t="s">
        <v>187</v>
      </c>
      <c r="Z2065" s="1" t="s">
        <v>187</v>
      </c>
      <c r="AA2065" s="2" t="s">
        <v>1638</v>
      </c>
      <c r="AB2065" s="1"/>
      <c r="AC2065" s="1"/>
      <c r="AD2065" s="1"/>
      <c r="AE2065" s="1"/>
      <c r="AF2065" s="1"/>
      <c r="AG2065" s="1"/>
    </row>
    <row r="2066" spans="1:33">
      <c r="A2066" t="s">
        <v>177</v>
      </c>
      <c r="B2066" s="2" t="s">
        <v>10918</v>
      </c>
      <c r="C2066" s="54"/>
      <c r="D2066" s="1" t="s">
        <v>306</v>
      </c>
      <c r="E2066" t="s">
        <v>177</v>
      </c>
      <c r="F2066" s="1">
        <v>1</v>
      </c>
      <c r="G2066" s="1" t="s">
        <v>85</v>
      </c>
      <c r="H2066" s="20"/>
      <c r="I2066" s="22"/>
      <c r="K2066" s="22"/>
      <c r="L2066" s="20"/>
      <c r="M2066" s="22"/>
      <c r="N2066" s="20"/>
      <c r="O2066" s="22"/>
      <c r="P2066" s="20"/>
      <c r="Q2066" s="22"/>
      <c r="R2066" s="20"/>
      <c r="S2066" s="22"/>
      <c r="T2066" s="20"/>
      <c r="U2066" s="22" t="s">
        <v>2592</v>
      </c>
      <c r="V2066" s="27">
        <v>200</v>
      </c>
      <c r="W2066" s="1" t="s">
        <v>10919</v>
      </c>
      <c r="X2066" s="29" t="s">
        <v>10920</v>
      </c>
      <c r="Y2066" s="1" t="s">
        <v>182</v>
      </c>
      <c r="Z2066" s="1" t="s">
        <v>2035</v>
      </c>
      <c r="AA2066" s="2" t="s">
        <v>1662</v>
      </c>
      <c r="AB2066" s="1"/>
      <c r="AC2066" s="1"/>
      <c r="AD2066" s="1"/>
      <c r="AE2066" s="1"/>
      <c r="AF2066" s="1"/>
      <c r="AG2066" s="1"/>
    </row>
    <row r="2067" spans="1:33">
      <c r="A2067" t="s">
        <v>177</v>
      </c>
      <c r="B2067" s="2" t="s">
        <v>10921</v>
      </c>
      <c r="C2067" s="54"/>
      <c r="D2067" s="1" t="s">
        <v>306</v>
      </c>
      <c r="E2067" t="s">
        <v>177</v>
      </c>
      <c r="F2067" s="1">
        <v>1</v>
      </c>
      <c r="G2067" s="1" t="s">
        <v>85</v>
      </c>
      <c r="H2067" s="20"/>
      <c r="I2067" s="22"/>
      <c r="K2067" s="22"/>
      <c r="L2067" s="20"/>
      <c r="M2067" s="22"/>
      <c r="N2067" s="20"/>
      <c r="O2067" s="22"/>
      <c r="P2067" s="20"/>
      <c r="Q2067" s="22"/>
      <c r="R2067" s="20"/>
      <c r="S2067" s="22"/>
      <c r="T2067" s="20"/>
      <c r="U2067" s="22" t="s">
        <v>186</v>
      </c>
      <c r="V2067" s="27">
        <v>200</v>
      </c>
      <c r="W2067" s="1" t="s">
        <v>10922</v>
      </c>
      <c r="X2067" s="29" t="s">
        <v>10923</v>
      </c>
      <c r="Y2067" s="1" t="s">
        <v>187</v>
      </c>
      <c r="Z2067" s="1" t="s">
        <v>187</v>
      </c>
      <c r="AA2067" s="2" t="s">
        <v>1662</v>
      </c>
      <c r="AB2067" s="1"/>
      <c r="AC2067" s="1"/>
      <c r="AD2067" s="1"/>
      <c r="AE2067" s="1"/>
      <c r="AF2067" s="1"/>
      <c r="AG2067" s="1"/>
    </row>
    <row r="2068" spans="1:33">
      <c r="A2068" t="s">
        <v>177</v>
      </c>
      <c r="B2068" s="2" t="s">
        <v>10924</v>
      </c>
      <c r="C2068" s="54"/>
      <c r="D2068" s="1" t="s">
        <v>306</v>
      </c>
      <c r="E2068" t="s">
        <v>177</v>
      </c>
      <c r="F2068" s="1">
        <v>1</v>
      </c>
      <c r="G2068" s="1" t="s">
        <v>85</v>
      </c>
      <c r="H2068" s="20"/>
      <c r="I2068" s="22"/>
      <c r="K2068" s="22"/>
      <c r="L2068" s="20"/>
      <c r="M2068" s="22"/>
      <c r="N2068" s="20"/>
      <c r="O2068" s="22"/>
      <c r="P2068" s="20"/>
      <c r="Q2068" s="22"/>
      <c r="R2068" s="20"/>
      <c r="S2068" s="22"/>
      <c r="T2068" s="20"/>
      <c r="U2068" s="22" t="s">
        <v>306</v>
      </c>
      <c r="V2068" s="27">
        <v>200</v>
      </c>
      <c r="W2068" s="1" t="s">
        <v>10925</v>
      </c>
      <c r="X2068" s="29" t="s">
        <v>10926</v>
      </c>
      <c r="Y2068" s="1" t="s">
        <v>306</v>
      </c>
      <c r="Z2068" s="1" t="s">
        <v>306</v>
      </c>
      <c r="AA2068" s="2" t="s">
        <v>1662</v>
      </c>
      <c r="AB2068" s="1"/>
      <c r="AC2068" s="1"/>
      <c r="AD2068" s="1"/>
      <c r="AE2068" s="1"/>
      <c r="AF2068" s="1"/>
      <c r="AG2068" s="1"/>
    </row>
    <row r="2069" spans="1:33">
      <c r="A2069" t="s">
        <v>177</v>
      </c>
      <c r="B2069" s="2" t="s">
        <v>10927</v>
      </c>
      <c r="C2069" s="54"/>
      <c r="D2069" s="1" t="s">
        <v>306</v>
      </c>
      <c r="E2069" t="s">
        <v>177</v>
      </c>
      <c r="F2069" s="1">
        <v>1</v>
      </c>
      <c r="G2069" s="1" t="s">
        <v>85</v>
      </c>
      <c r="H2069" s="20"/>
      <c r="I2069" s="22"/>
      <c r="K2069" s="22"/>
      <c r="L2069" s="20"/>
      <c r="M2069" s="22"/>
      <c r="N2069" s="20"/>
      <c r="O2069" s="22"/>
      <c r="P2069" s="20"/>
      <c r="Q2069" s="22"/>
      <c r="R2069" s="20"/>
      <c r="S2069" s="22"/>
      <c r="T2069" s="20"/>
      <c r="U2069" s="22" t="s">
        <v>306</v>
      </c>
      <c r="V2069" s="27">
        <v>200</v>
      </c>
      <c r="W2069" s="1" t="s">
        <v>10928</v>
      </c>
      <c r="X2069" s="29" t="s">
        <v>10929</v>
      </c>
      <c r="Y2069" s="1" t="s">
        <v>187</v>
      </c>
      <c r="Z2069" s="1" t="s">
        <v>306</v>
      </c>
      <c r="AA2069" s="2" t="s">
        <v>1662</v>
      </c>
      <c r="AB2069" s="1"/>
      <c r="AC2069" s="1"/>
      <c r="AD2069" s="1"/>
      <c r="AE2069" s="1"/>
      <c r="AF2069" s="1"/>
      <c r="AG2069" s="1"/>
    </row>
    <row r="2070" spans="1:33">
      <c r="A2070" t="s">
        <v>177</v>
      </c>
      <c r="B2070" s="2" t="s">
        <v>10930</v>
      </c>
      <c r="C2070" s="1"/>
      <c r="D2070" s="1" t="s">
        <v>306</v>
      </c>
      <c r="E2070" t="s">
        <v>177</v>
      </c>
      <c r="F2070" s="1"/>
      <c r="G2070" s="1" t="s">
        <v>85</v>
      </c>
      <c r="H2070" s="20"/>
      <c r="I2070" s="22"/>
      <c r="K2070" s="22"/>
      <c r="L2070" s="20"/>
      <c r="M2070" s="22"/>
      <c r="N2070" s="20"/>
      <c r="O2070" s="22"/>
      <c r="P2070" s="20"/>
      <c r="Q2070" s="22"/>
      <c r="R2070" s="20"/>
      <c r="S2070" s="22"/>
      <c r="T2070" s="20"/>
      <c r="U2070" s="22"/>
      <c r="V2070" s="27">
        <v>200</v>
      </c>
      <c r="W2070" s="1" t="s">
        <v>10931</v>
      </c>
      <c r="X2070" s="29" t="s">
        <v>10900</v>
      </c>
      <c r="Y2070" s="1" t="s">
        <v>2780</v>
      </c>
      <c r="Z2070" s="1" t="s">
        <v>2035</v>
      </c>
      <c r="AA2070" s="1" t="s">
        <v>1667</v>
      </c>
      <c r="AB2070" s="1"/>
      <c r="AC2070" s="1"/>
      <c r="AD2070" s="1"/>
      <c r="AE2070" s="1"/>
      <c r="AF2070" s="1"/>
      <c r="AG2070" s="1"/>
    </row>
    <row r="2071" spans="1:33">
      <c r="A2071" t="s">
        <v>177</v>
      </c>
      <c r="B2071" s="2" t="s">
        <v>10932</v>
      </c>
      <c r="C2071" s="20"/>
      <c r="D2071" s="1" t="s">
        <v>306</v>
      </c>
      <c r="E2071" t="s">
        <v>177</v>
      </c>
      <c r="F2071" s="1">
        <v>1</v>
      </c>
      <c r="G2071" s="1" t="s">
        <v>85</v>
      </c>
      <c r="H2071" s="19"/>
      <c r="I2071" s="22"/>
      <c r="K2071" s="22"/>
      <c r="L2071" s="20"/>
      <c r="M2071" s="22"/>
      <c r="N2071" s="19"/>
      <c r="O2071" s="22"/>
      <c r="P2071" s="20"/>
      <c r="Q2071" s="22"/>
      <c r="R2071" s="19"/>
      <c r="S2071" s="22"/>
      <c r="T2071" s="20"/>
      <c r="U2071" s="22" t="s">
        <v>306</v>
      </c>
      <c r="V2071" s="28">
        <v>250</v>
      </c>
      <c r="W2071" s="1" t="s">
        <v>10933</v>
      </c>
      <c r="X2071" s="26" t="s">
        <v>10934</v>
      </c>
      <c r="Y2071" s="1" t="s">
        <v>2780</v>
      </c>
      <c r="Z2071" s="1" t="s">
        <v>2035</v>
      </c>
      <c r="AA2071" s="2" t="s">
        <v>1631</v>
      </c>
      <c r="AB2071" s="1"/>
      <c r="AC2071" s="1"/>
      <c r="AD2071" s="1"/>
      <c r="AE2071" s="1"/>
      <c r="AF2071" s="1"/>
      <c r="AG2071" s="1"/>
    </row>
    <row r="2072" spans="1:33">
      <c r="A2072" t="s">
        <v>177</v>
      </c>
      <c r="B2072" s="2" t="s">
        <v>10935</v>
      </c>
      <c r="C2072" s="54"/>
      <c r="D2072" s="1" t="s">
        <v>306</v>
      </c>
      <c r="E2072" t="s">
        <v>177</v>
      </c>
      <c r="F2072" s="1">
        <v>1</v>
      </c>
      <c r="G2072" s="1" t="s">
        <v>85</v>
      </c>
      <c r="H2072" s="20"/>
      <c r="I2072" s="22"/>
      <c r="K2072" s="22"/>
      <c r="L2072" s="20"/>
      <c r="M2072" s="22"/>
      <c r="N2072" s="20"/>
      <c r="O2072" s="22"/>
      <c r="P2072" s="20"/>
      <c r="Q2072" s="22"/>
      <c r="R2072" s="20"/>
      <c r="S2072" s="22"/>
      <c r="T2072" s="20"/>
      <c r="U2072" s="22" t="s">
        <v>306</v>
      </c>
      <c r="V2072" s="28">
        <v>250</v>
      </c>
      <c r="W2072" s="1" t="s">
        <v>10936</v>
      </c>
      <c r="X2072" s="29" t="s">
        <v>10937</v>
      </c>
      <c r="Y2072" s="1" t="s">
        <v>7421</v>
      </c>
      <c r="Z2072" s="1" t="s">
        <v>2035</v>
      </c>
      <c r="AA2072" s="2" t="s">
        <v>1638</v>
      </c>
      <c r="AB2072" s="1"/>
      <c r="AC2072" s="1"/>
      <c r="AD2072" s="1"/>
      <c r="AE2072" s="1"/>
      <c r="AF2072" s="1"/>
      <c r="AG2072" s="1"/>
    </row>
    <row r="2073" spans="1:33">
      <c r="A2073" t="s">
        <v>177</v>
      </c>
      <c r="B2073" s="2" t="s">
        <v>10938</v>
      </c>
      <c r="C2073" s="1"/>
      <c r="D2073" s="1" t="s">
        <v>306</v>
      </c>
      <c r="E2073" t="s">
        <v>177</v>
      </c>
      <c r="F2073" s="1">
        <v>1</v>
      </c>
      <c r="G2073" s="1" t="s">
        <v>85</v>
      </c>
      <c r="H2073" s="20"/>
      <c r="I2073" s="22"/>
      <c r="K2073" s="22"/>
      <c r="L2073" s="20"/>
      <c r="M2073" s="22"/>
      <c r="N2073" s="20"/>
      <c r="O2073" s="22"/>
      <c r="P2073" s="20"/>
      <c r="Q2073" s="22"/>
      <c r="R2073" s="20"/>
      <c r="S2073" s="22"/>
      <c r="T2073" s="20"/>
      <c r="U2073" s="22" t="s">
        <v>186</v>
      </c>
      <c r="V2073" s="27">
        <v>250</v>
      </c>
      <c r="W2073" s="1" t="s">
        <v>10939</v>
      </c>
      <c r="X2073" s="29" t="s">
        <v>10940</v>
      </c>
      <c r="Y2073" s="1" t="s">
        <v>187</v>
      </c>
      <c r="Z2073" s="1" t="s">
        <v>187</v>
      </c>
      <c r="AA2073" s="1" t="s">
        <v>1662</v>
      </c>
      <c r="AB2073" s="1"/>
      <c r="AC2073" s="1"/>
      <c r="AD2073" s="1"/>
      <c r="AE2073" s="1"/>
      <c r="AF2073" s="1"/>
      <c r="AG2073" s="1"/>
    </row>
    <row r="2074" spans="1:33">
      <c r="A2074" t="s">
        <v>177</v>
      </c>
      <c r="B2074" s="2" t="s">
        <v>10941</v>
      </c>
      <c r="C2074" s="54"/>
      <c r="D2074" s="1" t="s">
        <v>306</v>
      </c>
      <c r="E2074" t="s">
        <v>177</v>
      </c>
      <c r="F2074" s="1">
        <v>1</v>
      </c>
      <c r="G2074" s="1" t="s">
        <v>85</v>
      </c>
      <c r="H2074" s="20"/>
      <c r="I2074" s="22"/>
      <c r="K2074" s="22"/>
      <c r="L2074" s="20"/>
      <c r="M2074" s="22"/>
      <c r="N2074" s="20"/>
      <c r="O2074" s="22"/>
      <c r="P2074" s="20"/>
      <c r="Q2074" s="22"/>
      <c r="R2074" s="20"/>
      <c r="S2074" s="22"/>
      <c r="T2074" s="20"/>
      <c r="U2074" s="22" t="s">
        <v>186</v>
      </c>
      <c r="V2074" s="27">
        <v>250</v>
      </c>
      <c r="W2074" s="1" t="s">
        <v>10942</v>
      </c>
      <c r="X2074" s="29" t="s">
        <v>10943</v>
      </c>
      <c r="Y2074" s="1" t="s">
        <v>187</v>
      </c>
      <c r="Z2074" s="1" t="s">
        <v>187</v>
      </c>
      <c r="AA2074" s="1" t="s">
        <v>1662</v>
      </c>
      <c r="AB2074" s="1"/>
      <c r="AC2074" s="1"/>
      <c r="AD2074" s="1"/>
      <c r="AE2074" s="1"/>
      <c r="AF2074" s="1"/>
      <c r="AG2074" s="1"/>
    </row>
    <row r="2075" spans="1:33">
      <c r="A2075" t="s">
        <v>177</v>
      </c>
      <c r="B2075" s="2" t="s">
        <v>10944</v>
      </c>
      <c r="C2075" s="54"/>
      <c r="D2075" s="1" t="s">
        <v>306</v>
      </c>
      <c r="E2075" t="s">
        <v>177</v>
      </c>
      <c r="F2075" s="1">
        <v>1</v>
      </c>
      <c r="G2075" s="1" t="s">
        <v>85</v>
      </c>
      <c r="H2075" s="20"/>
      <c r="I2075" s="22"/>
      <c r="K2075" s="22"/>
      <c r="L2075" s="20"/>
      <c r="M2075" s="22"/>
      <c r="N2075" s="20"/>
      <c r="O2075" s="22"/>
      <c r="P2075" s="20"/>
      <c r="Q2075" s="22"/>
      <c r="R2075" s="20"/>
      <c r="S2075" s="22"/>
      <c r="T2075" s="20"/>
      <c r="U2075" s="22" t="s">
        <v>186</v>
      </c>
      <c r="V2075" s="27">
        <v>250</v>
      </c>
      <c r="W2075" s="1" t="s">
        <v>10945</v>
      </c>
      <c r="X2075" s="29" t="s">
        <v>10946</v>
      </c>
      <c r="Y2075" s="1" t="s">
        <v>187</v>
      </c>
      <c r="Z2075" s="1" t="s">
        <v>187</v>
      </c>
      <c r="AA2075" s="1" t="s">
        <v>1662</v>
      </c>
      <c r="AB2075" s="1"/>
      <c r="AC2075" s="1"/>
      <c r="AD2075" s="1"/>
      <c r="AE2075" s="1"/>
      <c r="AF2075" s="1"/>
      <c r="AG2075" s="1"/>
    </row>
    <row r="2076" spans="1:33">
      <c r="A2076" t="s">
        <v>177</v>
      </c>
      <c r="B2076" s="2" t="s">
        <v>10947</v>
      </c>
      <c r="C2076" s="54"/>
      <c r="D2076" s="1" t="s">
        <v>306</v>
      </c>
      <c r="E2076" t="s">
        <v>177</v>
      </c>
      <c r="F2076" s="1">
        <v>1</v>
      </c>
      <c r="G2076" s="1" t="s">
        <v>85</v>
      </c>
      <c r="H2076" s="20"/>
      <c r="I2076" s="22"/>
      <c r="K2076" s="22"/>
      <c r="L2076" s="20"/>
      <c r="M2076" s="22"/>
      <c r="N2076" s="20"/>
      <c r="O2076" s="22"/>
      <c r="P2076" s="20"/>
      <c r="Q2076" s="22"/>
      <c r="R2076" s="20"/>
      <c r="S2076" s="22"/>
      <c r="T2076" s="20"/>
      <c r="U2076" s="22" t="s">
        <v>186</v>
      </c>
      <c r="V2076" s="27">
        <v>250</v>
      </c>
      <c r="W2076" s="1" t="s">
        <v>10948</v>
      </c>
      <c r="X2076" s="29" t="s">
        <v>10949</v>
      </c>
      <c r="Y2076" s="1" t="s">
        <v>187</v>
      </c>
      <c r="Z2076" s="1" t="s">
        <v>187</v>
      </c>
      <c r="AA2076" s="1" t="s">
        <v>1662</v>
      </c>
      <c r="AB2076" s="1"/>
      <c r="AC2076" s="1"/>
      <c r="AD2076" s="1"/>
      <c r="AE2076" s="1"/>
      <c r="AF2076" s="1"/>
      <c r="AG2076" s="1"/>
    </row>
    <row r="2077" spans="1:33">
      <c r="A2077" t="s">
        <v>177</v>
      </c>
      <c r="B2077" s="2" t="s">
        <v>10950</v>
      </c>
      <c r="C2077" s="54"/>
      <c r="D2077" s="1" t="s">
        <v>306</v>
      </c>
      <c r="E2077" t="s">
        <v>177</v>
      </c>
      <c r="F2077" s="1">
        <v>1</v>
      </c>
      <c r="G2077" s="1" t="s">
        <v>85</v>
      </c>
      <c r="H2077" s="20"/>
      <c r="I2077" s="22"/>
      <c r="K2077" s="22"/>
      <c r="L2077" s="20"/>
      <c r="M2077" s="22"/>
      <c r="N2077" s="20"/>
      <c r="O2077" s="22"/>
      <c r="P2077" s="20"/>
      <c r="Q2077" s="22"/>
      <c r="R2077" s="20"/>
      <c r="S2077" s="22"/>
      <c r="T2077" s="20"/>
      <c r="U2077" s="22" t="s">
        <v>186</v>
      </c>
      <c r="V2077" s="27">
        <v>250</v>
      </c>
      <c r="W2077" s="1" t="s">
        <v>10951</v>
      </c>
      <c r="X2077" s="29" t="s">
        <v>10952</v>
      </c>
      <c r="Y2077" s="1" t="s">
        <v>187</v>
      </c>
      <c r="Z2077" s="1" t="s">
        <v>187</v>
      </c>
      <c r="AA2077" s="1" t="s">
        <v>1662</v>
      </c>
      <c r="AB2077" s="1"/>
      <c r="AC2077" s="1"/>
      <c r="AD2077" s="1"/>
      <c r="AE2077" s="1"/>
      <c r="AF2077" s="1"/>
      <c r="AG2077" s="1"/>
    </row>
    <row r="2078" spans="1:33">
      <c r="A2078" t="s">
        <v>177</v>
      </c>
      <c r="B2078" s="2" t="s">
        <v>10953</v>
      </c>
      <c r="C2078" s="54"/>
      <c r="D2078" s="1" t="s">
        <v>306</v>
      </c>
      <c r="E2078" t="s">
        <v>177</v>
      </c>
      <c r="F2078" s="1">
        <v>1</v>
      </c>
      <c r="G2078" s="1" t="s">
        <v>85</v>
      </c>
      <c r="H2078" s="20"/>
      <c r="I2078" s="22"/>
      <c r="K2078" s="22"/>
      <c r="L2078" s="20"/>
      <c r="M2078" s="22"/>
      <c r="N2078" s="20"/>
      <c r="O2078" s="22"/>
      <c r="P2078" s="20"/>
      <c r="Q2078" s="22"/>
      <c r="R2078" s="20"/>
      <c r="S2078" s="22"/>
      <c r="T2078" s="20"/>
      <c r="U2078" s="22" t="s">
        <v>306</v>
      </c>
      <c r="V2078" s="27">
        <v>250</v>
      </c>
      <c r="W2078" s="1" t="s">
        <v>10954</v>
      </c>
      <c r="X2078" s="29" t="s">
        <v>10955</v>
      </c>
      <c r="Y2078" s="1" t="s">
        <v>187</v>
      </c>
      <c r="Z2078" s="1" t="s">
        <v>187</v>
      </c>
      <c r="AA2078" s="1" t="s">
        <v>1662</v>
      </c>
      <c r="AB2078" s="1"/>
      <c r="AC2078" s="1"/>
      <c r="AD2078" s="1"/>
      <c r="AE2078" s="1"/>
      <c r="AF2078" s="1"/>
      <c r="AG2078" s="1"/>
    </row>
    <row r="2079" spans="1:33">
      <c r="A2079" t="s">
        <v>177</v>
      </c>
      <c r="B2079" s="2" t="s">
        <v>10956</v>
      </c>
      <c r="C2079" s="1"/>
      <c r="D2079" s="1" t="s">
        <v>306</v>
      </c>
      <c r="E2079" t="s">
        <v>177</v>
      </c>
      <c r="F2079" s="1">
        <v>1</v>
      </c>
      <c r="G2079" s="1" t="s">
        <v>85</v>
      </c>
      <c r="H2079" s="20"/>
      <c r="I2079" s="22"/>
      <c r="K2079" s="22"/>
      <c r="L2079" s="20"/>
      <c r="M2079" s="22"/>
      <c r="N2079" s="20"/>
      <c r="O2079" s="22"/>
      <c r="P2079" s="20"/>
      <c r="Q2079" s="22"/>
      <c r="R2079" s="20"/>
      <c r="S2079" s="22"/>
      <c r="T2079" s="20"/>
      <c r="U2079" s="22" t="s">
        <v>306</v>
      </c>
      <c r="V2079" s="58">
        <v>300</v>
      </c>
      <c r="W2079" s="1" t="s">
        <v>10957</v>
      </c>
      <c r="X2079" s="29" t="s">
        <v>10958</v>
      </c>
      <c r="Y2079" s="1" t="s">
        <v>2780</v>
      </c>
      <c r="Z2079" s="1" t="s">
        <v>2035</v>
      </c>
      <c r="AA2079" s="21" t="s">
        <v>747</v>
      </c>
      <c r="AB2079" s="1"/>
      <c r="AC2079" s="1"/>
      <c r="AD2079" s="1"/>
      <c r="AE2079" s="1"/>
      <c r="AF2079" s="1"/>
      <c r="AG2079" s="1"/>
    </row>
    <row r="2080" spans="1:33">
      <c r="A2080" t="s">
        <v>177</v>
      </c>
      <c r="B2080" s="2" t="s">
        <v>10959</v>
      </c>
      <c r="C2080" s="1"/>
      <c r="D2080" s="1" t="s">
        <v>306</v>
      </c>
      <c r="E2080" t="s">
        <v>177</v>
      </c>
      <c r="F2080" s="1">
        <v>1</v>
      </c>
      <c r="G2080" s="1" t="s">
        <v>85</v>
      </c>
      <c r="H2080" s="20"/>
      <c r="I2080" s="22"/>
      <c r="K2080" s="22"/>
      <c r="L2080" s="20"/>
      <c r="M2080" s="22"/>
      <c r="N2080" s="20"/>
      <c r="O2080" s="22"/>
      <c r="P2080" s="20"/>
      <c r="Q2080" s="22"/>
      <c r="R2080" s="20"/>
      <c r="S2080" s="22"/>
      <c r="T2080" s="20"/>
      <c r="U2080" s="22" t="s">
        <v>306</v>
      </c>
      <c r="V2080" s="58">
        <v>300</v>
      </c>
      <c r="W2080" s="1" t="s">
        <v>10960</v>
      </c>
      <c r="X2080" s="29" t="s">
        <v>10961</v>
      </c>
      <c r="Y2080" s="1" t="s">
        <v>2780</v>
      </c>
      <c r="Z2080" s="1" t="s">
        <v>2035</v>
      </c>
      <c r="AA2080" s="21" t="s">
        <v>747</v>
      </c>
      <c r="AB2080" s="1"/>
      <c r="AC2080" s="1"/>
      <c r="AD2080" s="1"/>
      <c r="AE2080" s="1"/>
      <c r="AF2080" s="1"/>
      <c r="AG2080" s="1"/>
    </row>
    <row r="2081" spans="1:33">
      <c r="A2081" t="s">
        <v>177</v>
      </c>
      <c r="B2081" s="2" t="s">
        <v>10962</v>
      </c>
      <c r="C2081" s="1"/>
      <c r="D2081" s="1" t="s">
        <v>306</v>
      </c>
      <c r="E2081" t="s">
        <v>177</v>
      </c>
      <c r="F2081" s="1">
        <v>1</v>
      </c>
      <c r="G2081" s="1" t="s">
        <v>85</v>
      </c>
      <c r="H2081" s="20"/>
      <c r="I2081" s="22"/>
      <c r="K2081" s="22"/>
      <c r="L2081" s="20"/>
      <c r="M2081" s="22"/>
      <c r="N2081" s="20"/>
      <c r="O2081" s="22"/>
      <c r="P2081" s="20"/>
      <c r="Q2081" s="22"/>
      <c r="R2081" s="20"/>
      <c r="S2081" s="22"/>
      <c r="T2081" s="20"/>
      <c r="U2081" s="22" t="s">
        <v>306</v>
      </c>
      <c r="V2081" s="58">
        <v>300</v>
      </c>
      <c r="W2081" s="1" t="s">
        <v>10963</v>
      </c>
      <c r="X2081" s="29" t="s">
        <v>10964</v>
      </c>
      <c r="Y2081" s="1" t="s">
        <v>2780</v>
      </c>
      <c r="Z2081" s="1" t="s">
        <v>2035</v>
      </c>
      <c r="AA2081" s="21" t="s">
        <v>747</v>
      </c>
      <c r="AB2081" s="1"/>
      <c r="AC2081" s="1"/>
      <c r="AD2081" s="1"/>
      <c r="AE2081" s="1"/>
      <c r="AF2081" s="1"/>
      <c r="AG2081" s="1"/>
    </row>
    <row r="2082" spans="1:33">
      <c r="A2082" t="s">
        <v>177</v>
      </c>
      <c r="B2082" s="2" t="s">
        <v>10965</v>
      </c>
      <c r="C2082" s="1"/>
      <c r="D2082" s="1" t="s">
        <v>306</v>
      </c>
      <c r="E2082" t="s">
        <v>177</v>
      </c>
      <c r="F2082" s="1">
        <v>1</v>
      </c>
      <c r="G2082" s="1" t="s">
        <v>85</v>
      </c>
      <c r="H2082" s="20"/>
      <c r="I2082" s="22"/>
      <c r="K2082" s="22"/>
      <c r="L2082" s="20"/>
      <c r="M2082" s="22"/>
      <c r="N2082" s="20"/>
      <c r="O2082" s="22"/>
      <c r="P2082" s="20"/>
      <c r="Q2082" s="22"/>
      <c r="R2082" s="20"/>
      <c r="S2082" s="22"/>
      <c r="T2082" s="20"/>
      <c r="U2082" s="22" t="s">
        <v>306</v>
      </c>
      <c r="V2082" s="58">
        <v>300</v>
      </c>
      <c r="W2082" s="1" t="s">
        <v>10966</v>
      </c>
      <c r="X2082" s="29" t="s">
        <v>10967</v>
      </c>
      <c r="Y2082" s="1" t="s">
        <v>2780</v>
      </c>
      <c r="Z2082" s="1" t="s">
        <v>2035</v>
      </c>
      <c r="AA2082" s="21" t="s">
        <v>747</v>
      </c>
      <c r="AB2082" s="1"/>
      <c r="AC2082" s="1"/>
      <c r="AD2082" s="1"/>
      <c r="AE2082" s="1"/>
      <c r="AF2082" s="1"/>
      <c r="AG2082" s="1"/>
    </row>
    <row r="2083" spans="1:33">
      <c r="A2083" t="s">
        <v>177</v>
      </c>
      <c r="B2083" s="2" t="s">
        <v>10968</v>
      </c>
      <c r="C2083" s="20"/>
      <c r="D2083" s="1" t="s">
        <v>306</v>
      </c>
      <c r="E2083" t="s">
        <v>177</v>
      </c>
      <c r="F2083" s="1">
        <v>1</v>
      </c>
      <c r="G2083" s="1" t="s">
        <v>85</v>
      </c>
      <c r="H2083" s="19"/>
      <c r="I2083" s="22"/>
      <c r="K2083" s="22"/>
      <c r="L2083" s="20"/>
      <c r="M2083" s="22"/>
      <c r="N2083" s="19"/>
      <c r="O2083" s="22"/>
      <c r="P2083" s="20"/>
      <c r="Q2083" s="22"/>
      <c r="R2083" s="19"/>
      <c r="S2083" s="22"/>
      <c r="T2083" s="20"/>
      <c r="U2083" s="22" t="s">
        <v>306</v>
      </c>
      <c r="V2083" s="28">
        <v>300</v>
      </c>
      <c r="W2083" s="1" t="s">
        <v>10969</v>
      </c>
      <c r="X2083" s="26" t="s">
        <v>10970</v>
      </c>
      <c r="Y2083" s="1" t="s">
        <v>7421</v>
      </c>
      <c r="Z2083" s="1" t="s">
        <v>2314</v>
      </c>
      <c r="AA2083" s="2" t="s">
        <v>1631</v>
      </c>
      <c r="AB2083" s="1"/>
      <c r="AC2083" s="1"/>
      <c r="AD2083" s="1"/>
      <c r="AE2083" s="1"/>
      <c r="AF2083" s="1"/>
      <c r="AG2083" s="1"/>
    </row>
    <row r="2084" spans="1:33">
      <c r="A2084" t="s">
        <v>177</v>
      </c>
      <c r="B2084" s="2" t="s">
        <v>10971</v>
      </c>
      <c r="C2084" s="54"/>
      <c r="D2084" s="1" t="s">
        <v>306</v>
      </c>
      <c r="E2084" t="s">
        <v>177</v>
      </c>
      <c r="F2084" s="1">
        <v>1</v>
      </c>
      <c r="G2084" s="1" t="s">
        <v>85</v>
      </c>
      <c r="H2084" s="20"/>
      <c r="I2084" s="22"/>
      <c r="K2084" s="22"/>
      <c r="L2084" s="20"/>
      <c r="M2084" s="22"/>
      <c r="N2084" s="20"/>
      <c r="O2084" s="22"/>
      <c r="P2084" s="20"/>
      <c r="Q2084" s="22"/>
      <c r="R2084" s="20"/>
      <c r="S2084" s="22"/>
      <c r="T2084" s="20"/>
      <c r="U2084" s="22" t="s">
        <v>306</v>
      </c>
      <c r="V2084" s="28">
        <v>300</v>
      </c>
      <c r="W2084" s="1" t="s">
        <v>10972</v>
      </c>
      <c r="X2084" s="29" t="s">
        <v>10973</v>
      </c>
      <c r="Y2084" s="1" t="s">
        <v>187</v>
      </c>
      <c r="Z2084" s="1" t="s">
        <v>187</v>
      </c>
      <c r="AA2084" s="2" t="s">
        <v>1638</v>
      </c>
      <c r="AB2084" s="1"/>
      <c r="AC2084" s="1"/>
      <c r="AD2084" s="1"/>
      <c r="AE2084" s="1"/>
      <c r="AF2084" s="1"/>
      <c r="AG2084" s="1"/>
    </row>
    <row r="2085" spans="1:33">
      <c r="A2085" t="s">
        <v>177</v>
      </c>
      <c r="B2085" s="2" t="s">
        <v>10974</v>
      </c>
      <c r="C2085" s="54"/>
      <c r="D2085" s="1" t="s">
        <v>306</v>
      </c>
      <c r="E2085" t="s">
        <v>177</v>
      </c>
      <c r="F2085" s="1">
        <v>1</v>
      </c>
      <c r="G2085" s="1" t="s">
        <v>85</v>
      </c>
      <c r="H2085" s="20"/>
      <c r="I2085" s="22"/>
      <c r="K2085" s="22"/>
      <c r="L2085" s="20"/>
      <c r="M2085" s="22"/>
      <c r="N2085" s="20"/>
      <c r="O2085" s="22"/>
      <c r="P2085" s="20"/>
      <c r="Q2085" s="22"/>
      <c r="R2085" s="20"/>
      <c r="S2085" s="22"/>
      <c r="T2085" s="20"/>
      <c r="U2085" s="22" t="s">
        <v>186</v>
      </c>
      <c r="V2085" s="27">
        <v>300</v>
      </c>
      <c r="W2085" s="1" t="s">
        <v>10975</v>
      </c>
      <c r="X2085" s="29" t="s">
        <v>10976</v>
      </c>
      <c r="Y2085" s="1" t="s">
        <v>187</v>
      </c>
      <c r="Z2085" s="1" t="s">
        <v>187</v>
      </c>
      <c r="AA2085" s="1" t="s">
        <v>1662</v>
      </c>
      <c r="AB2085" s="1"/>
      <c r="AC2085" s="1"/>
      <c r="AD2085" s="1"/>
      <c r="AE2085" s="1"/>
      <c r="AF2085" s="1"/>
      <c r="AG2085" s="1"/>
    </row>
    <row r="2086" spans="1:33">
      <c r="A2086" t="s">
        <v>177</v>
      </c>
      <c r="B2086" s="2" t="s">
        <v>10977</v>
      </c>
      <c r="C2086" s="54"/>
      <c r="D2086" s="1" t="s">
        <v>306</v>
      </c>
      <c r="E2086" t="s">
        <v>177</v>
      </c>
      <c r="F2086" s="1">
        <v>1</v>
      </c>
      <c r="G2086" s="1" t="s">
        <v>85</v>
      </c>
      <c r="H2086" s="20"/>
      <c r="I2086" s="22"/>
      <c r="K2086" s="22"/>
      <c r="L2086" s="20"/>
      <c r="M2086" s="22"/>
      <c r="N2086" s="20"/>
      <c r="O2086" s="22"/>
      <c r="P2086" s="20"/>
      <c r="Q2086" s="22"/>
      <c r="R2086" s="20"/>
      <c r="S2086" s="22"/>
      <c r="T2086" s="20"/>
      <c r="U2086" s="22" t="s">
        <v>2592</v>
      </c>
      <c r="V2086" s="27">
        <v>300</v>
      </c>
      <c r="W2086" s="1" t="s">
        <v>10978</v>
      </c>
      <c r="X2086" s="29" t="s">
        <v>10979</v>
      </c>
      <c r="Y2086" s="1" t="s">
        <v>2194</v>
      </c>
      <c r="Z2086" s="1" t="s">
        <v>2035</v>
      </c>
      <c r="AA2086" s="1" t="s">
        <v>1662</v>
      </c>
      <c r="AB2086" s="1"/>
      <c r="AC2086" s="1"/>
      <c r="AD2086" s="1"/>
      <c r="AE2086" s="1"/>
      <c r="AF2086" s="1"/>
      <c r="AG2086" s="1"/>
    </row>
    <row r="2087" spans="1:33">
      <c r="A2087" t="s">
        <v>177</v>
      </c>
      <c r="B2087" s="2" t="s">
        <v>10980</v>
      </c>
      <c r="C2087" s="1"/>
      <c r="D2087" s="1" t="s">
        <v>306</v>
      </c>
      <c r="E2087" t="s">
        <v>177</v>
      </c>
      <c r="F2087" s="1"/>
      <c r="G2087" s="1" t="s">
        <v>85</v>
      </c>
      <c r="H2087" s="20"/>
      <c r="I2087" s="22"/>
      <c r="K2087" s="22"/>
      <c r="L2087" s="20"/>
      <c r="M2087" s="22"/>
      <c r="N2087" s="20"/>
      <c r="O2087" s="22"/>
      <c r="P2087" s="20"/>
      <c r="Q2087" s="22"/>
      <c r="R2087" s="20"/>
      <c r="S2087" s="22"/>
      <c r="T2087" s="20"/>
      <c r="U2087" s="22"/>
      <c r="V2087" s="27">
        <v>300</v>
      </c>
      <c r="W2087" s="1" t="s">
        <v>10981</v>
      </c>
      <c r="X2087" s="29" t="s">
        <v>10982</v>
      </c>
      <c r="Y2087" s="1" t="s">
        <v>2780</v>
      </c>
      <c r="Z2087" s="1" t="s">
        <v>2035</v>
      </c>
      <c r="AA2087" s="1" t="s">
        <v>1667</v>
      </c>
      <c r="AB2087" s="1"/>
      <c r="AC2087" s="1"/>
      <c r="AD2087" s="1"/>
      <c r="AE2087" s="1"/>
      <c r="AF2087" s="1"/>
      <c r="AG2087" s="1"/>
    </row>
    <row r="2088" spans="1:33">
      <c r="A2088" t="s">
        <v>177</v>
      </c>
      <c r="B2088" s="2" t="s">
        <v>10983</v>
      </c>
      <c r="C2088" s="1"/>
      <c r="D2088" s="1" t="s">
        <v>306</v>
      </c>
      <c r="E2088" t="s">
        <v>177</v>
      </c>
      <c r="F2088" s="1"/>
      <c r="G2088" s="1" t="s">
        <v>85</v>
      </c>
      <c r="H2088" s="20"/>
      <c r="I2088" s="22"/>
      <c r="K2088" s="22"/>
      <c r="L2088" s="20"/>
      <c r="M2088" s="22"/>
      <c r="N2088" s="20"/>
      <c r="O2088" s="22"/>
      <c r="P2088" s="20"/>
      <c r="Q2088" s="22"/>
      <c r="R2088" s="20"/>
      <c r="S2088" s="22"/>
      <c r="T2088" s="20"/>
      <c r="U2088" s="22"/>
      <c r="V2088" s="27">
        <v>300</v>
      </c>
      <c r="W2088" s="1" t="s">
        <v>10984</v>
      </c>
      <c r="X2088" s="29" t="s">
        <v>10985</v>
      </c>
      <c r="Y2088" s="1" t="s">
        <v>2780</v>
      </c>
      <c r="Z2088" s="1" t="s">
        <v>2035</v>
      </c>
      <c r="AA2088" s="1" t="s">
        <v>1667</v>
      </c>
      <c r="AB2088" s="1"/>
      <c r="AC2088" s="1"/>
      <c r="AD2088" s="1"/>
      <c r="AE2088" s="1"/>
      <c r="AF2088" s="1"/>
      <c r="AG2088" s="1"/>
    </row>
    <row r="2089" spans="1:33">
      <c r="A2089" t="s">
        <v>177</v>
      </c>
      <c r="B2089" s="2" t="s">
        <v>10986</v>
      </c>
      <c r="C2089" s="1"/>
      <c r="D2089" s="1" t="s">
        <v>306</v>
      </c>
      <c r="E2089" t="s">
        <v>177</v>
      </c>
      <c r="F2089" s="1"/>
      <c r="G2089" s="1" t="s">
        <v>85</v>
      </c>
      <c r="H2089" s="20"/>
      <c r="I2089" s="22"/>
      <c r="K2089" s="22"/>
      <c r="L2089" s="20"/>
      <c r="M2089" s="22"/>
      <c r="N2089" s="20"/>
      <c r="O2089" s="22"/>
      <c r="P2089" s="20"/>
      <c r="Q2089" s="22"/>
      <c r="R2089" s="20"/>
      <c r="S2089" s="22"/>
      <c r="T2089" s="20"/>
      <c r="U2089" s="22"/>
      <c r="V2089" s="27">
        <v>300</v>
      </c>
      <c r="W2089" s="1" t="s">
        <v>10987</v>
      </c>
      <c r="X2089" s="29" t="s">
        <v>10988</v>
      </c>
      <c r="Y2089" s="1" t="s">
        <v>2780</v>
      </c>
      <c r="Z2089" s="1" t="s">
        <v>2035</v>
      </c>
      <c r="AA2089" s="1" t="s">
        <v>1667</v>
      </c>
      <c r="AB2089" s="1"/>
      <c r="AC2089" s="1"/>
      <c r="AD2089" s="1"/>
      <c r="AE2089" s="1"/>
      <c r="AF2089" s="1"/>
      <c r="AG2089" s="1"/>
    </row>
    <row r="2090" spans="1:33">
      <c r="A2090" t="s">
        <v>177</v>
      </c>
      <c r="B2090" s="2" t="s">
        <v>10989</v>
      </c>
      <c r="C2090" s="1"/>
      <c r="D2090" s="1" t="s">
        <v>306</v>
      </c>
      <c r="E2090" t="s">
        <v>177</v>
      </c>
      <c r="F2090" s="1"/>
      <c r="G2090" s="1" t="s">
        <v>85</v>
      </c>
      <c r="H2090" s="20"/>
      <c r="I2090" s="22"/>
      <c r="K2090" s="22"/>
      <c r="L2090" s="20"/>
      <c r="M2090" s="22"/>
      <c r="N2090" s="20"/>
      <c r="O2090" s="22"/>
      <c r="P2090" s="20"/>
      <c r="Q2090" s="22"/>
      <c r="R2090" s="20"/>
      <c r="S2090" s="22"/>
      <c r="T2090" s="20"/>
      <c r="U2090" s="22"/>
      <c r="V2090" s="27">
        <v>300</v>
      </c>
      <c r="W2090" s="1" t="s">
        <v>10990</v>
      </c>
      <c r="X2090" s="29" t="s">
        <v>10991</v>
      </c>
      <c r="Y2090" s="1" t="s">
        <v>2780</v>
      </c>
      <c r="Z2090" s="1" t="s">
        <v>2035</v>
      </c>
      <c r="AA2090" s="1" t="s">
        <v>1667</v>
      </c>
      <c r="AB2090" s="1"/>
      <c r="AC2090" s="1"/>
      <c r="AD2090" s="1"/>
      <c r="AE2090" s="1"/>
      <c r="AF2090" s="1"/>
      <c r="AG2090" s="1"/>
    </row>
    <row r="2091" spans="1:33">
      <c r="A2091" t="s">
        <v>177</v>
      </c>
      <c r="B2091" s="2" t="s">
        <v>1599</v>
      </c>
      <c r="C2091" s="1"/>
      <c r="D2091" s="1" t="s">
        <v>306</v>
      </c>
      <c r="E2091" t="s">
        <v>177</v>
      </c>
      <c r="F2091" s="2">
        <v>2</v>
      </c>
      <c r="G2091" s="2" t="s">
        <v>85</v>
      </c>
      <c r="H2091" s="20"/>
      <c r="I2091" s="22"/>
      <c r="K2091" s="22"/>
      <c r="L2091" s="20"/>
      <c r="M2091" s="22"/>
      <c r="N2091" s="20"/>
      <c r="O2091" s="22"/>
      <c r="P2091" s="20"/>
      <c r="Q2091" s="22"/>
      <c r="R2091" s="20"/>
      <c r="S2091" s="22"/>
      <c r="T2091" s="20"/>
      <c r="U2091" s="22" t="s">
        <v>306</v>
      </c>
      <c r="V2091" s="27">
        <v>400</v>
      </c>
      <c r="W2091" s="1" t="s">
        <v>10992</v>
      </c>
      <c r="X2091" s="29" t="s">
        <v>10973</v>
      </c>
      <c r="Y2091" s="1" t="s">
        <v>2780</v>
      </c>
      <c r="Z2091" s="1" t="s">
        <v>2035</v>
      </c>
      <c r="AA2091" s="1" t="s">
        <v>747</v>
      </c>
      <c r="AB2091" s="1"/>
      <c r="AC2091" s="1"/>
      <c r="AD2091" s="1"/>
      <c r="AE2091" s="1"/>
      <c r="AF2091" s="1"/>
      <c r="AG2091" s="1"/>
    </row>
    <row r="2092" spans="1:33">
      <c r="A2092" t="s">
        <v>177</v>
      </c>
      <c r="B2092" s="2" t="s">
        <v>10993</v>
      </c>
      <c r="C2092" s="54"/>
      <c r="D2092" s="1" t="s">
        <v>306</v>
      </c>
      <c r="E2092" t="s">
        <v>177</v>
      </c>
      <c r="F2092" s="1">
        <v>1</v>
      </c>
      <c r="G2092" s="1" t="s">
        <v>85</v>
      </c>
      <c r="H2092" s="20"/>
      <c r="I2092" s="22"/>
      <c r="K2092" s="22"/>
      <c r="L2092" s="20"/>
      <c r="M2092" s="22"/>
      <c r="N2092" s="20"/>
      <c r="O2092" s="22"/>
      <c r="P2092" s="20"/>
      <c r="Q2092" s="22"/>
      <c r="R2092" s="20"/>
      <c r="S2092" s="22"/>
      <c r="T2092" s="20"/>
      <c r="U2092" s="22" t="s">
        <v>306</v>
      </c>
      <c r="V2092" s="27">
        <v>400</v>
      </c>
      <c r="W2092" s="1" t="s">
        <v>10994</v>
      </c>
      <c r="X2092" s="29" t="s">
        <v>10995</v>
      </c>
      <c r="Y2092" s="1" t="s">
        <v>187</v>
      </c>
      <c r="Z2092" s="1" t="s">
        <v>187</v>
      </c>
      <c r="AA2092" s="2" t="s">
        <v>1638</v>
      </c>
      <c r="AB2092" s="1"/>
      <c r="AC2092" s="1"/>
      <c r="AD2092" s="1"/>
      <c r="AE2092" s="1"/>
      <c r="AF2092" s="1"/>
      <c r="AG2092" s="1"/>
    </row>
    <row r="2093" spans="1:33">
      <c r="A2093" t="s">
        <v>177</v>
      </c>
      <c r="B2093" s="2" t="s">
        <v>10996</v>
      </c>
      <c r="C2093" s="1"/>
      <c r="D2093" s="1" t="s">
        <v>306</v>
      </c>
      <c r="E2093" t="s">
        <v>177</v>
      </c>
      <c r="F2093" s="1">
        <v>1</v>
      </c>
      <c r="G2093" s="1" t="s">
        <v>85</v>
      </c>
      <c r="H2093" s="20"/>
      <c r="I2093" s="22"/>
      <c r="K2093" s="22"/>
      <c r="L2093" s="20"/>
      <c r="M2093" s="22"/>
      <c r="N2093" s="20"/>
      <c r="O2093" s="22"/>
      <c r="P2093" s="20"/>
      <c r="Q2093" s="22"/>
      <c r="R2093" s="20"/>
      <c r="S2093" s="22"/>
      <c r="T2093" s="20"/>
      <c r="U2093" s="22" t="s">
        <v>306</v>
      </c>
      <c r="V2093" s="58">
        <v>500</v>
      </c>
      <c r="W2093" s="1" t="s">
        <v>10997</v>
      </c>
      <c r="X2093" s="29" t="s">
        <v>10998</v>
      </c>
      <c r="Y2093" s="1" t="s">
        <v>2780</v>
      </c>
      <c r="Z2093" s="1" t="s">
        <v>2035</v>
      </c>
      <c r="AA2093" s="21" t="s">
        <v>747</v>
      </c>
      <c r="AB2093" s="1"/>
      <c r="AC2093" s="1"/>
      <c r="AD2093" s="1"/>
      <c r="AE2093" s="1"/>
      <c r="AF2093" s="1"/>
      <c r="AG2093" s="1"/>
    </row>
    <row r="2094" spans="1:33">
      <c r="A2094" t="s">
        <v>177</v>
      </c>
      <c r="B2094" s="2" t="s">
        <v>10999</v>
      </c>
      <c r="C2094" s="1"/>
      <c r="D2094" s="1" t="s">
        <v>306</v>
      </c>
      <c r="E2094" t="s">
        <v>177</v>
      </c>
      <c r="F2094" s="1">
        <v>1</v>
      </c>
      <c r="G2094" s="1" t="s">
        <v>85</v>
      </c>
      <c r="H2094" s="20"/>
      <c r="I2094" s="22"/>
      <c r="K2094" s="22"/>
      <c r="L2094" s="20"/>
      <c r="M2094" s="22"/>
      <c r="N2094" s="20"/>
      <c r="O2094" s="22"/>
      <c r="P2094" s="20"/>
      <c r="Q2094" s="22"/>
      <c r="R2094" s="20"/>
      <c r="S2094" s="22"/>
      <c r="T2094" s="20"/>
      <c r="U2094" s="22" t="s">
        <v>306</v>
      </c>
      <c r="V2094" s="58">
        <v>500</v>
      </c>
      <c r="W2094" s="1" t="s">
        <v>11000</v>
      </c>
      <c r="X2094" s="29" t="s">
        <v>11001</v>
      </c>
      <c r="Y2094" s="1" t="s">
        <v>2780</v>
      </c>
      <c r="Z2094" s="1" t="s">
        <v>2035</v>
      </c>
      <c r="AA2094" s="21" t="s">
        <v>1614</v>
      </c>
      <c r="AB2094" s="1"/>
      <c r="AC2094" s="1"/>
      <c r="AD2094" s="1"/>
      <c r="AE2094" s="1"/>
      <c r="AF2094" s="1"/>
      <c r="AG2094" s="1"/>
    </row>
    <row r="2095" spans="1:33">
      <c r="A2095" t="s">
        <v>177</v>
      </c>
      <c r="B2095" s="2" t="s">
        <v>11002</v>
      </c>
      <c r="C2095" s="20"/>
      <c r="D2095" s="1" t="s">
        <v>306</v>
      </c>
      <c r="E2095" t="s">
        <v>177</v>
      </c>
      <c r="F2095" s="1">
        <v>1</v>
      </c>
      <c r="G2095" s="1" t="s">
        <v>85</v>
      </c>
      <c r="H2095" s="19"/>
      <c r="I2095" s="22"/>
      <c r="K2095" s="22"/>
      <c r="L2095" s="20"/>
      <c r="M2095" s="22"/>
      <c r="N2095" s="19"/>
      <c r="O2095" s="22"/>
      <c r="P2095" s="20"/>
      <c r="Q2095" s="22"/>
      <c r="R2095" s="19"/>
      <c r="S2095" s="22"/>
      <c r="T2095" s="20"/>
      <c r="U2095" s="22" t="s">
        <v>186</v>
      </c>
      <c r="V2095" s="28">
        <v>500</v>
      </c>
      <c r="W2095" s="1" t="s">
        <v>11003</v>
      </c>
      <c r="X2095" s="26" t="s">
        <v>11004</v>
      </c>
      <c r="Y2095" s="1" t="s">
        <v>187</v>
      </c>
      <c r="Z2095" s="1" t="s">
        <v>187</v>
      </c>
      <c r="AA2095" s="2" t="s">
        <v>1631</v>
      </c>
      <c r="AB2095" s="1"/>
      <c r="AC2095" s="1"/>
      <c r="AD2095" s="1"/>
      <c r="AE2095" s="1"/>
      <c r="AF2095" s="1"/>
      <c r="AG2095" s="1"/>
    </row>
    <row r="2096" spans="1:33">
      <c r="A2096" t="s">
        <v>177</v>
      </c>
      <c r="B2096" s="2" t="s">
        <v>11005</v>
      </c>
      <c r="C2096" s="54"/>
      <c r="D2096" s="1" t="s">
        <v>306</v>
      </c>
      <c r="E2096" t="s">
        <v>177</v>
      </c>
      <c r="F2096" s="1">
        <v>1</v>
      </c>
      <c r="G2096" s="1" t="s">
        <v>85</v>
      </c>
      <c r="H2096" s="20"/>
      <c r="I2096" s="22"/>
      <c r="K2096" s="22"/>
      <c r="L2096" s="20"/>
      <c r="M2096" s="22"/>
      <c r="N2096" s="20"/>
      <c r="O2096" s="22"/>
      <c r="P2096" s="20"/>
      <c r="Q2096" s="22"/>
      <c r="R2096" s="20"/>
      <c r="S2096" s="22"/>
      <c r="T2096" s="20"/>
      <c r="U2096" s="22" t="s">
        <v>186</v>
      </c>
      <c r="V2096" s="27">
        <v>500</v>
      </c>
      <c r="W2096" s="1" t="s">
        <v>11006</v>
      </c>
      <c r="X2096" s="29" t="s">
        <v>11007</v>
      </c>
      <c r="Y2096" s="1" t="s">
        <v>187</v>
      </c>
      <c r="Z2096" s="1" t="s">
        <v>187</v>
      </c>
      <c r="AA2096" s="1" t="s">
        <v>1662</v>
      </c>
      <c r="AB2096" s="1"/>
      <c r="AC2096" s="1"/>
      <c r="AD2096" s="1"/>
      <c r="AE2096" s="1"/>
      <c r="AF2096" s="1"/>
      <c r="AG2096" s="1"/>
    </row>
    <row r="2097" spans="1:33">
      <c r="A2097" t="s">
        <v>177</v>
      </c>
      <c r="B2097" s="2" t="s">
        <v>11008</v>
      </c>
      <c r="C2097" s="1"/>
      <c r="D2097" s="1" t="s">
        <v>306</v>
      </c>
      <c r="E2097" t="s">
        <v>177</v>
      </c>
      <c r="F2097" s="1"/>
      <c r="G2097" s="1" t="s">
        <v>85</v>
      </c>
      <c r="H2097" s="20"/>
      <c r="I2097" s="22"/>
      <c r="K2097" s="22"/>
      <c r="L2097" s="20"/>
      <c r="M2097" s="22"/>
      <c r="N2097" s="20"/>
      <c r="O2097" s="22"/>
      <c r="P2097" s="20"/>
      <c r="Q2097" s="22"/>
      <c r="R2097" s="20"/>
      <c r="S2097" s="22"/>
      <c r="T2097" s="20"/>
      <c r="U2097" s="22"/>
      <c r="V2097" s="27">
        <v>500</v>
      </c>
      <c r="W2097" s="1" t="s">
        <v>11009</v>
      </c>
      <c r="X2097" s="29" t="s">
        <v>11010</v>
      </c>
      <c r="Y2097" s="1" t="s">
        <v>182</v>
      </c>
      <c r="Z2097" s="1" t="s">
        <v>2035</v>
      </c>
      <c r="AA2097" s="1" t="s">
        <v>1667</v>
      </c>
      <c r="AB2097" s="1"/>
      <c r="AC2097" s="1"/>
      <c r="AD2097" s="1"/>
      <c r="AE2097" s="1"/>
      <c r="AF2097" s="1"/>
      <c r="AG2097" s="1"/>
    </row>
    <row r="2098" spans="1:33">
      <c r="A2098" t="s">
        <v>177</v>
      </c>
      <c r="B2098" s="2" t="s">
        <v>11011</v>
      </c>
      <c r="C2098" s="1"/>
      <c r="D2098" s="1" t="s">
        <v>306</v>
      </c>
      <c r="E2098" t="s">
        <v>177</v>
      </c>
      <c r="F2098" s="1"/>
      <c r="G2098" s="1" t="s">
        <v>85</v>
      </c>
      <c r="H2098" s="20"/>
      <c r="I2098" s="22"/>
      <c r="K2098" s="22"/>
      <c r="L2098" s="20"/>
      <c r="M2098" s="22"/>
      <c r="N2098" s="20"/>
      <c r="O2098" s="22"/>
      <c r="P2098" s="20"/>
      <c r="Q2098" s="22"/>
      <c r="R2098" s="20"/>
      <c r="S2098" s="22"/>
      <c r="T2098" s="20"/>
      <c r="U2098" s="22"/>
      <c r="V2098" s="27">
        <v>500</v>
      </c>
      <c r="W2098" s="1" t="s">
        <v>11012</v>
      </c>
      <c r="X2098" s="29" t="s">
        <v>11013</v>
      </c>
      <c r="Y2098" s="1" t="s">
        <v>187</v>
      </c>
      <c r="Z2098" s="1" t="s">
        <v>187</v>
      </c>
      <c r="AA2098" s="1" t="s">
        <v>1667</v>
      </c>
      <c r="AB2098" s="1"/>
      <c r="AC2098" s="1"/>
      <c r="AD2098" s="1"/>
      <c r="AE2098" s="1"/>
      <c r="AF2098" s="1"/>
      <c r="AG2098" s="1"/>
    </row>
    <row r="2099" spans="1:33">
      <c r="A2099" t="s">
        <v>177</v>
      </c>
      <c r="B2099" s="2" t="s">
        <v>11014</v>
      </c>
      <c r="C2099" s="54"/>
      <c r="D2099" s="1" t="s">
        <v>306</v>
      </c>
      <c r="E2099" t="s">
        <v>177</v>
      </c>
      <c r="F2099" s="1">
        <v>1</v>
      </c>
      <c r="G2099" s="1" t="s">
        <v>85</v>
      </c>
      <c r="H2099" s="19"/>
      <c r="I2099" s="22"/>
      <c r="K2099" s="22"/>
      <c r="L2099" s="20"/>
      <c r="M2099" s="22"/>
      <c r="N2099" s="19"/>
      <c r="O2099" s="22"/>
      <c r="P2099" s="20"/>
      <c r="Q2099" s="22"/>
      <c r="R2099" s="19"/>
      <c r="S2099" s="22"/>
      <c r="T2099" s="20"/>
      <c r="U2099" s="22" t="s">
        <v>306</v>
      </c>
      <c r="V2099" s="28">
        <v>700</v>
      </c>
      <c r="W2099" s="1" t="s">
        <v>11015</v>
      </c>
      <c r="X2099" s="26" t="s">
        <v>11016</v>
      </c>
      <c r="Y2099" s="1" t="s">
        <v>2104</v>
      </c>
      <c r="Z2099" s="1" t="s">
        <v>2314</v>
      </c>
      <c r="AA2099" s="2" t="s">
        <v>1631</v>
      </c>
      <c r="AB2099" s="1"/>
      <c r="AC2099" s="1"/>
      <c r="AD2099" s="1"/>
      <c r="AE2099" s="1"/>
      <c r="AF2099" s="1"/>
      <c r="AG2099" s="1"/>
    </row>
    <row r="2100" spans="1:33">
      <c r="A2100" t="s">
        <v>177</v>
      </c>
      <c r="B2100" s="2" t="s">
        <v>11017</v>
      </c>
      <c r="C2100" s="54"/>
      <c r="D2100" s="1" t="s">
        <v>306</v>
      </c>
      <c r="E2100" t="s">
        <v>177</v>
      </c>
      <c r="F2100" s="1">
        <v>1</v>
      </c>
      <c r="G2100" s="1" t="s">
        <v>85</v>
      </c>
      <c r="H2100" s="20"/>
      <c r="I2100" s="22"/>
      <c r="K2100" s="22"/>
      <c r="L2100" s="20"/>
      <c r="M2100" s="22"/>
      <c r="N2100" s="20"/>
      <c r="O2100" s="22"/>
      <c r="P2100" s="20"/>
      <c r="Q2100" s="22"/>
      <c r="R2100" s="20"/>
      <c r="S2100" s="22"/>
      <c r="T2100" s="20"/>
      <c r="U2100" s="22" t="s">
        <v>306</v>
      </c>
      <c r="V2100" s="27">
        <v>700</v>
      </c>
      <c r="W2100" s="1" t="s">
        <v>11018</v>
      </c>
      <c r="X2100" s="29" t="s">
        <v>11019</v>
      </c>
      <c r="Y2100" s="1" t="s">
        <v>2194</v>
      </c>
      <c r="Z2100" s="1" t="s">
        <v>2035</v>
      </c>
      <c r="AA2100" s="2" t="s">
        <v>1638</v>
      </c>
      <c r="AB2100" s="1"/>
      <c r="AC2100" s="1"/>
      <c r="AD2100" s="1"/>
      <c r="AE2100" s="1"/>
      <c r="AF2100" s="1"/>
      <c r="AG2100" s="1"/>
    </row>
    <row r="2101" spans="1:33">
      <c r="A2101" t="s">
        <v>177</v>
      </c>
      <c r="B2101" s="2" t="s">
        <v>11020</v>
      </c>
      <c r="C2101" s="54"/>
      <c r="D2101" s="1" t="s">
        <v>306</v>
      </c>
      <c r="E2101" t="s">
        <v>177</v>
      </c>
      <c r="F2101" s="1">
        <v>1</v>
      </c>
      <c r="G2101" s="1" t="s">
        <v>85</v>
      </c>
      <c r="H2101" s="20"/>
      <c r="I2101" s="22"/>
      <c r="K2101" s="22"/>
      <c r="L2101" s="20"/>
      <c r="M2101" s="22"/>
      <c r="N2101" s="20"/>
      <c r="O2101" s="22"/>
      <c r="P2101" s="20"/>
      <c r="Q2101" s="22"/>
      <c r="R2101" s="20"/>
      <c r="S2101" s="22"/>
      <c r="T2101" s="20"/>
      <c r="U2101" s="22" t="s">
        <v>306</v>
      </c>
      <c r="V2101" s="27">
        <v>700</v>
      </c>
      <c r="W2101" s="1" t="s">
        <v>11021</v>
      </c>
      <c r="X2101" s="29" t="s">
        <v>11022</v>
      </c>
      <c r="Y2101" s="1" t="s">
        <v>2313</v>
      </c>
      <c r="Z2101" s="1" t="s">
        <v>2314</v>
      </c>
      <c r="AA2101" s="2" t="s">
        <v>1653</v>
      </c>
      <c r="AB2101" s="1"/>
      <c r="AC2101" s="1"/>
      <c r="AD2101" s="1"/>
      <c r="AE2101" s="1"/>
      <c r="AF2101" s="1"/>
      <c r="AG2101" s="1"/>
    </row>
    <row r="2102" spans="1:33">
      <c r="A2102" t="s">
        <v>177</v>
      </c>
      <c r="B2102" s="2" t="s">
        <v>11023</v>
      </c>
      <c r="C2102" s="54"/>
      <c r="D2102" s="1" t="s">
        <v>306</v>
      </c>
      <c r="E2102" t="s">
        <v>177</v>
      </c>
      <c r="F2102" s="1">
        <v>1</v>
      </c>
      <c r="G2102" s="1" t="s">
        <v>85</v>
      </c>
      <c r="H2102" s="20"/>
      <c r="I2102" s="22"/>
      <c r="K2102" s="22"/>
      <c r="L2102" s="20"/>
      <c r="M2102" s="22"/>
      <c r="N2102" s="20"/>
      <c r="O2102" s="22"/>
      <c r="P2102" s="20"/>
      <c r="Q2102" s="22"/>
      <c r="R2102" s="20"/>
      <c r="S2102" s="22"/>
      <c r="T2102" s="20"/>
      <c r="U2102" s="22" t="s">
        <v>306</v>
      </c>
      <c r="V2102" s="27">
        <v>700</v>
      </c>
      <c r="W2102" s="1" t="s">
        <v>11024</v>
      </c>
      <c r="X2102" s="29" t="s">
        <v>11025</v>
      </c>
      <c r="Y2102" s="1" t="s">
        <v>2780</v>
      </c>
      <c r="Z2102" s="1" t="s">
        <v>2035</v>
      </c>
      <c r="AA2102" s="2" t="s">
        <v>1653</v>
      </c>
      <c r="AB2102" s="1"/>
      <c r="AC2102" s="1"/>
      <c r="AD2102" s="1"/>
      <c r="AE2102" s="1"/>
      <c r="AF2102" s="1"/>
      <c r="AG2102" s="1"/>
    </row>
    <row r="2103" spans="1:33">
      <c r="A2103" t="s">
        <v>177</v>
      </c>
      <c r="B2103" s="2" t="s">
        <v>11026</v>
      </c>
      <c r="C2103" s="54"/>
      <c r="D2103" s="1" t="s">
        <v>306</v>
      </c>
      <c r="E2103" t="s">
        <v>177</v>
      </c>
      <c r="F2103" s="1">
        <v>1</v>
      </c>
      <c r="G2103" s="1" t="s">
        <v>85</v>
      </c>
      <c r="H2103" s="20"/>
      <c r="I2103" s="22"/>
      <c r="K2103" s="22"/>
      <c r="L2103" s="20"/>
      <c r="M2103" s="22"/>
      <c r="N2103" s="20"/>
      <c r="O2103" s="22"/>
      <c r="P2103" s="20"/>
      <c r="Q2103" s="22"/>
      <c r="R2103" s="20"/>
      <c r="S2103" s="22"/>
      <c r="T2103" s="20"/>
      <c r="U2103" s="22" t="s">
        <v>306</v>
      </c>
      <c r="V2103" s="27">
        <v>700</v>
      </c>
      <c r="W2103" s="1" t="s">
        <v>11027</v>
      </c>
      <c r="X2103" s="29" t="s">
        <v>11028</v>
      </c>
      <c r="Y2103" s="1" t="s">
        <v>2377</v>
      </c>
      <c r="Z2103" s="1" t="s">
        <v>2314</v>
      </c>
      <c r="AA2103" s="2" t="s">
        <v>1653</v>
      </c>
      <c r="AB2103" s="1"/>
      <c r="AC2103" s="1"/>
      <c r="AD2103" s="1"/>
      <c r="AE2103" s="1"/>
      <c r="AF2103" s="1"/>
      <c r="AG2103" s="1"/>
    </row>
    <row r="2104" spans="1:33">
      <c r="A2104" t="s">
        <v>177</v>
      </c>
      <c r="B2104" s="2" t="s">
        <v>11029</v>
      </c>
      <c r="C2104" s="1"/>
      <c r="D2104" s="1" t="s">
        <v>306</v>
      </c>
      <c r="E2104" t="s">
        <v>177</v>
      </c>
      <c r="F2104" s="1"/>
      <c r="G2104" s="1" t="s">
        <v>85</v>
      </c>
      <c r="H2104" s="20"/>
      <c r="I2104" s="22"/>
      <c r="K2104" s="22"/>
      <c r="L2104" s="20"/>
      <c r="M2104" s="22"/>
      <c r="N2104" s="20"/>
      <c r="O2104" s="22"/>
      <c r="P2104" s="20"/>
      <c r="Q2104" s="22"/>
      <c r="R2104" s="20"/>
      <c r="S2104" s="22"/>
      <c r="T2104" s="20"/>
      <c r="U2104" s="22"/>
      <c r="V2104" s="27">
        <v>700</v>
      </c>
      <c r="W2104" s="1" t="s">
        <v>11030</v>
      </c>
      <c r="X2104" s="29" t="s">
        <v>11031</v>
      </c>
      <c r="Y2104" s="1" t="s">
        <v>2780</v>
      </c>
      <c r="Z2104" s="1" t="s">
        <v>2035</v>
      </c>
      <c r="AA2104" s="1" t="s">
        <v>1667</v>
      </c>
      <c r="AB2104" s="1"/>
      <c r="AC2104" s="1"/>
      <c r="AD2104" s="1"/>
      <c r="AE2104" s="1"/>
      <c r="AF2104" s="1"/>
      <c r="AG2104" s="1"/>
    </row>
    <row r="2105" spans="1:33">
      <c r="A2105" t="s">
        <v>177</v>
      </c>
      <c r="B2105" s="2" t="s">
        <v>11032</v>
      </c>
      <c r="C2105" s="1"/>
      <c r="D2105" s="1" t="s">
        <v>306</v>
      </c>
      <c r="E2105" t="s">
        <v>177</v>
      </c>
      <c r="F2105" s="1"/>
      <c r="G2105" s="1" t="s">
        <v>85</v>
      </c>
      <c r="H2105" s="20"/>
      <c r="I2105" s="22"/>
      <c r="K2105" s="22"/>
      <c r="L2105" s="20"/>
      <c r="M2105" s="22"/>
      <c r="N2105" s="20"/>
      <c r="O2105" s="22"/>
      <c r="P2105" s="20"/>
      <c r="Q2105" s="22"/>
      <c r="R2105" s="20"/>
      <c r="S2105" s="22"/>
      <c r="T2105" s="20"/>
      <c r="U2105" s="22"/>
      <c r="V2105" s="27">
        <v>700</v>
      </c>
      <c r="W2105" s="1" t="s">
        <v>11033</v>
      </c>
      <c r="X2105" s="29" t="s">
        <v>11034</v>
      </c>
      <c r="Y2105" s="1" t="s">
        <v>7421</v>
      </c>
      <c r="Z2105" s="1" t="s">
        <v>2314</v>
      </c>
      <c r="AA2105" s="1" t="s">
        <v>1667</v>
      </c>
      <c r="AB2105" s="1"/>
      <c r="AC2105" s="1"/>
      <c r="AD2105" s="1"/>
      <c r="AE2105" s="1"/>
      <c r="AF2105" s="1"/>
      <c r="AG2105" s="1"/>
    </row>
    <row r="2106" spans="1:33">
      <c r="A2106" t="s">
        <v>177</v>
      </c>
      <c r="B2106" s="2" t="s">
        <v>11035</v>
      </c>
      <c r="C2106" s="1"/>
      <c r="D2106" s="1" t="s">
        <v>306</v>
      </c>
      <c r="E2106" t="s">
        <v>177</v>
      </c>
      <c r="F2106" s="1"/>
      <c r="G2106" s="1" t="s">
        <v>85</v>
      </c>
      <c r="H2106" s="20"/>
      <c r="I2106" s="22"/>
      <c r="K2106" s="22"/>
      <c r="L2106" s="20"/>
      <c r="M2106" s="22"/>
      <c r="N2106" s="20"/>
      <c r="O2106" s="22"/>
      <c r="P2106" s="20"/>
      <c r="Q2106" s="22"/>
      <c r="R2106" s="20"/>
      <c r="S2106" s="22"/>
      <c r="T2106" s="20"/>
      <c r="U2106" s="22"/>
      <c r="V2106" s="27">
        <v>700</v>
      </c>
      <c r="W2106" s="1" t="s">
        <v>11036</v>
      </c>
      <c r="X2106" s="29" t="s">
        <v>11037</v>
      </c>
      <c r="Y2106" s="1" t="s">
        <v>11038</v>
      </c>
      <c r="Z2106" s="1" t="s">
        <v>2314</v>
      </c>
      <c r="AA2106" s="1" t="s">
        <v>1667</v>
      </c>
      <c r="AB2106" s="1"/>
      <c r="AC2106" s="1"/>
      <c r="AD2106" s="1"/>
      <c r="AE2106" s="1"/>
      <c r="AF2106" s="1"/>
      <c r="AG2106" s="1"/>
    </row>
    <row r="2107" spans="1:33">
      <c r="A2107" t="s">
        <v>177</v>
      </c>
      <c r="B2107" s="2" t="s">
        <v>11039</v>
      </c>
      <c r="C2107" s="54"/>
      <c r="D2107" s="1" t="s">
        <v>306</v>
      </c>
      <c r="E2107" t="s">
        <v>177</v>
      </c>
      <c r="F2107" s="1">
        <v>1</v>
      </c>
      <c r="G2107" s="1" t="s">
        <v>85</v>
      </c>
      <c r="H2107" s="20"/>
      <c r="I2107" s="22"/>
      <c r="K2107" s="22"/>
      <c r="L2107" s="18"/>
      <c r="M2107" s="22"/>
      <c r="N2107" s="20"/>
      <c r="O2107" s="22"/>
      <c r="P2107" s="18"/>
      <c r="Q2107" s="22"/>
      <c r="R2107" s="20"/>
      <c r="S2107" s="22"/>
      <c r="T2107" s="20"/>
      <c r="U2107" s="22" t="s">
        <v>306</v>
      </c>
      <c r="V2107" s="28">
        <v>800</v>
      </c>
      <c r="W2107" s="1" t="s">
        <v>11040</v>
      </c>
      <c r="X2107" s="29" t="s">
        <v>11041</v>
      </c>
      <c r="Y2107" s="1" t="s">
        <v>2780</v>
      </c>
      <c r="Z2107" s="1" t="s">
        <v>2035</v>
      </c>
      <c r="AA2107" s="2" t="s">
        <v>1631</v>
      </c>
      <c r="AB2107" s="1"/>
      <c r="AC2107" s="1"/>
      <c r="AD2107" s="1"/>
      <c r="AE2107" s="1"/>
      <c r="AF2107" s="1"/>
      <c r="AG2107" s="1"/>
    </row>
    <row r="2108" spans="1:33">
      <c r="A2108" t="s">
        <v>177</v>
      </c>
      <c r="B2108" s="2" t="s">
        <v>1985</v>
      </c>
      <c r="C2108" s="1"/>
      <c r="D2108" s="1" t="s">
        <v>306</v>
      </c>
      <c r="E2108" t="s">
        <v>177</v>
      </c>
      <c r="F2108" s="1">
        <v>1</v>
      </c>
      <c r="G2108" s="1" t="s">
        <v>85</v>
      </c>
      <c r="H2108" s="20"/>
      <c r="I2108" s="22"/>
      <c r="K2108" s="22"/>
      <c r="L2108" s="20"/>
      <c r="M2108" s="22"/>
      <c r="N2108" s="20"/>
      <c r="O2108" s="22"/>
      <c r="P2108" s="20"/>
      <c r="Q2108" s="22"/>
      <c r="R2108" s="20"/>
      <c r="S2108" s="22"/>
      <c r="T2108" s="20"/>
      <c r="U2108" s="22" t="s">
        <v>306</v>
      </c>
      <c r="V2108" s="58">
        <v>1000</v>
      </c>
      <c r="W2108" s="1" t="s">
        <v>11042</v>
      </c>
      <c r="X2108" s="29" t="s">
        <v>11043</v>
      </c>
      <c r="Y2108" s="1" t="s">
        <v>2780</v>
      </c>
      <c r="Z2108" s="1" t="s">
        <v>2035</v>
      </c>
      <c r="AA2108" s="21" t="s">
        <v>747</v>
      </c>
      <c r="AB2108" s="1"/>
      <c r="AC2108" s="1"/>
      <c r="AD2108" s="1"/>
      <c r="AE2108" s="1"/>
      <c r="AF2108" s="1"/>
      <c r="AG2108" s="1"/>
    </row>
    <row r="2109" spans="1:33">
      <c r="A2109" t="s">
        <v>177</v>
      </c>
      <c r="B2109" s="2" t="s">
        <v>11044</v>
      </c>
      <c r="C2109" s="54"/>
      <c r="D2109" s="1" t="s">
        <v>306</v>
      </c>
      <c r="E2109" t="s">
        <v>177</v>
      </c>
      <c r="F2109" s="1">
        <v>1</v>
      </c>
      <c r="G2109" s="1" t="s">
        <v>85</v>
      </c>
      <c r="H2109" s="19"/>
      <c r="I2109" s="22"/>
      <c r="K2109" s="22"/>
      <c r="L2109" s="20"/>
      <c r="M2109" s="22"/>
      <c r="N2109" s="19"/>
      <c r="O2109" s="22"/>
      <c r="P2109" s="20"/>
      <c r="Q2109" s="22"/>
      <c r="R2109" s="19"/>
      <c r="S2109" s="22"/>
      <c r="T2109" s="20"/>
      <c r="U2109" s="22" t="s">
        <v>306</v>
      </c>
      <c r="V2109" s="28">
        <v>1000</v>
      </c>
      <c r="W2109" s="1" t="s">
        <v>11045</v>
      </c>
      <c r="X2109" s="26" t="s">
        <v>11046</v>
      </c>
      <c r="Y2109" s="1" t="s">
        <v>2780</v>
      </c>
      <c r="Z2109" s="1" t="s">
        <v>2035</v>
      </c>
      <c r="AA2109" s="2" t="s">
        <v>1631</v>
      </c>
      <c r="AB2109" s="1"/>
      <c r="AC2109" s="1"/>
      <c r="AD2109" s="1"/>
      <c r="AE2109" s="1"/>
      <c r="AF2109" s="1"/>
      <c r="AG2109" s="1"/>
    </row>
    <row r="2110" spans="1:33">
      <c r="A2110" t="s">
        <v>177</v>
      </c>
      <c r="B2110" s="2" t="s">
        <v>11047</v>
      </c>
      <c r="C2110" s="54"/>
      <c r="D2110" s="1" t="s">
        <v>306</v>
      </c>
      <c r="E2110" t="s">
        <v>177</v>
      </c>
      <c r="F2110" s="1">
        <v>1</v>
      </c>
      <c r="G2110" s="1" t="s">
        <v>85</v>
      </c>
      <c r="H2110" s="20"/>
      <c r="I2110" s="22"/>
      <c r="K2110" s="22"/>
      <c r="L2110" s="20"/>
      <c r="M2110" s="22"/>
      <c r="N2110" s="20"/>
      <c r="O2110" s="22"/>
      <c r="P2110" s="20"/>
      <c r="Q2110" s="22"/>
      <c r="R2110" s="20"/>
      <c r="S2110" s="22"/>
      <c r="T2110" s="20"/>
      <c r="U2110" s="22" t="s">
        <v>306</v>
      </c>
      <c r="V2110" s="27">
        <v>1000</v>
      </c>
      <c r="W2110" s="1" t="s">
        <v>11048</v>
      </c>
      <c r="X2110" s="29" t="s">
        <v>11049</v>
      </c>
      <c r="Y2110" s="1" t="s">
        <v>187</v>
      </c>
      <c r="Z2110" s="1" t="s">
        <v>187</v>
      </c>
      <c r="AA2110" s="1" t="s">
        <v>1662</v>
      </c>
      <c r="AB2110" s="1"/>
      <c r="AC2110" s="1"/>
      <c r="AD2110" s="1"/>
      <c r="AE2110" s="1"/>
      <c r="AF2110" s="1"/>
      <c r="AG2110" s="1"/>
    </row>
    <row r="2111" spans="1:33">
      <c r="A2111" t="s">
        <v>177</v>
      </c>
      <c r="B2111" s="2" t="s">
        <v>11050</v>
      </c>
      <c r="C2111" s="54"/>
      <c r="D2111" s="1" t="s">
        <v>306</v>
      </c>
      <c r="E2111" t="s">
        <v>177</v>
      </c>
      <c r="F2111" s="1">
        <v>1</v>
      </c>
      <c r="G2111" s="1" t="s">
        <v>85</v>
      </c>
      <c r="H2111" s="20"/>
      <c r="I2111" s="22"/>
      <c r="K2111" s="22"/>
      <c r="L2111" s="20"/>
      <c r="M2111" s="22"/>
      <c r="N2111" s="20"/>
      <c r="O2111" s="22"/>
      <c r="P2111" s="20"/>
      <c r="Q2111" s="22"/>
      <c r="R2111" s="20"/>
      <c r="S2111" s="22"/>
      <c r="T2111" s="20"/>
      <c r="U2111" s="22" t="s">
        <v>306</v>
      </c>
      <c r="V2111" s="27">
        <v>1000</v>
      </c>
      <c r="W2111" s="1" t="s">
        <v>11051</v>
      </c>
      <c r="X2111" s="29" t="s">
        <v>11052</v>
      </c>
      <c r="Y2111" s="1" t="s">
        <v>2780</v>
      </c>
      <c r="Z2111" s="1" t="s">
        <v>2035</v>
      </c>
      <c r="AA2111" s="1" t="s">
        <v>1662</v>
      </c>
      <c r="AB2111" s="1"/>
      <c r="AC2111" s="1"/>
      <c r="AD2111" s="1"/>
      <c r="AE2111" s="1"/>
      <c r="AF2111" s="1"/>
      <c r="AG2111" s="1"/>
    </row>
    <row r="2112" spans="1:33">
      <c r="A2112" t="s">
        <v>177</v>
      </c>
      <c r="B2112" s="2" t="s">
        <v>11053</v>
      </c>
      <c r="C2112" s="1"/>
      <c r="D2112" s="1" t="s">
        <v>306</v>
      </c>
      <c r="E2112" t="s">
        <v>177</v>
      </c>
      <c r="F2112" s="1"/>
      <c r="G2112" s="1" t="s">
        <v>85</v>
      </c>
      <c r="H2112" s="20"/>
      <c r="I2112" s="22"/>
      <c r="K2112" s="22"/>
      <c r="L2112" s="20"/>
      <c r="M2112" s="22"/>
      <c r="N2112" s="20"/>
      <c r="O2112" s="22"/>
      <c r="P2112" s="20"/>
      <c r="Q2112" s="22"/>
      <c r="R2112" s="20"/>
      <c r="S2112" s="22"/>
      <c r="T2112" s="20"/>
      <c r="U2112" s="22"/>
      <c r="V2112" s="27">
        <v>1000</v>
      </c>
      <c r="W2112" s="1" t="s">
        <v>11054</v>
      </c>
      <c r="X2112" s="29" t="s">
        <v>11055</v>
      </c>
      <c r="Y2112" s="1" t="s">
        <v>2780</v>
      </c>
      <c r="Z2112" s="1" t="s">
        <v>2035</v>
      </c>
      <c r="AA2112" s="1" t="s">
        <v>1667</v>
      </c>
      <c r="AB2112" s="1"/>
      <c r="AC2112" s="1"/>
      <c r="AD2112" s="1"/>
      <c r="AE2112" s="1"/>
      <c r="AF2112" s="1"/>
      <c r="AG2112" s="1"/>
    </row>
    <row r="2113" spans="1:33">
      <c r="A2113" t="s">
        <v>177</v>
      </c>
      <c r="B2113" s="2" t="s">
        <v>11056</v>
      </c>
      <c r="C2113" s="1"/>
      <c r="D2113" s="1" t="s">
        <v>306</v>
      </c>
      <c r="E2113" t="s">
        <v>177</v>
      </c>
      <c r="F2113" s="1"/>
      <c r="G2113" s="1" t="s">
        <v>85</v>
      </c>
      <c r="H2113" s="20"/>
      <c r="I2113" s="22"/>
      <c r="K2113" s="22"/>
      <c r="L2113" s="20"/>
      <c r="M2113" s="22"/>
      <c r="N2113" s="20"/>
      <c r="O2113" s="22"/>
      <c r="P2113" s="20"/>
      <c r="Q2113" s="22"/>
      <c r="R2113" s="20"/>
      <c r="S2113" s="22"/>
      <c r="T2113" s="20"/>
      <c r="U2113" s="22"/>
      <c r="V2113" s="27">
        <v>1000</v>
      </c>
      <c r="W2113" s="1" t="s">
        <v>11057</v>
      </c>
      <c r="X2113" s="29" t="s">
        <v>11058</v>
      </c>
      <c r="Y2113" s="1" t="s">
        <v>2780</v>
      </c>
      <c r="Z2113" s="1" t="s">
        <v>2035</v>
      </c>
      <c r="AA2113" s="1" t="s">
        <v>1667</v>
      </c>
      <c r="AB2113" s="1"/>
      <c r="AC2113" s="1"/>
      <c r="AD2113" s="1"/>
      <c r="AE2113" s="1"/>
      <c r="AF2113" s="1"/>
      <c r="AG2113" s="1"/>
    </row>
    <row r="2114" spans="1:33">
      <c r="A2114" t="s">
        <v>177</v>
      </c>
      <c r="B2114" s="2" t="s">
        <v>11059</v>
      </c>
      <c r="C2114" s="1"/>
      <c r="D2114" s="1" t="s">
        <v>306</v>
      </c>
      <c r="E2114" t="s">
        <v>177</v>
      </c>
      <c r="F2114" s="1"/>
      <c r="G2114" s="1" t="s">
        <v>85</v>
      </c>
      <c r="H2114" s="20"/>
      <c r="I2114" s="22"/>
      <c r="K2114" s="22"/>
      <c r="L2114" s="20"/>
      <c r="M2114" s="22"/>
      <c r="N2114" s="20"/>
      <c r="O2114" s="22"/>
      <c r="P2114" s="20"/>
      <c r="Q2114" s="22"/>
      <c r="R2114" s="20"/>
      <c r="S2114" s="22"/>
      <c r="T2114" s="20"/>
      <c r="U2114" s="22"/>
      <c r="V2114" s="27">
        <v>1000</v>
      </c>
      <c r="W2114" s="1" t="s">
        <v>11060</v>
      </c>
      <c r="X2114" s="29" t="s">
        <v>11061</v>
      </c>
      <c r="Y2114" s="1" t="s">
        <v>2780</v>
      </c>
      <c r="Z2114" s="1" t="s">
        <v>2035</v>
      </c>
      <c r="AA2114" s="1" t="s">
        <v>1667</v>
      </c>
      <c r="AB2114" s="1"/>
      <c r="AC2114" s="1"/>
      <c r="AD2114" s="1"/>
      <c r="AE2114" s="1"/>
      <c r="AF2114" s="1"/>
      <c r="AG2114" s="1"/>
    </row>
    <row r="2115" spans="1:33">
      <c r="A2115" t="s">
        <v>177</v>
      </c>
      <c r="B2115" s="2" t="s">
        <v>11062</v>
      </c>
      <c r="C2115" s="1"/>
      <c r="D2115" s="1" t="s">
        <v>306</v>
      </c>
      <c r="E2115" t="s">
        <v>177</v>
      </c>
      <c r="F2115" s="1"/>
      <c r="G2115" s="1" t="s">
        <v>85</v>
      </c>
      <c r="H2115" s="20"/>
      <c r="I2115" s="22"/>
      <c r="K2115" s="22"/>
      <c r="L2115" s="20"/>
      <c r="M2115" s="22"/>
      <c r="N2115" s="20"/>
      <c r="O2115" s="22"/>
      <c r="P2115" s="20"/>
      <c r="Q2115" s="22"/>
      <c r="R2115" s="20"/>
      <c r="S2115" s="22"/>
      <c r="T2115" s="20"/>
      <c r="U2115" s="22"/>
      <c r="V2115" s="27">
        <v>1000</v>
      </c>
      <c r="W2115" s="1" t="s">
        <v>11063</v>
      </c>
      <c r="X2115" s="29" t="s">
        <v>11064</v>
      </c>
      <c r="Y2115" s="1" t="s">
        <v>2780</v>
      </c>
      <c r="Z2115" s="1" t="s">
        <v>2035</v>
      </c>
      <c r="AA2115" s="1" t="s">
        <v>1667</v>
      </c>
      <c r="AB2115" s="1"/>
      <c r="AC2115" s="1"/>
      <c r="AD2115" s="1"/>
      <c r="AE2115" s="1"/>
      <c r="AF2115" s="1"/>
      <c r="AG2115" s="1"/>
    </row>
    <row r="2116" spans="1:33">
      <c r="A2116" t="s">
        <v>177</v>
      </c>
      <c r="B2116" s="2" t="s">
        <v>11065</v>
      </c>
      <c r="C2116" s="54"/>
      <c r="D2116" s="1" t="s">
        <v>306</v>
      </c>
      <c r="E2116" t="s">
        <v>177</v>
      </c>
      <c r="F2116" s="1">
        <v>1</v>
      </c>
      <c r="G2116" s="1" t="s">
        <v>85</v>
      </c>
      <c r="H2116" s="19"/>
      <c r="I2116" s="22"/>
      <c r="K2116" s="22"/>
      <c r="L2116" s="20"/>
      <c r="M2116" s="22"/>
      <c r="N2116" s="19"/>
      <c r="O2116" s="22"/>
      <c r="P2116" s="20"/>
      <c r="Q2116" s="22"/>
      <c r="R2116" s="19"/>
      <c r="S2116" s="22"/>
      <c r="T2116" s="20"/>
      <c r="U2116" s="22" t="s">
        <v>306</v>
      </c>
      <c r="V2116" s="28">
        <v>1500</v>
      </c>
      <c r="W2116" s="1" t="s">
        <v>11066</v>
      </c>
      <c r="X2116" s="26" t="s">
        <v>11067</v>
      </c>
      <c r="Y2116" s="1" t="s">
        <v>187</v>
      </c>
      <c r="Z2116" s="1" t="s">
        <v>187</v>
      </c>
      <c r="AA2116" s="2" t="s">
        <v>1614</v>
      </c>
      <c r="AB2116" s="1"/>
      <c r="AC2116" s="1"/>
      <c r="AD2116" s="1"/>
      <c r="AE2116" s="1"/>
      <c r="AF2116" s="1"/>
      <c r="AG2116" s="1"/>
    </row>
    <row r="2117" spans="1:33">
      <c r="A2117" t="s">
        <v>177</v>
      </c>
      <c r="B2117" s="2" t="s">
        <v>11068</v>
      </c>
      <c r="C2117" s="20"/>
      <c r="D2117" s="1" t="s">
        <v>306</v>
      </c>
      <c r="E2117" t="s">
        <v>177</v>
      </c>
      <c r="F2117" s="1">
        <v>1</v>
      </c>
      <c r="G2117" s="1" t="s">
        <v>85</v>
      </c>
      <c r="H2117" s="19"/>
      <c r="I2117" s="22"/>
      <c r="K2117" s="22"/>
      <c r="L2117" s="20"/>
      <c r="M2117" s="22"/>
      <c r="N2117" s="19"/>
      <c r="O2117" s="22"/>
      <c r="P2117" s="20"/>
      <c r="Q2117" s="22"/>
      <c r="R2117" s="19"/>
      <c r="S2117" s="22"/>
      <c r="T2117" s="20"/>
      <c r="U2117" s="22" t="s">
        <v>306</v>
      </c>
      <c r="V2117" s="28">
        <v>1500</v>
      </c>
      <c r="W2117" s="1" t="s">
        <v>11069</v>
      </c>
      <c r="X2117" s="26" t="s">
        <v>11070</v>
      </c>
      <c r="Y2117" s="1" t="s">
        <v>2780</v>
      </c>
      <c r="Z2117" s="1" t="s">
        <v>2035</v>
      </c>
      <c r="AA2117" s="2" t="s">
        <v>1631</v>
      </c>
      <c r="AB2117" s="1"/>
      <c r="AC2117" s="1"/>
      <c r="AD2117" s="1"/>
      <c r="AE2117" s="1"/>
      <c r="AF2117" s="1"/>
      <c r="AG2117" s="1"/>
    </row>
    <row r="2118" spans="1:33">
      <c r="A2118" t="s">
        <v>177</v>
      </c>
      <c r="B2118" s="2" t="s">
        <v>11071</v>
      </c>
      <c r="C2118" s="54"/>
      <c r="D2118" s="1" t="s">
        <v>306</v>
      </c>
      <c r="E2118" t="s">
        <v>177</v>
      </c>
      <c r="F2118" s="1">
        <v>1</v>
      </c>
      <c r="G2118" s="1" t="s">
        <v>85</v>
      </c>
      <c r="H2118" s="20"/>
      <c r="I2118" s="22"/>
      <c r="K2118" s="22"/>
      <c r="L2118" s="20"/>
      <c r="M2118" s="22"/>
      <c r="N2118" s="20"/>
      <c r="O2118" s="22"/>
      <c r="P2118" s="20"/>
      <c r="Q2118" s="22"/>
      <c r="R2118" s="20"/>
      <c r="S2118" s="22"/>
      <c r="T2118" s="20"/>
      <c r="U2118" s="22" t="s">
        <v>306</v>
      </c>
      <c r="V2118" s="27">
        <v>1500</v>
      </c>
      <c r="W2118" s="1" t="s">
        <v>11072</v>
      </c>
      <c r="X2118" s="29" t="s">
        <v>11073</v>
      </c>
      <c r="Y2118" s="1" t="s">
        <v>187</v>
      </c>
      <c r="Z2118" s="1" t="s">
        <v>187</v>
      </c>
      <c r="AA2118" s="2" t="s">
        <v>1638</v>
      </c>
      <c r="AB2118" s="1"/>
      <c r="AC2118" s="1"/>
      <c r="AD2118" s="1"/>
      <c r="AE2118" s="1"/>
      <c r="AF2118" s="1"/>
      <c r="AG2118" s="1"/>
    </row>
    <row r="2119" spans="1:33">
      <c r="A2119" t="s">
        <v>177</v>
      </c>
      <c r="B2119" s="2" t="s">
        <v>11074</v>
      </c>
      <c r="C2119" s="54"/>
      <c r="D2119" s="1" t="s">
        <v>306</v>
      </c>
      <c r="E2119" t="s">
        <v>177</v>
      </c>
      <c r="F2119" s="1">
        <v>1</v>
      </c>
      <c r="G2119" s="1" t="s">
        <v>85</v>
      </c>
      <c r="H2119" s="20"/>
      <c r="I2119" s="22"/>
      <c r="K2119" s="22"/>
      <c r="L2119" s="20"/>
      <c r="M2119" s="22"/>
      <c r="N2119" s="20"/>
      <c r="O2119" s="22"/>
      <c r="P2119" s="20"/>
      <c r="Q2119" s="22"/>
      <c r="R2119" s="20"/>
      <c r="S2119" s="22"/>
      <c r="T2119" s="20"/>
      <c r="U2119" s="22" t="s">
        <v>181</v>
      </c>
      <c r="V2119" s="27">
        <v>1500</v>
      </c>
      <c r="W2119" s="1" t="s">
        <v>11075</v>
      </c>
      <c r="X2119" s="29" t="s">
        <v>11076</v>
      </c>
      <c r="Y2119" s="1" t="s">
        <v>187</v>
      </c>
      <c r="Z2119" s="1" t="s">
        <v>187</v>
      </c>
      <c r="AA2119" s="1" t="s">
        <v>1662</v>
      </c>
      <c r="AB2119" s="1"/>
      <c r="AC2119" s="1"/>
      <c r="AD2119" s="1"/>
      <c r="AE2119" s="1"/>
      <c r="AF2119" s="1"/>
      <c r="AG2119" s="1"/>
    </row>
    <row r="2120" spans="1:33">
      <c r="A2120" t="s">
        <v>177</v>
      </c>
      <c r="B2120" s="2" t="s">
        <v>11077</v>
      </c>
      <c r="C2120" s="54"/>
      <c r="D2120" s="1" t="s">
        <v>306</v>
      </c>
      <c r="E2120" t="s">
        <v>177</v>
      </c>
      <c r="F2120" s="1">
        <v>1</v>
      </c>
      <c r="G2120" s="1" t="s">
        <v>85</v>
      </c>
      <c r="H2120" s="20"/>
      <c r="I2120" s="22"/>
      <c r="K2120" s="22"/>
      <c r="L2120" s="20"/>
      <c r="M2120" s="22"/>
      <c r="N2120" s="20"/>
      <c r="O2120" s="22"/>
      <c r="P2120" s="20"/>
      <c r="Q2120" s="22"/>
      <c r="R2120" s="20"/>
      <c r="S2120" s="22"/>
      <c r="T2120" s="20"/>
      <c r="U2120" s="22" t="s">
        <v>306</v>
      </c>
      <c r="V2120" s="27">
        <v>2000</v>
      </c>
      <c r="W2120" s="1" t="s">
        <v>11078</v>
      </c>
      <c r="X2120" s="29" t="s">
        <v>11079</v>
      </c>
      <c r="Y2120" s="1" t="s">
        <v>2780</v>
      </c>
      <c r="Z2120" s="1" t="s">
        <v>2035</v>
      </c>
      <c r="AA2120" s="2" t="s">
        <v>1653</v>
      </c>
      <c r="AB2120" s="1"/>
      <c r="AC2120" s="1"/>
      <c r="AD2120" s="1"/>
      <c r="AE2120" s="1"/>
      <c r="AF2120" s="1"/>
      <c r="AG2120" s="1"/>
    </row>
    <row r="2121" spans="1:33">
      <c r="A2121" t="s">
        <v>177</v>
      </c>
      <c r="B2121" s="2" t="s">
        <v>11080</v>
      </c>
      <c r="C2121" s="1"/>
      <c r="D2121" s="1" t="s">
        <v>306</v>
      </c>
      <c r="E2121" t="s">
        <v>177</v>
      </c>
      <c r="F2121" s="1">
        <v>1</v>
      </c>
      <c r="G2121" s="1" t="s">
        <v>85</v>
      </c>
      <c r="H2121" s="20"/>
      <c r="I2121" s="22"/>
      <c r="K2121" s="22"/>
      <c r="L2121" s="20"/>
      <c r="M2121" s="22"/>
      <c r="N2121" s="20"/>
      <c r="O2121" s="22"/>
      <c r="P2121" s="20"/>
      <c r="Q2121" s="22"/>
      <c r="R2121" s="20"/>
      <c r="S2121" s="22"/>
      <c r="T2121" s="20"/>
      <c r="U2121" s="22" t="s">
        <v>306</v>
      </c>
      <c r="V2121" s="27">
        <v>3000</v>
      </c>
      <c r="W2121" s="1" t="s">
        <v>11081</v>
      </c>
      <c r="X2121" s="29" t="s">
        <v>11082</v>
      </c>
      <c r="Y2121" s="1" t="s">
        <v>306</v>
      </c>
      <c r="Z2121" s="1" t="s">
        <v>306</v>
      </c>
      <c r="AA2121" s="1" t="s">
        <v>1662</v>
      </c>
      <c r="AB2121" s="1"/>
      <c r="AC2121" s="1"/>
      <c r="AD2121" s="1"/>
      <c r="AE2121" s="1"/>
      <c r="AF2121" s="1"/>
      <c r="AG2121" s="1"/>
    </row>
    <row r="2122" spans="1:33">
      <c r="A2122" t="s">
        <v>177</v>
      </c>
      <c r="B2122" s="2" t="s">
        <v>11083</v>
      </c>
      <c r="C2122" s="1"/>
      <c r="D2122" s="1" t="s">
        <v>306</v>
      </c>
      <c r="E2122" t="s">
        <v>177</v>
      </c>
      <c r="F2122" s="1"/>
      <c r="G2122" s="1" t="s">
        <v>85</v>
      </c>
      <c r="H2122" s="20"/>
      <c r="I2122" s="22"/>
      <c r="K2122" s="22"/>
      <c r="L2122" s="20"/>
      <c r="M2122" s="22"/>
      <c r="N2122" s="20"/>
      <c r="O2122" s="22"/>
      <c r="P2122" s="20"/>
      <c r="Q2122" s="22"/>
      <c r="R2122" s="20"/>
      <c r="S2122" s="22"/>
      <c r="T2122" s="20"/>
      <c r="U2122" s="22"/>
      <c r="V2122" s="27">
        <v>3000</v>
      </c>
      <c r="W2122" s="1" t="s">
        <v>11084</v>
      </c>
      <c r="X2122" s="29" t="s">
        <v>11085</v>
      </c>
      <c r="Y2122" s="1" t="s">
        <v>2780</v>
      </c>
      <c r="Z2122" s="1" t="s">
        <v>2035</v>
      </c>
      <c r="AA2122" s="1" t="s">
        <v>1667</v>
      </c>
      <c r="AB2122" s="1"/>
      <c r="AC2122" s="1"/>
      <c r="AD2122" s="1"/>
      <c r="AE2122" s="1"/>
      <c r="AF2122" s="1"/>
      <c r="AG2122" s="1"/>
    </row>
    <row r="2123" spans="1:34">
      <c r="A2123" s="15" t="s">
        <v>177</v>
      </c>
      <c r="B2123" s="2" t="s">
        <v>11086</v>
      </c>
      <c r="C2123" s="30"/>
      <c r="D2123" s="30" t="s">
        <v>306</v>
      </c>
      <c r="E2123" s="15" t="s">
        <v>177</v>
      </c>
      <c r="F2123" s="30"/>
      <c r="G2123" s="30" t="s">
        <v>85</v>
      </c>
      <c r="H2123" s="32"/>
      <c r="I2123" s="37"/>
      <c r="K2123" s="37"/>
      <c r="L2123" s="32"/>
      <c r="M2123" s="37"/>
      <c r="N2123" s="32"/>
      <c r="O2123" s="37"/>
      <c r="P2123" s="32"/>
      <c r="Q2123" s="37"/>
      <c r="R2123" s="32"/>
      <c r="S2123" s="37"/>
      <c r="T2123" s="32"/>
      <c r="U2123" s="37"/>
      <c r="V2123" s="39">
        <v>3000</v>
      </c>
      <c r="W2123" s="30" t="s">
        <v>11087</v>
      </c>
      <c r="X2123" s="40" t="s">
        <v>11088</v>
      </c>
      <c r="Y2123" s="30" t="s">
        <v>2780</v>
      </c>
      <c r="Z2123" s="30" t="s">
        <v>2035</v>
      </c>
      <c r="AA2123" s="30" t="s">
        <v>1667</v>
      </c>
      <c r="AB2123" s="30"/>
      <c r="AC2123" s="30"/>
      <c r="AD2123" s="30"/>
      <c r="AE2123" s="30"/>
      <c r="AF2123" s="30"/>
      <c r="AG2123" s="30"/>
      <c r="AH2123" s="15"/>
    </row>
    <row r="2124" s="15" customFormat="1" spans="1:33">
      <c r="A2124" s="15" t="s">
        <v>177</v>
      </c>
      <c r="B2124" s="31" t="s">
        <v>11089</v>
      </c>
      <c r="C2124" s="30"/>
      <c r="D2124" s="30" t="s">
        <v>306</v>
      </c>
      <c r="E2124" s="15" t="s">
        <v>177</v>
      </c>
      <c r="F2124" s="30"/>
      <c r="G2124" s="30" t="s">
        <v>85</v>
      </c>
      <c r="H2124" s="32"/>
      <c r="I2124" s="37"/>
      <c r="J2124" s="79"/>
      <c r="K2124" s="37"/>
      <c r="L2124" s="32"/>
      <c r="M2124" s="37"/>
      <c r="N2124" s="32"/>
      <c r="O2124" s="37"/>
      <c r="P2124" s="32"/>
      <c r="Q2124" s="37"/>
      <c r="R2124" s="32"/>
      <c r="S2124" s="37"/>
      <c r="T2124" s="32"/>
      <c r="U2124" s="37"/>
      <c r="V2124" s="39" t="s">
        <v>306</v>
      </c>
      <c r="W2124" s="30" t="s">
        <v>11090</v>
      </c>
      <c r="X2124" s="40" t="s">
        <v>10846</v>
      </c>
      <c r="Y2124" s="30" t="s">
        <v>306</v>
      </c>
      <c r="Z2124" s="30" t="s">
        <v>306</v>
      </c>
      <c r="AA2124" s="30" t="s">
        <v>1667</v>
      </c>
      <c r="AB2124" s="30"/>
      <c r="AC2124" s="30"/>
      <c r="AD2124" s="30"/>
      <c r="AE2124" s="30"/>
      <c r="AF2124" s="30"/>
      <c r="AG2124" s="30"/>
    </row>
    <row r="2125" customFormat="1" spans="1:33">
      <c r="A2125" s="15" t="s">
        <v>177</v>
      </c>
      <c r="B2125" s="2" t="s">
        <v>11091</v>
      </c>
      <c r="C2125" s="1"/>
      <c r="D2125" s="30" t="s">
        <v>306</v>
      </c>
      <c r="E2125" s="15" t="s">
        <v>177</v>
      </c>
      <c r="F2125" s="1"/>
      <c r="G2125" s="1" t="s">
        <v>85</v>
      </c>
      <c r="H2125" s="20"/>
      <c r="I2125" s="22"/>
      <c r="J2125" s="13"/>
      <c r="K2125" s="22"/>
      <c r="L2125" s="20"/>
      <c r="M2125" s="22"/>
      <c r="N2125" s="20"/>
      <c r="O2125" s="22"/>
      <c r="P2125" s="20"/>
      <c r="Q2125" s="22"/>
      <c r="R2125" s="20"/>
      <c r="S2125" s="22"/>
      <c r="T2125" s="20"/>
      <c r="U2125" s="22"/>
      <c r="V2125" s="27">
        <v>10</v>
      </c>
      <c r="W2125" s="1"/>
      <c r="X2125" s="29" t="s">
        <v>11092</v>
      </c>
      <c r="Y2125" s="1" t="s">
        <v>306</v>
      </c>
      <c r="Z2125" s="1" t="s">
        <v>306</v>
      </c>
      <c r="AA2125" s="1" t="s">
        <v>10761</v>
      </c>
      <c r="AB2125" s="1"/>
      <c r="AC2125" s="1"/>
      <c r="AD2125" s="1"/>
      <c r="AE2125" s="1"/>
      <c r="AF2125" s="1"/>
      <c r="AG2125" s="1"/>
    </row>
    <row r="2126" customFormat="1" spans="1:33">
      <c r="A2126" s="15" t="s">
        <v>177</v>
      </c>
      <c r="B2126" s="2" t="s">
        <v>11093</v>
      </c>
      <c r="C2126" s="1"/>
      <c r="D2126" s="30" t="s">
        <v>306</v>
      </c>
      <c r="E2126" s="15" t="s">
        <v>177</v>
      </c>
      <c r="F2126" s="1"/>
      <c r="G2126" s="1" t="s">
        <v>85</v>
      </c>
      <c r="H2126" s="20"/>
      <c r="I2126" s="22"/>
      <c r="J2126" s="13"/>
      <c r="K2126" s="22"/>
      <c r="L2126" s="20"/>
      <c r="M2126" s="22"/>
      <c r="N2126" s="20"/>
      <c r="O2126" s="22"/>
      <c r="P2126" s="20"/>
      <c r="Q2126" s="22"/>
      <c r="R2126" s="20"/>
      <c r="S2126" s="22"/>
      <c r="T2126" s="20"/>
      <c r="U2126" s="22"/>
      <c r="V2126" s="27">
        <v>50</v>
      </c>
      <c r="W2126" s="1"/>
      <c r="X2126" s="29" t="s">
        <v>11094</v>
      </c>
      <c r="Y2126" s="1" t="s">
        <v>187</v>
      </c>
      <c r="Z2126" s="1" t="s">
        <v>187</v>
      </c>
      <c r="AA2126" s="1" t="s">
        <v>5366</v>
      </c>
      <c r="AB2126" s="1"/>
      <c r="AC2126" s="1"/>
      <c r="AD2126" s="1"/>
      <c r="AE2126" s="1"/>
      <c r="AF2126" s="1"/>
      <c r="AG2126" s="1"/>
    </row>
    <row r="2127" customFormat="1" spans="1:33">
      <c r="A2127" s="15" t="s">
        <v>177</v>
      </c>
      <c r="B2127" s="2" t="s">
        <v>11095</v>
      </c>
      <c r="C2127" s="1"/>
      <c r="D2127" s="30" t="s">
        <v>306</v>
      </c>
      <c r="E2127" s="15" t="s">
        <v>177</v>
      </c>
      <c r="F2127" s="1"/>
      <c r="G2127" s="1" t="s">
        <v>85</v>
      </c>
      <c r="H2127" s="20"/>
      <c r="I2127" s="22"/>
      <c r="J2127" s="13"/>
      <c r="K2127" s="22"/>
      <c r="L2127" s="20"/>
      <c r="M2127" s="22"/>
      <c r="N2127" s="20"/>
      <c r="O2127" s="22"/>
      <c r="P2127" s="20"/>
      <c r="Q2127" s="22"/>
      <c r="R2127" s="20"/>
      <c r="S2127" s="22"/>
      <c r="T2127" s="20"/>
      <c r="U2127" s="22"/>
      <c r="V2127" s="27">
        <v>50</v>
      </c>
      <c r="W2127" s="1"/>
      <c r="X2127" s="29" t="s">
        <v>11096</v>
      </c>
      <c r="Y2127" s="1" t="s">
        <v>187</v>
      </c>
      <c r="Z2127" s="1" t="s">
        <v>187</v>
      </c>
      <c r="AA2127" s="1" t="s">
        <v>10761</v>
      </c>
      <c r="AB2127" s="1"/>
      <c r="AC2127" s="1"/>
      <c r="AD2127" s="1"/>
      <c r="AE2127" s="1"/>
      <c r="AF2127" s="1"/>
      <c r="AG2127" s="1"/>
    </row>
    <row r="2128" customFormat="1" spans="1:33">
      <c r="A2128" s="15" t="s">
        <v>177</v>
      </c>
      <c r="B2128" s="2" t="s">
        <v>11097</v>
      </c>
      <c r="C2128" s="1"/>
      <c r="D2128" s="30" t="s">
        <v>306</v>
      </c>
      <c r="E2128" s="15" t="s">
        <v>177</v>
      </c>
      <c r="F2128" s="1"/>
      <c r="G2128" s="1" t="s">
        <v>85</v>
      </c>
      <c r="H2128" s="20"/>
      <c r="I2128" s="22"/>
      <c r="J2128" s="13"/>
      <c r="K2128" s="22"/>
      <c r="L2128" s="20"/>
      <c r="M2128" s="22"/>
      <c r="N2128" s="20"/>
      <c r="O2128" s="22"/>
      <c r="P2128" s="20"/>
      <c r="Q2128" s="22"/>
      <c r="R2128" s="20"/>
      <c r="S2128" s="22"/>
      <c r="T2128" s="20"/>
      <c r="U2128" s="22"/>
      <c r="V2128" s="27">
        <v>50</v>
      </c>
      <c r="W2128" s="1"/>
      <c r="X2128" s="29" t="s">
        <v>11098</v>
      </c>
      <c r="Y2128" s="1" t="s">
        <v>187</v>
      </c>
      <c r="Z2128" s="1" t="s">
        <v>187</v>
      </c>
      <c r="AA2128" s="1" t="s">
        <v>10761</v>
      </c>
      <c r="AB2128" s="1"/>
      <c r="AC2128" s="1"/>
      <c r="AD2128" s="1"/>
      <c r="AE2128" s="1"/>
      <c r="AF2128" s="1"/>
      <c r="AG2128" s="1"/>
    </row>
    <row r="2129" customFormat="1" spans="1:33">
      <c r="A2129" s="15" t="s">
        <v>177</v>
      </c>
      <c r="B2129" s="2" t="s">
        <v>11099</v>
      </c>
      <c r="C2129" s="1"/>
      <c r="D2129" s="30" t="s">
        <v>306</v>
      </c>
      <c r="E2129" s="15" t="s">
        <v>177</v>
      </c>
      <c r="F2129" s="1"/>
      <c r="G2129" s="1" t="s">
        <v>85</v>
      </c>
      <c r="H2129" s="20"/>
      <c r="I2129" s="22"/>
      <c r="J2129" s="13"/>
      <c r="K2129" s="22"/>
      <c r="L2129" s="20"/>
      <c r="M2129" s="22"/>
      <c r="N2129" s="20"/>
      <c r="O2129" s="22"/>
      <c r="P2129" s="20"/>
      <c r="Q2129" s="22"/>
      <c r="R2129" s="20"/>
      <c r="S2129" s="22"/>
      <c r="T2129" s="20"/>
      <c r="U2129" s="22"/>
      <c r="V2129" s="27">
        <v>50</v>
      </c>
      <c r="W2129" s="1"/>
      <c r="X2129" s="29" t="s">
        <v>11100</v>
      </c>
      <c r="Y2129" s="1" t="s">
        <v>187</v>
      </c>
      <c r="Z2129" s="1" t="s">
        <v>187</v>
      </c>
      <c r="AA2129" s="1" t="s">
        <v>10761</v>
      </c>
      <c r="AB2129" s="1"/>
      <c r="AC2129" s="1"/>
      <c r="AD2129" s="1"/>
      <c r="AE2129" s="1"/>
      <c r="AF2129" s="1"/>
      <c r="AG2129" s="1"/>
    </row>
    <row r="2130" customFormat="1" spans="1:33">
      <c r="A2130" s="15" t="s">
        <v>177</v>
      </c>
      <c r="B2130" s="2" t="s">
        <v>11101</v>
      </c>
      <c r="C2130" s="1"/>
      <c r="D2130" s="30" t="s">
        <v>306</v>
      </c>
      <c r="E2130" s="15" t="s">
        <v>177</v>
      </c>
      <c r="F2130" s="1"/>
      <c r="G2130" s="1" t="s">
        <v>85</v>
      </c>
      <c r="H2130" s="20"/>
      <c r="I2130" s="22"/>
      <c r="J2130" s="13"/>
      <c r="K2130" s="22"/>
      <c r="L2130" s="20"/>
      <c r="M2130" s="22"/>
      <c r="N2130" s="20"/>
      <c r="O2130" s="22"/>
      <c r="P2130" s="20"/>
      <c r="Q2130" s="22"/>
      <c r="R2130" s="20"/>
      <c r="S2130" s="22"/>
      <c r="T2130" s="20"/>
      <c r="U2130" s="22" t="s">
        <v>2033</v>
      </c>
      <c r="V2130" s="27">
        <v>100</v>
      </c>
      <c r="W2130" s="1"/>
      <c r="X2130" s="29" t="s">
        <v>11102</v>
      </c>
      <c r="Y2130" s="1" t="s">
        <v>2780</v>
      </c>
      <c r="Z2130" s="1" t="s">
        <v>2035</v>
      </c>
      <c r="AA2130" s="1" t="s">
        <v>5375</v>
      </c>
      <c r="AB2130" s="1"/>
      <c r="AC2130" s="1"/>
      <c r="AD2130" s="1"/>
      <c r="AE2130" s="1"/>
      <c r="AF2130" s="1"/>
      <c r="AG2130" s="1"/>
    </row>
    <row r="2131" customFormat="1" spans="1:33">
      <c r="A2131" s="15" t="s">
        <v>177</v>
      </c>
      <c r="B2131" s="2" t="s">
        <v>11103</v>
      </c>
      <c r="C2131" s="1"/>
      <c r="D2131" s="30" t="s">
        <v>306</v>
      </c>
      <c r="E2131" s="15" t="s">
        <v>177</v>
      </c>
      <c r="F2131" s="1"/>
      <c r="G2131" s="1" t="s">
        <v>85</v>
      </c>
      <c r="H2131" s="20"/>
      <c r="I2131" s="22"/>
      <c r="J2131" s="13"/>
      <c r="K2131" s="22"/>
      <c r="L2131" s="20"/>
      <c r="M2131" s="22"/>
      <c r="N2131" s="20"/>
      <c r="O2131" s="22"/>
      <c r="P2131" s="20"/>
      <c r="Q2131" s="22"/>
      <c r="R2131" s="20"/>
      <c r="S2131" s="22"/>
      <c r="T2131" s="20"/>
      <c r="U2131" s="22"/>
      <c r="V2131" s="27">
        <v>100</v>
      </c>
      <c r="W2131" s="1"/>
      <c r="X2131" s="29" t="s">
        <v>11104</v>
      </c>
      <c r="Y2131" s="1" t="s">
        <v>187</v>
      </c>
      <c r="Z2131" s="1" t="s">
        <v>187</v>
      </c>
      <c r="AA2131" s="1" t="s">
        <v>10761</v>
      </c>
      <c r="AB2131" s="1"/>
      <c r="AC2131" s="1"/>
      <c r="AD2131" s="1"/>
      <c r="AE2131" s="1"/>
      <c r="AF2131" s="1"/>
      <c r="AG2131" s="1"/>
    </row>
    <row r="2132" customFormat="1" spans="1:33">
      <c r="A2132" s="15" t="s">
        <v>177</v>
      </c>
      <c r="B2132" s="2" t="s">
        <v>11105</v>
      </c>
      <c r="C2132" s="1"/>
      <c r="D2132" s="30" t="s">
        <v>306</v>
      </c>
      <c r="E2132" s="15" t="s">
        <v>177</v>
      </c>
      <c r="F2132" s="1"/>
      <c r="G2132" s="1" t="s">
        <v>85</v>
      </c>
      <c r="H2132" s="20"/>
      <c r="I2132" s="22"/>
      <c r="J2132" s="13"/>
      <c r="K2132" s="22"/>
      <c r="L2132" s="20"/>
      <c r="M2132" s="22"/>
      <c r="N2132" s="20"/>
      <c r="O2132" s="22"/>
      <c r="P2132" s="20"/>
      <c r="Q2132" s="22"/>
      <c r="R2132" s="20"/>
      <c r="S2132" s="22"/>
      <c r="T2132" s="20"/>
      <c r="U2132" s="22"/>
      <c r="V2132" s="27">
        <v>100</v>
      </c>
      <c r="W2132" s="1"/>
      <c r="X2132" s="29" t="s">
        <v>11106</v>
      </c>
      <c r="Y2132" s="1" t="s">
        <v>306</v>
      </c>
      <c r="Z2132" s="1" t="s">
        <v>306</v>
      </c>
      <c r="AA2132" s="1" t="s">
        <v>10761</v>
      </c>
      <c r="AB2132" s="1"/>
      <c r="AC2132" s="1"/>
      <c r="AD2132" s="1"/>
      <c r="AE2132" s="1"/>
      <c r="AF2132" s="1"/>
      <c r="AG2132" s="1"/>
    </row>
    <row r="2133" customFormat="1" spans="1:33">
      <c r="A2133" s="15" t="s">
        <v>177</v>
      </c>
      <c r="B2133" s="2" t="s">
        <v>11107</v>
      </c>
      <c r="C2133" s="1"/>
      <c r="D2133" s="30" t="s">
        <v>306</v>
      </c>
      <c r="E2133" s="15" t="s">
        <v>177</v>
      </c>
      <c r="F2133" s="1"/>
      <c r="G2133" s="1" t="s">
        <v>85</v>
      </c>
      <c r="H2133" s="20"/>
      <c r="I2133" s="22"/>
      <c r="J2133" s="13"/>
      <c r="K2133" s="22"/>
      <c r="L2133" s="20"/>
      <c r="M2133" s="22"/>
      <c r="N2133" s="20"/>
      <c r="O2133" s="22"/>
      <c r="P2133" s="20"/>
      <c r="Q2133" s="22"/>
      <c r="R2133" s="20"/>
      <c r="S2133" s="22"/>
      <c r="T2133" s="20"/>
      <c r="U2133" s="22" t="s">
        <v>186</v>
      </c>
      <c r="V2133" s="27">
        <v>200</v>
      </c>
      <c r="W2133" s="1"/>
      <c r="X2133" s="29" t="s">
        <v>11108</v>
      </c>
      <c r="Y2133" s="1" t="s">
        <v>187</v>
      </c>
      <c r="Z2133" s="1" t="s">
        <v>187</v>
      </c>
      <c r="AA2133" s="1" t="s">
        <v>10761</v>
      </c>
      <c r="AB2133" s="1"/>
      <c r="AC2133" s="1"/>
      <c r="AD2133" s="1"/>
      <c r="AE2133" s="1"/>
      <c r="AF2133" s="1"/>
      <c r="AG2133" s="1"/>
    </row>
    <row r="2134" customFormat="1" spans="1:33">
      <c r="A2134" s="15" t="s">
        <v>177</v>
      </c>
      <c r="B2134" s="2" t="s">
        <v>11109</v>
      </c>
      <c r="C2134" s="1"/>
      <c r="D2134" s="30" t="s">
        <v>306</v>
      </c>
      <c r="E2134" s="15" t="s">
        <v>177</v>
      </c>
      <c r="F2134" s="1"/>
      <c r="G2134" s="1" t="s">
        <v>85</v>
      </c>
      <c r="H2134" s="20"/>
      <c r="I2134" s="22"/>
      <c r="J2134" s="13"/>
      <c r="K2134" s="22"/>
      <c r="L2134" s="20"/>
      <c r="M2134" s="22"/>
      <c r="N2134" s="20"/>
      <c r="O2134" s="22"/>
      <c r="P2134" s="20"/>
      <c r="Q2134" s="22"/>
      <c r="R2134" s="20"/>
      <c r="S2134" s="22"/>
      <c r="T2134" s="20"/>
      <c r="U2134" s="22"/>
      <c r="V2134" s="27">
        <v>250</v>
      </c>
      <c r="W2134" s="1"/>
      <c r="X2134" s="29" t="s">
        <v>11110</v>
      </c>
      <c r="Y2134" s="1" t="s">
        <v>187</v>
      </c>
      <c r="Z2134" s="1" t="s">
        <v>187</v>
      </c>
      <c r="AA2134" s="1" t="s">
        <v>6042</v>
      </c>
      <c r="AB2134" s="1"/>
      <c r="AC2134" s="1"/>
      <c r="AD2134" s="1"/>
      <c r="AE2134" s="1"/>
      <c r="AF2134" s="1"/>
      <c r="AG2134" s="1"/>
    </row>
    <row r="2135" customFormat="1" spans="1:33">
      <c r="A2135" s="15" t="s">
        <v>177</v>
      </c>
      <c r="B2135" s="2" t="s">
        <v>11111</v>
      </c>
      <c r="C2135" s="1"/>
      <c r="D2135" s="30" t="s">
        <v>306</v>
      </c>
      <c r="E2135" s="15" t="s">
        <v>177</v>
      </c>
      <c r="F2135" s="1"/>
      <c r="G2135" s="1" t="s">
        <v>85</v>
      </c>
      <c r="H2135" s="20"/>
      <c r="I2135" s="22"/>
      <c r="J2135" s="13"/>
      <c r="K2135" s="22"/>
      <c r="L2135" s="20"/>
      <c r="M2135" s="22"/>
      <c r="N2135" s="20"/>
      <c r="O2135" s="22"/>
      <c r="P2135" s="20"/>
      <c r="Q2135" s="22"/>
      <c r="R2135" s="20"/>
      <c r="S2135" s="22"/>
      <c r="T2135" s="20"/>
      <c r="U2135" s="22"/>
      <c r="V2135" s="27">
        <v>250</v>
      </c>
      <c r="W2135" s="1"/>
      <c r="X2135" s="29" t="s">
        <v>11112</v>
      </c>
      <c r="Y2135" s="1" t="s">
        <v>2780</v>
      </c>
      <c r="Z2135" s="1" t="s">
        <v>2035</v>
      </c>
      <c r="AA2135" s="1" t="s">
        <v>6042</v>
      </c>
      <c r="AB2135" s="1"/>
      <c r="AC2135" s="1"/>
      <c r="AD2135" s="1"/>
      <c r="AE2135" s="1"/>
      <c r="AF2135" s="1"/>
      <c r="AG2135" s="1"/>
    </row>
    <row r="2136" customFormat="1" spans="1:33">
      <c r="A2136" s="15" t="s">
        <v>177</v>
      </c>
      <c r="B2136" s="2" t="s">
        <v>11113</v>
      </c>
      <c r="C2136" s="1"/>
      <c r="D2136" s="30" t="s">
        <v>306</v>
      </c>
      <c r="E2136" s="15" t="s">
        <v>177</v>
      </c>
      <c r="F2136" s="1"/>
      <c r="G2136" s="1" t="s">
        <v>85</v>
      </c>
      <c r="H2136" s="20"/>
      <c r="I2136" s="22"/>
      <c r="J2136" s="13"/>
      <c r="K2136" s="22"/>
      <c r="L2136" s="20"/>
      <c r="M2136" s="22"/>
      <c r="N2136" s="20"/>
      <c r="O2136" s="22"/>
      <c r="P2136" s="20"/>
      <c r="Q2136" s="22"/>
      <c r="R2136" s="20"/>
      <c r="S2136" s="22"/>
      <c r="T2136" s="20"/>
      <c r="U2136" s="22"/>
      <c r="V2136" s="27">
        <v>250</v>
      </c>
      <c r="W2136" s="1"/>
      <c r="X2136" s="29" t="s">
        <v>11114</v>
      </c>
      <c r="Y2136" s="1" t="s">
        <v>2780</v>
      </c>
      <c r="Z2136" s="1" t="s">
        <v>2035</v>
      </c>
      <c r="AA2136" s="1" t="s">
        <v>6042</v>
      </c>
      <c r="AB2136" s="1"/>
      <c r="AC2136" s="1"/>
      <c r="AD2136" s="1"/>
      <c r="AE2136" s="1"/>
      <c r="AF2136" s="1"/>
      <c r="AG2136" s="1"/>
    </row>
    <row r="2137" customFormat="1" spans="1:33">
      <c r="A2137" s="15" t="s">
        <v>177</v>
      </c>
      <c r="B2137" s="2" t="s">
        <v>11115</v>
      </c>
      <c r="C2137" s="1"/>
      <c r="D2137" s="30" t="s">
        <v>306</v>
      </c>
      <c r="E2137" s="15" t="s">
        <v>177</v>
      </c>
      <c r="F2137" s="1"/>
      <c r="G2137" s="1" t="s">
        <v>11116</v>
      </c>
      <c r="H2137" s="20"/>
      <c r="I2137" s="22"/>
      <c r="J2137" s="13"/>
      <c r="K2137" s="22"/>
      <c r="L2137" s="20"/>
      <c r="M2137" s="22"/>
      <c r="N2137" s="20"/>
      <c r="O2137" s="22"/>
      <c r="P2137" s="20"/>
      <c r="Q2137" s="22"/>
      <c r="R2137" s="20"/>
      <c r="S2137" s="22"/>
      <c r="T2137" s="20"/>
      <c r="U2137" s="22"/>
      <c r="V2137" s="27">
        <v>250</v>
      </c>
      <c r="W2137" s="1"/>
      <c r="X2137" s="29" t="s">
        <v>11117</v>
      </c>
      <c r="Y2137" s="1" t="s">
        <v>187</v>
      </c>
      <c r="Z2137" s="1" t="s">
        <v>187</v>
      </c>
      <c r="AA2137" s="1" t="s">
        <v>5366</v>
      </c>
      <c r="AB2137" s="1"/>
      <c r="AC2137" s="1"/>
      <c r="AD2137" s="1"/>
      <c r="AE2137" s="1"/>
      <c r="AF2137" s="1"/>
      <c r="AG2137" s="1"/>
    </row>
    <row r="2138" customFormat="1" spans="1:33">
      <c r="A2138" s="15" t="s">
        <v>177</v>
      </c>
      <c r="B2138" s="2" t="s">
        <v>11118</v>
      </c>
      <c r="C2138" s="1"/>
      <c r="D2138" s="30" t="s">
        <v>306</v>
      </c>
      <c r="E2138" s="15" t="s">
        <v>177</v>
      </c>
      <c r="F2138" s="1"/>
      <c r="G2138" s="1" t="s">
        <v>85</v>
      </c>
      <c r="H2138" s="20"/>
      <c r="I2138" s="22"/>
      <c r="J2138" s="13"/>
      <c r="K2138" s="22"/>
      <c r="L2138" s="20"/>
      <c r="M2138" s="22"/>
      <c r="N2138" s="20"/>
      <c r="O2138" s="22"/>
      <c r="P2138" s="20"/>
      <c r="Q2138" s="22"/>
      <c r="R2138" s="20"/>
      <c r="S2138" s="22"/>
      <c r="T2138" s="20"/>
      <c r="U2138" s="22"/>
      <c r="V2138" s="27">
        <v>250</v>
      </c>
      <c r="W2138" s="1"/>
      <c r="X2138" s="29" t="s">
        <v>11119</v>
      </c>
      <c r="Y2138" s="1" t="s">
        <v>187</v>
      </c>
      <c r="Z2138" s="1" t="s">
        <v>187</v>
      </c>
      <c r="AA2138" s="1" t="s">
        <v>10761</v>
      </c>
      <c r="AB2138" s="1"/>
      <c r="AC2138" s="1"/>
      <c r="AD2138" s="1"/>
      <c r="AE2138" s="1"/>
      <c r="AF2138" s="1"/>
      <c r="AG2138" s="1"/>
    </row>
    <row r="2139" customFormat="1" spans="1:33">
      <c r="A2139" s="15" t="s">
        <v>177</v>
      </c>
      <c r="B2139" s="2" t="s">
        <v>11120</v>
      </c>
      <c r="C2139" s="1"/>
      <c r="D2139" s="30" t="s">
        <v>306</v>
      </c>
      <c r="E2139" s="15" t="s">
        <v>177</v>
      </c>
      <c r="F2139" s="1"/>
      <c r="G2139" s="1" t="s">
        <v>85</v>
      </c>
      <c r="H2139" s="20"/>
      <c r="I2139" s="22"/>
      <c r="J2139" s="13"/>
      <c r="K2139" s="22"/>
      <c r="L2139" s="20"/>
      <c r="M2139" s="22"/>
      <c r="N2139" s="20"/>
      <c r="O2139" s="22"/>
      <c r="P2139" s="20"/>
      <c r="Q2139" s="22"/>
      <c r="R2139" s="20"/>
      <c r="S2139" s="22"/>
      <c r="T2139" s="20"/>
      <c r="U2139" s="22" t="s">
        <v>186</v>
      </c>
      <c r="V2139" s="27">
        <v>300</v>
      </c>
      <c r="W2139" s="1"/>
      <c r="X2139" s="29" t="s">
        <v>11121</v>
      </c>
      <c r="Y2139" s="1" t="s">
        <v>187</v>
      </c>
      <c r="Z2139" s="1" t="s">
        <v>187</v>
      </c>
      <c r="AA2139" s="1" t="s">
        <v>10761</v>
      </c>
      <c r="AB2139" s="1"/>
      <c r="AC2139" s="1"/>
      <c r="AD2139" s="1"/>
      <c r="AE2139" s="1"/>
      <c r="AF2139" s="1"/>
      <c r="AG2139" s="1"/>
    </row>
    <row r="2140" customFormat="1" spans="1:33">
      <c r="A2140" s="15" t="s">
        <v>177</v>
      </c>
      <c r="B2140" s="2" t="s">
        <v>11122</v>
      </c>
      <c r="C2140" s="1"/>
      <c r="D2140" s="30" t="s">
        <v>306</v>
      </c>
      <c r="E2140" s="15" t="s">
        <v>177</v>
      </c>
      <c r="F2140" s="1"/>
      <c r="G2140" s="1" t="s">
        <v>85</v>
      </c>
      <c r="H2140" s="20"/>
      <c r="I2140" s="22"/>
      <c r="J2140" s="13"/>
      <c r="K2140" s="22"/>
      <c r="L2140" s="20"/>
      <c r="M2140" s="22"/>
      <c r="N2140" s="20"/>
      <c r="O2140" s="22"/>
      <c r="P2140" s="20"/>
      <c r="Q2140" s="22"/>
      <c r="R2140" s="20"/>
      <c r="S2140" s="22"/>
      <c r="T2140" s="20"/>
      <c r="U2140" s="22"/>
      <c r="V2140" s="27">
        <v>400</v>
      </c>
      <c r="W2140" s="1"/>
      <c r="X2140" s="29" t="s">
        <v>11123</v>
      </c>
      <c r="Y2140" s="1" t="s">
        <v>2780</v>
      </c>
      <c r="Z2140" s="1" t="s">
        <v>2035</v>
      </c>
      <c r="AA2140" s="1" t="s">
        <v>10761</v>
      </c>
      <c r="AB2140" s="1"/>
      <c r="AC2140" s="1"/>
      <c r="AD2140" s="1"/>
      <c r="AE2140" s="1"/>
      <c r="AF2140" s="1"/>
      <c r="AG2140" s="1"/>
    </row>
    <row r="2141" customFormat="1" spans="1:33">
      <c r="A2141" s="15" t="s">
        <v>177</v>
      </c>
      <c r="B2141" s="2" t="s">
        <v>11124</v>
      </c>
      <c r="C2141" s="1"/>
      <c r="D2141" s="30" t="s">
        <v>306</v>
      </c>
      <c r="E2141" s="15" t="s">
        <v>177</v>
      </c>
      <c r="F2141" s="1"/>
      <c r="G2141" s="1" t="s">
        <v>85</v>
      </c>
      <c r="H2141" s="20"/>
      <c r="I2141" s="22"/>
      <c r="J2141" s="13"/>
      <c r="K2141" s="22"/>
      <c r="L2141" s="20"/>
      <c r="M2141" s="22"/>
      <c r="N2141" s="20"/>
      <c r="O2141" s="22"/>
      <c r="P2141" s="20"/>
      <c r="Q2141" s="22"/>
      <c r="R2141" s="20"/>
      <c r="S2141" s="22"/>
      <c r="T2141" s="20"/>
      <c r="U2141" s="22"/>
      <c r="V2141" s="27">
        <v>400</v>
      </c>
      <c r="W2141" s="1"/>
      <c r="X2141" s="29" t="s">
        <v>11125</v>
      </c>
      <c r="Y2141" s="1" t="s">
        <v>2780</v>
      </c>
      <c r="Z2141" s="1" t="s">
        <v>2035</v>
      </c>
      <c r="AA2141" s="1" t="s">
        <v>10761</v>
      </c>
      <c r="AB2141" s="1"/>
      <c r="AC2141" s="1"/>
      <c r="AD2141" s="1"/>
      <c r="AE2141" s="1"/>
      <c r="AF2141" s="1"/>
      <c r="AG2141" s="1"/>
    </row>
    <row r="2142" customFormat="1" spans="1:33">
      <c r="A2142" s="15" t="s">
        <v>177</v>
      </c>
      <c r="B2142" s="2" t="s">
        <v>11126</v>
      </c>
      <c r="C2142" s="1"/>
      <c r="D2142" s="30" t="s">
        <v>306</v>
      </c>
      <c r="E2142" s="15" t="s">
        <v>177</v>
      </c>
      <c r="F2142" s="1"/>
      <c r="G2142" s="1" t="s">
        <v>85</v>
      </c>
      <c r="H2142" s="20"/>
      <c r="I2142" s="22"/>
      <c r="J2142" s="13"/>
      <c r="K2142" s="22"/>
      <c r="L2142" s="20"/>
      <c r="M2142" s="22"/>
      <c r="N2142" s="20"/>
      <c r="O2142" s="22"/>
      <c r="P2142" s="20"/>
      <c r="Q2142" s="22"/>
      <c r="R2142" s="20"/>
      <c r="S2142" s="22"/>
      <c r="T2142" s="20"/>
      <c r="U2142" s="22"/>
      <c r="V2142" s="27">
        <v>400</v>
      </c>
      <c r="W2142" s="1"/>
      <c r="X2142" s="29" t="s">
        <v>11127</v>
      </c>
      <c r="Y2142" s="1" t="s">
        <v>306</v>
      </c>
      <c r="Z2142" s="1" t="s">
        <v>306</v>
      </c>
      <c r="AA2142" s="1" t="s">
        <v>10761</v>
      </c>
      <c r="AB2142" s="1"/>
      <c r="AC2142" s="1"/>
      <c r="AD2142" s="1"/>
      <c r="AE2142" s="1"/>
      <c r="AF2142" s="1"/>
      <c r="AG2142" s="1"/>
    </row>
    <row r="2143" customFormat="1" spans="1:33">
      <c r="A2143" s="15" t="s">
        <v>177</v>
      </c>
      <c r="B2143" s="2" t="s">
        <v>11128</v>
      </c>
      <c r="C2143" s="1"/>
      <c r="D2143" s="30" t="s">
        <v>306</v>
      </c>
      <c r="E2143" s="15" t="s">
        <v>177</v>
      </c>
      <c r="F2143" s="1"/>
      <c r="G2143" s="1" t="s">
        <v>85</v>
      </c>
      <c r="H2143" s="20"/>
      <c r="I2143" s="22"/>
      <c r="J2143" s="13"/>
      <c r="K2143" s="22"/>
      <c r="L2143" s="20"/>
      <c r="M2143" s="22"/>
      <c r="N2143" s="20"/>
      <c r="O2143" s="22"/>
      <c r="P2143" s="20"/>
      <c r="Q2143" s="22"/>
      <c r="R2143" s="20"/>
      <c r="S2143" s="22"/>
      <c r="T2143" s="20"/>
      <c r="U2143" s="22"/>
      <c r="V2143" s="27">
        <v>400</v>
      </c>
      <c r="W2143" s="1"/>
      <c r="X2143" s="29" t="s">
        <v>10900</v>
      </c>
      <c r="Y2143" s="1" t="s">
        <v>2780</v>
      </c>
      <c r="Z2143" s="1" t="s">
        <v>2314</v>
      </c>
      <c r="AA2143" s="1" t="s">
        <v>10761</v>
      </c>
      <c r="AB2143" s="1"/>
      <c r="AC2143" s="1"/>
      <c r="AD2143" s="1"/>
      <c r="AE2143" s="1"/>
      <c r="AF2143" s="1"/>
      <c r="AG2143" s="1"/>
    </row>
    <row r="2144" customFormat="1" spans="1:33">
      <c r="A2144" s="15" t="s">
        <v>177</v>
      </c>
      <c r="B2144" s="2" t="s">
        <v>11129</v>
      </c>
      <c r="C2144" s="1"/>
      <c r="D2144" s="30" t="s">
        <v>306</v>
      </c>
      <c r="E2144" s="15" t="s">
        <v>177</v>
      </c>
      <c r="F2144" s="1"/>
      <c r="G2144" s="1" t="s">
        <v>85</v>
      </c>
      <c r="H2144" s="20"/>
      <c r="I2144" s="22"/>
      <c r="J2144" s="13"/>
      <c r="K2144" s="22"/>
      <c r="L2144" s="20"/>
      <c r="M2144" s="22"/>
      <c r="N2144" s="20"/>
      <c r="O2144" s="22"/>
      <c r="P2144" s="20"/>
      <c r="Q2144" s="22"/>
      <c r="R2144" s="20"/>
      <c r="S2144" s="22"/>
      <c r="T2144" s="20"/>
      <c r="U2144" s="22" t="s">
        <v>186</v>
      </c>
      <c r="V2144" s="27">
        <v>500</v>
      </c>
      <c r="W2144" s="1"/>
      <c r="X2144" s="29" t="s">
        <v>11130</v>
      </c>
      <c r="Y2144" s="1" t="s">
        <v>187</v>
      </c>
      <c r="Z2144" s="1" t="s">
        <v>187</v>
      </c>
      <c r="AA2144" s="1" t="s">
        <v>5366</v>
      </c>
      <c r="AB2144" s="1"/>
      <c r="AC2144" s="1"/>
      <c r="AD2144" s="1"/>
      <c r="AE2144" s="1"/>
      <c r="AF2144" s="1"/>
      <c r="AG2144" s="1"/>
    </row>
    <row r="2145" customFormat="1" spans="1:33">
      <c r="A2145" s="15" t="s">
        <v>177</v>
      </c>
      <c r="B2145" s="2" t="s">
        <v>11131</v>
      </c>
      <c r="C2145" s="1"/>
      <c r="D2145" s="30" t="s">
        <v>306</v>
      </c>
      <c r="E2145" s="15" t="s">
        <v>177</v>
      </c>
      <c r="F2145" s="1"/>
      <c r="G2145" s="1" t="s">
        <v>85</v>
      </c>
      <c r="H2145" s="20"/>
      <c r="I2145" s="22"/>
      <c r="J2145" s="13"/>
      <c r="K2145" s="22"/>
      <c r="L2145" s="20"/>
      <c r="M2145" s="22"/>
      <c r="N2145" s="20"/>
      <c r="O2145" s="22"/>
      <c r="P2145" s="20"/>
      <c r="Q2145" s="22"/>
      <c r="R2145" s="20"/>
      <c r="S2145" s="22"/>
      <c r="T2145" s="20"/>
      <c r="U2145" s="22" t="s">
        <v>181</v>
      </c>
      <c r="V2145" s="27">
        <v>500</v>
      </c>
      <c r="W2145" s="1"/>
      <c r="X2145" s="29" t="s">
        <v>11132</v>
      </c>
      <c r="Y2145" s="1" t="s">
        <v>187</v>
      </c>
      <c r="Z2145" s="1" t="s">
        <v>187</v>
      </c>
      <c r="AA2145" s="1" t="s">
        <v>5375</v>
      </c>
      <c r="AB2145" s="1"/>
      <c r="AC2145" s="1"/>
      <c r="AD2145" s="1"/>
      <c r="AE2145" s="1"/>
      <c r="AF2145" s="1"/>
      <c r="AG2145" s="1"/>
    </row>
    <row r="2146" customFormat="1" spans="1:33">
      <c r="A2146" s="15" t="s">
        <v>177</v>
      </c>
      <c r="B2146" s="2" t="s">
        <v>11133</v>
      </c>
      <c r="C2146" s="1"/>
      <c r="D2146" s="30" t="s">
        <v>306</v>
      </c>
      <c r="E2146" s="15" t="s">
        <v>177</v>
      </c>
      <c r="F2146" s="1"/>
      <c r="G2146" s="1" t="s">
        <v>85</v>
      </c>
      <c r="H2146" s="20"/>
      <c r="I2146" s="22"/>
      <c r="J2146" s="13"/>
      <c r="K2146" s="22"/>
      <c r="L2146" s="20"/>
      <c r="M2146" s="22"/>
      <c r="N2146" s="20"/>
      <c r="O2146" s="22"/>
      <c r="P2146" s="20"/>
      <c r="Q2146" s="22"/>
      <c r="R2146" s="20"/>
      <c r="S2146" s="22"/>
      <c r="T2146" s="20"/>
      <c r="U2146" s="22"/>
      <c r="V2146" s="27">
        <v>500</v>
      </c>
      <c r="W2146" s="1"/>
      <c r="X2146" s="29" t="s">
        <v>11134</v>
      </c>
      <c r="Y2146" s="1" t="s">
        <v>187</v>
      </c>
      <c r="Z2146" s="1" t="s">
        <v>187</v>
      </c>
      <c r="AA2146" s="1" t="s">
        <v>10761</v>
      </c>
      <c r="AB2146" s="1"/>
      <c r="AC2146" s="1"/>
      <c r="AD2146" s="1"/>
      <c r="AE2146" s="1"/>
      <c r="AF2146" s="1"/>
      <c r="AG2146" s="1"/>
    </row>
    <row r="2147" customFormat="1" spans="1:33">
      <c r="A2147" s="15" t="s">
        <v>177</v>
      </c>
      <c r="B2147" s="2" t="s">
        <v>11135</v>
      </c>
      <c r="C2147" s="1"/>
      <c r="D2147" s="30" t="s">
        <v>306</v>
      </c>
      <c r="E2147" s="15" t="s">
        <v>177</v>
      </c>
      <c r="F2147" s="1"/>
      <c r="G2147" s="1" t="s">
        <v>85</v>
      </c>
      <c r="H2147" s="20"/>
      <c r="I2147" s="22"/>
      <c r="J2147" s="13"/>
      <c r="K2147" s="22"/>
      <c r="L2147" s="20"/>
      <c r="M2147" s="22"/>
      <c r="N2147" s="20"/>
      <c r="O2147" s="22"/>
      <c r="P2147" s="20"/>
      <c r="Q2147" s="22"/>
      <c r="R2147" s="20"/>
      <c r="S2147" s="22"/>
      <c r="T2147" s="20"/>
      <c r="U2147" s="22"/>
      <c r="V2147" s="27">
        <v>500</v>
      </c>
      <c r="W2147" s="1"/>
      <c r="X2147" s="29" t="s">
        <v>11136</v>
      </c>
      <c r="Y2147" s="1" t="s">
        <v>187</v>
      </c>
      <c r="Z2147" s="1" t="s">
        <v>187</v>
      </c>
      <c r="AA2147" s="1" t="s">
        <v>10761</v>
      </c>
      <c r="AB2147" s="1"/>
      <c r="AC2147" s="1"/>
      <c r="AD2147" s="1"/>
      <c r="AE2147" s="1"/>
      <c r="AF2147" s="1"/>
      <c r="AG2147" s="1"/>
    </row>
    <row r="2148" customFormat="1" spans="1:33">
      <c r="A2148" s="15" t="s">
        <v>177</v>
      </c>
      <c r="B2148" s="2" t="s">
        <v>11137</v>
      </c>
      <c r="C2148" s="1"/>
      <c r="D2148" s="30" t="s">
        <v>306</v>
      </c>
      <c r="E2148" s="15" t="s">
        <v>177</v>
      </c>
      <c r="F2148" s="1"/>
      <c r="G2148" s="1" t="s">
        <v>85</v>
      </c>
      <c r="H2148" s="20"/>
      <c r="I2148" s="22"/>
      <c r="J2148" s="13"/>
      <c r="K2148" s="22"/>
      <c r="L2148" s="20"/>
      <c r="M2148" s="22"/>
      <c r="N2148" s="20"/>
      <c r="O2148" s="22"/>
      <c r="P2148" s="20"/>
      <c r="Q2148" s="22"/>
      <c r="R2148" s="20"/>
      <c r="S2148" s="22"/>
      <c r="T2148" s="20"/>
      <c r="U2148" s="22" t="s">
        <v>186</v>
      </c>
      <c r="V2148" s="27">
        <v>1000</v>
      </c>
      <c r="W2148" s="1"/>
      <c r="X2148" s="29" t="s">
        <v>11138</v>
      </c>
      <c r="Y2148" s="1" t="s">
        <v>187</v>
      </c>
      <c r="Z2148" s="1" t="s">
        <v>187</v>
      </c>
      <c r="AA2148" s="1" t="s">
        <v>5375</v>
      </c>
      <c r="AB2148" s="1"/>
      <c r="AC2148" s="1"/>
      <c r="AD2148" s="1"/>
      <c r="AE2148" s="1"/>
      <c r="AF2148" s="1"/>
      <c r="AG2148" s="1"/>
    </row>
    <row r="2149" customFormat="1" spans="1:33">
      <c r="A2149" s="15" t="s">
        <v>177</v>
      </c>
      <c r="B2149" s="2" t="s">
        <v>11139</v>
      </c>
      <c r="C2149" s="1"/>
      <c r="D2149" s="30" t="s">
        <v>306</v>
      </c>
      <c r="E2149" s="15" t="s">
        <v>177</v>
      </c>
      <c r="F2149" s="1"/>
      <c r="G2149" s="1" t="s">
        <v>85</v>
      </c>
      <c r="H2149" s="20"/>
      <c r="I2149" s="22"/>
      <c r="J2149" s="13"/>
      <c r="K2149" s="22"/>
      <c r="L2149" s="20"/>
      <c r="M2149" s="22"/>
      <c r="N2149" s="20"/>
      <c r="O2149" s="22"/>
      <c r="P2149" s="20"/>
      <c r="Q2149" s="22"/>
      <c r="R2149" s="20"/>
      <c r="S2149" s="22"/>
      <c r="T2149" s="20"/>
      <c r="U2149" s="22"/>
      <c r="V2149" s="27">
        <v>1000</v>
      </c>
      <c r="W2149" s="1"/>
      <c r="X2149" s="29" t="s">
        <v>11140</v>
      </c>
      <c r="Y2149" s="1" t="s">
        <v>187</v>
      </c>
      <c r="Z2149" s="1" t="s">
        <v>187</v>
      </c>
      <c r="AA2149" s="1" t="s">
        <v>10761</v>
      </c>
      <c r="AB2149" s="1"/>
      <c r="AC2149" s="1"/>
      <c r="AD2149" s="1"/>
      <c r="AE2149" s="1"/>
      <c r="AF2149" s="1"/>
      <c r="AG2149" s="1"/>
    </row>
    <row r="2150" customFormat="1" spans="1:33">
      <c r="A2150" s="15" t="s">
        <v>177</v>
      </c>
      <c r="B2150" s="2" t="s">
        <v>11141</v>
      </c>
      <c r="C2150" s="1"/>
      <c r="D2150" s="30" t="s">
        <v>306</v>
      </c>
      <c r="E2150" s="15" t="s">
        <v>177</v>
      </c>
      <c r="F2150" s="1"/>
      <c r="G2150" s="1" t="s">
        <v>85</v>
      </c>
      <c r="H2150" s="20"/>
      <c r="I2150" s="22"/>
      <c r="J2150" s="13"/>
      <c r="K2150" s="22"/>
      <c r="L2150" s="20"/>
      <c r="M2150" s="22"/>
      <c r="N2150" s="20"/>
      <c r="O2150" s="22"/>
      <c r="P2150" s="20"/>
      <c r="Q2150" s="22"/>
      <c r="R2150" s="20"/>
      <c r="S2150" s="22"/>
      <c r="T2150" s="20"/>
      <c r="U2150" s="22"/>
      <c r="V2150" s="27">
        <v>1000</v>
      </c>
      <c r="W2150" s="1"/>
      <c r="X2150" s="29" t="s">
        <v>11142</v>
      </c>
      <c r="Y2150" s="1" t="s">
        <v>187</v>
      </c>
      <c r="Z2150" s="1" t="s">
        <v>187</v>
      </c>
      <c r="AA2150" s="1" t="s">
        <v>10761</v>
      </c>
      <c r="AB2150" s="1"/>
      <c r="AC2150" s="1"/>
      <c r="AD2150" s="1"/>
      <c r="AE2150" s="1"/>
      <c r="AF2150" s="1"/>
      <c r="AG2150" s="1"/>
    </row>
    <row r="2151" s="11" customFormat="1" spans="1:33">
      <c r="A2151" s="11" t="s">
        <v>177</v>
      </c>
      <c r="B2151" s="49" t="s">
        <v>11143</v>
      </c>
      <c r="C2151" s="34"/>
      <c r="D2151" s="34" t="s">
        <v>306</v>
      </c>
      <c r="E2151" s="11" t="s">
        <v>177</v>
      </c>
      <c r="F2151" s="34"/>
      <c r="G2151" s="34" t="s">
        <v>85</v>
      </c>
      <c r="H2151" s="35"/>
      <c r="I2151" s="38"/>
      <c r="J2151" s="80"/>
      <c r="K2151" s="38"/>
      <c r="L2151" s="35"/>
      <c r="M2151" s="38"/>
      <c r="N2151" s="35"/>
      <c r="O2151" s="38"/>
      <c r="P2151" s="35"/>
      <c r="Q2151" s="38"/>
      <c r="R2151" s="35"/>
      <c r="S2151" s="38"/>
      <c r="T2151" s="35"/>
      <c r="U2151" s="38"/>
      <c r="V2151" s="41">
        <v>1500</v>
      </c>
      <c r="W2151" s="34"/>
      <c r="X2151" s="42" t="s">
        <v>11144</v>
      </c>
      <c r="Y2151" s="34" t="s">
        <v>2194</v>
      </c>
      <c r="Z2151" s="34" t="s">
        <v>2035</v>
      </c>
      <c r="AA2151" s="34" t="s">
        <v>10761</v>
      </c>
      <c r="AB2151" s="34"/>
      <c r="AC2151" s="34"/>
      <c r="AD2151" s="34"/>
      <c r="AE2151" s="34"/>
      <c r="AF2151" s="34"/>
      <c r="AG2151" s="34"/>
    </row>
    <row r="2152" spans="1:33">
      <c r="A2152" t="s">
        <v>200</v>
      </c>
      <c r="B2152" s="2" t="s">
        <v>1727</v>
      </c>
      <c r="C2152" s="1"/>
      <c r="D2152" s="1" t="s">
        <v>306</v>
      </c>
      <c r="E2152" t="s">
        <v>200</v>
      </c>
      <c r="F2152" s="1" t="s">
        <v>306</v>
      </c>
      <c r="G2152" s="1" t="s">
        <v>85</v>
      </c>
      <c r="H2152" s="20"/>
      <c r="I2152" s="22"/>
      <c r="K2152" s="22"/>
      <c r="L2152" s="20"/>
      <c r="M2152" s="22"/>
      <c r="N2152" s="20"/>
      <c r="O2152" s="22"/>
      <c r="P2152" s="20"/>
      <c r="Q2152" s="22"/>
      <c r="R2152" s="20"/>
      <c r="S2152" s="22"/>
      <c r="T2152" s="20"/>
      <c r="U2152" s="22" t="s">
        <v>306</v>
      </c>
      <c r="V2152" s="27">
        <v>0</v>
      </c>
      <c r="W2152" s="1" t="s">
        <v>11145</v>
      </c>
      <c r="X2152" s="29" t="s">
        <v>11146</v>
      </c>
      <c r="Y2152" s="1" t="s">
        <v>306</v>
      </c>
      <c r="Z2152" s="1" t="s">
        <v>306</v>
      </c>
      <c r="AA2152" s="1" t="s">
        <v>747</v>
      </c>
      <c r="AB2152" s="1"/>
      <c r="AC2152" s="1"/>
      <c r="AD2152" s="1"/>
      <c r="AE2152" s="1"/>
      <c r="AF2152" s="1"/>
      <c r="AG2152" s="1"/>
    </row>
    <row r="2153" spans="1:33">
      <c r="A2153" t="s">
        <v>200</v>
      </c>
      <c r="B2153" s="2" t="s">
        <v>1773</v>
      </c>
      <c r="C2153" s="1"/>
      <c r="D2153" s="1" t="s">
        <v>306</v>
      </c>
      <c r="E2153" t="s">
        <v>200</v>
      </c>
      <c r="F2153" s="1" t="s">
        <v>306</v>
      </c>
      <c r="G2153" s="1" t="s">
        <v>85</v>
      </c>
      <c r="H2153" s="20"/>
      <c r="I2153" s="22"/>
      <c r="K2153" s="22"/>
      <c r="L2153" s="20"/>
      <c r="M2153" s="22"/>
      <c r="N2153" s="20"/>
      <c r="O2153" s="22"/>
      <c r="P2153" s="20"/>
      <c r="Q2153" s="22"/>
      <c r="R2153" s="20"/>
      <c r="S2153" s="22"/>
      <c r="T2153" s="20"/>
      <c r="U2153" s="22" t="s">
        <v>306</v>
      </c>
      <c r="V2153" s="27">
        <v>0</v>
      </c>
      <c r="W2153" s="1" t="s">
        <v>11147</v>
      </c>
      <c r="X2153" s="29" t="s">
        <v>183</v>
      </c>
      <c r="Y2153" s="1" t="s">
        <v>306</v>
      </c>
      <c r="Z2153" s="1" t="s">
        <v>306</v>
      </c>
      <c r="AA2153" s="1" t="s">
        <v>747</v>
      </c>
      <c r="AB2153" s="1"/>
      <c r="AC2153" s="1"/>
      <c r="AD2153" s="1"/>
      <c r="AE2153" s="1"/>
      <c r="AF2153" s="1"/>
      <c r="AG2153" s="1"/>
    </row>
    <row r="2154" spans="1:33">
      <c r="A2154" t="s">
        <v>200</v>
      </c>
      <c r="B2154" s="2" t="s">
        <v>1772</v>
      </c>
      <c r="C2154" s="1"/>
      <c r="D2154" s="1" t="s">
        <v>306</v>
      </c>
      <c r="E2154" t="s">
        <v>200</v>
      </c>
      <c r="F2154" s="1" t="s">
        <v>306</v>
      </c>
      <c r="G2154" s="1" t="s">
        <v>85</v>
      </c>
      <c r="H2154" s="20"/>
      <c r="I2154" s="22"/>
      <c r="K2154" s="22"/>
      <c r="L2154" s="20"/>
      <c r="M2154" s="22"/>
      <c r="N2154" s="20"/>
      <c r="O2154" s="22"/>
      <c r="P2154" s="20"/>
      <c r="Q2154" s="22"/>
      <c r="R2154" s="20"/>
      <c r="S2154" s="22"/>
      <c r="T2154" s="20"/>
      <c r="U2154" s="22" t="s">
        <v>306</v>
      </c>
      <c r="V2154" s="27">
        <v>0</v>
      </c>
      <c r="W2154" s="1" t="s">
        <v>11148</v>
      </c>
      <c r="X2154" s="29" t="s">
        <v>11149</v>
      </c>
      <c r="Y2154" s="1" t="s">
        <v>306</v>
      </c>
      <c r="Z2154" s="1" t="s">
        <v>306</v>
      </c>
      <c r="AA2154" s="1" t="s">
        <v>747</v>
      </c>
      <c r="AB2154" s="1"/>
      <c r="AC2154" s="1"/>
      <c r="AD2154" s="1"/>
      <c r="AE2154" s="1"/>
      <c r="AF2154" s="1"/>
      <c r="AG2154" s="1"/>
    </row>
    <row r="2155" spans="1:33">
      <c r="A2155" t="s">
        <v>200</v>
      </c>
      <c r="B2155" s="2" t="s">
        <v>1864</v>
      </c>
      <c r="C2155" s="1"/>
      <c r="D2155" s="1" t="s">
        <v>306</v>
      </c>
      <c r="E2155" t="s">
        <v>200</v>
      </c>
      <c r="F2155" s="1" t="s">
        <v>306</v>
      </c>
      <c r="G2155" s="1" t="s">
        <v>85</v>
      </c>
      <c r="H2155" s="20"/>
      <c r="I2155" s="22"/>
      <c r="K2155" s="22"/>
      <c r="L2155" s="20"/>
      <c r="M2155" s="22"/>
      <c r="N2155" s="20"/>
      <c r="O2155" s="22"/>
      <c r="P2155" s="20"/>
      <c r="Q2155" s="22"/>
      <c r="R2155" s="20"/>
      <c r="S2155" s="22"/>
      <c r="T2155" s="20"/>
      <c r="U2155" s="22" t="s">
        <v>306</v>
      </c>
      <c r="V2155" s="27">
        <v>0</v>
      </c>
      <c r="W2155" s="1" t="s">
        <v>11150</v>
      </c>
      <c r="X2155" s="29" t="s">
        <v>183</v>
      </c>
      <c r="Y2155" s="1" t="s">
        <v>306</v>
      </c>
      <c r="Z2155" s="1" t="s">
        <v>306</v>
      </c>
      <c r="AA2155" s="1" t="s">
        <v>747</v>
      </c>
      <c r="AB2155" s="1"/>
      <c r="AC2155" s="1"/>
      <c r="AD2155" s="1"/>
      <c r="AE2155" s="1"/>
      <c r="AF2155" s="1"/>
      <c r="AG2155" s="1"/>
    </row>
    <row r="2156" spans="1:33">
      <c r="A2156" t="s">
        <v>200</v>
      </c>
      <c r="B2156" s="2" t="s">
        <v>1731</v>
      </c>
      <c r="C2156" s="1"/>
      <c r="D2156" s="1" t="s">
        <v>306</v>
      </c>
      <c r="E2156" t="s">
        <v>200</v>
      </c>
      <c r="F2156" s="1" t="s">
        <v>306</v>
      </c>
      <c r="G2156" s="1" t="s">
        <v>85</v>
      </c>
      <c r="H2156" s="20"/>
      <c r="I2156" s="22"/>
      <c r="K2156" s="22"/>
      <c r="L2156" s="20"/>
      <c r="M2156" s="22"/>
      <c r="N2156" s="20"/>
      <c r="O2156" s="22"/>
      <c r="P2156" s="20"/>
      <c r="Q2156" s="22"/>
      <c r="R2156" s="20"/>
      <c r="S2156" s="22"/>
      <c r="T2156" s="20"/>
      <c r="U2156" s="22" t="s">
        <v>306</v>
      </c>
      <c r="V2156" s="27">
        <v>0</v>
      </c>
      <c r="W2156" s="1" t="s">
        <v>11151</v>
      </c>
      <c r="X2156" s="29" t="s">
        <v>183</v>
      </c>
      <c r="Y2156" s="1" t="s">
        <v>306</v>
      </c>
      <c r="Z2156" s="1" t="s">
        <v>306</v>
      </c>
      <c r="AA2156" s="1" t="s">
        <v>747</v>
      </c>
      <c r="AB2156" s="1"/>
      <c r="AC2156" s="1"/>
      <c r="AD2156" s="1"/>
      <c r="AE2156" s="1"/>
      <c r="AF2156" s="1"/>
      <c r="AG2156" s="1"/>
    </row>
    <row r="2157" spans="1:33">
      <c r="A2157" t="s">
        <v>200</v>
      </c>
      <c r="B2157" s="2" t="s">
        <v>1989</v>
      </c>
      <c r="C2157" s="1"/>
      <c r="D2157" s="1" t="s">
        <v>306</v>
      </c>
      <c r="E2157" t="s">
        <v>200</v>
      </c>
      <c r="F2157" s="1" t="s">
        <v>306</v>
      </c>
      <c r="G2157" s="1" t="s">
        <v>85</v>
      </c>
      <c r="H2157" s="20"/>
      <c r="I2157" s="22"/>
      <c r="K2157" s="22"/>
      <c r="L2157" s="20"/>
      <c r="M2157" s="22"/>
      <c r="N2157" s="20"/>
      <c r="O2157" s="22"/>
      <c r="P2157" s="20"/>
      <c r="Q2157" s="22"/>
      <c r="R2157" s="20"/>
      <c r="S2157" s="22"/>
      <c r="T2157" s="20"/>
      <c r="U2157" s="22" t="s">
        <v>306</v>
      </c>
      <c r="V2157" s="27">
        <v>0</v>
      </c>
      <c r="W2157" s="1" t="s">
        <v>11152</v>
      </c>
      <c r="X2157" s="29" t="s">
        <v>183</v>
      </c>
      <c r="Y2157" s="1" t="s">
        <v>306</v>
      </c>
      <c r="Z2157" s="1" t="s">
        <v>306</v>
      </c>
      <c r="AA2157" s="1" t="s">
        <v>747</v>
      </c>
      <c r="AB2157" s="1"/>
      <c r="AC2157" s="1"/>
      <c r="AD2157" s="1"/>
      <c r="AE2157" s="1"/>
      <c r="AF2157" s="1"/>
      <c r="AG2157" s="1"/>
    </row>
    <row r="2158" spans="1:33">
      <c r="A2158" t="s">
        <v>200</v>
      </c>
      <c r="B2158" s="1" t="s">
        <v>11153</v>
      </c>
      <c r="C2158" s="1"/>
      <c r="D2158" s="1" t="s">
        <v>306</v>
      </c>
      <c r="E2158" t="s">
        <v>200</v>
      </c>
      <c r="F2158" s="1" t="s">
        <v>306</v>
      </c>
      <c r="G2158" s="1" t="s">
        <v>85</v>
      </c>
      <c r="H2158" s="20"/>
      <c r="I2158" s="22"/>
      <c r="K2158" s="22"/>
      <c r="L2158" s="20"/>
      <c r="M2158" s="22"/>
      <c r="N2158" s="20"/>
      <c r="O2158" s="22"/>
      <c r="P2158" s="20"/>
      <c r="Q2158" s="22"/>
      <c r="R2158" s="20"/>
      <c r="S2158" s="22"/>
      <c r="T2158" s="20"/>
      <c r="U2158" s="22" t="s">
        <v>306</v>
      </c>
      <c r="V2158" s="27">
        <v>0</v>
      </c>
      <c r="W2158" s="1" t="s">
        <v>11154</v>
      </c>
      <c r="X2158" s="29" t="s">
        <v>183</v>
      </c>
      <c r="Y2158" s="1" t="s">
        <v>306</v>
      </c>
      <c r="Z2158" s="1" t="s">
        <v>306</v>
      </c>
      <c r="AA2158" s="1" t="s">
        <v>1623</v>
      </c>
      <c r="AB2158" s="1"/>
      <c r="AC2158" s="1"/>
      <c r="AD2158" s="1"/>
      <c r="AE2158" s="1"/>
      <c r="AF2158" s="1"/>
      <c r="AG2158" s="1"/>
    </row>
    <row r="2159" spans="1:33">
      <c r="A2159" t="s">
        <v>200</v>
      </c>
      <c r="B2159" s="1" t="s">
        <v>11155</v>
      </c>
      <c r="C2159" s="1"/>
      <c r="D2159" s="1" t="s">
        <v>306</v>
      </c>
      <c r="E2159" t="s">
        <v>200</v>
      </c>
      <c r="F2159" s="1" t="s">
        <v>306</v>
      </c>
      <c r="G2159" s="1" t="s">
        <v>85</v>
      </c>
      <c r="H2159" s="20"/>
      <c r="I2159" s="22"/>
      <c r="K2159" s="22"/>
      <c r="L2159" s="20"/>
      <c r="M2159" s="22"/>
      <c r="N2159" s="20"/>
      <c r="O2159" s="22"/>
      <c r="P2159" s="20"/>
      <c r="Q2159" s="22"/>
      <c r="R2159" s="20"/>
      <c r="S2159" s="22"/>
      <c r="T2159" s="20"/>
      <c r="U2159" s="22" t="s">
        <v>306</v>
      </c>
      <c r="V2159" s="27">
        <v>0</v>
      </c>
      <c r="W2159" s="1" t="s">
        <v>11156</v>
      </c>
      <c r="X2159" s="29" t="s">
        <v>183</v>
      </c>
      <c r="Y2159" s="1" t="s">
        <v>306</v>
      </c>
      <c r="Z2159" s="1" t="s">
        <v>306</v>
      </c>
      <c r="AA2159" s="1" t="s">
        <v>1623</v>
      </c>
      <c r="AB2159" s="1"/>
      <c r="AC2159" s="1"/>
      <c r="AD2159" s="1"/>
      <c r="AE2159" s="1"/>
      <c r="AF2159" s="1"/>
      <c r="AG2159" s="1"/>
    </row>
    <row r="2160" spans="1:33">
      <c r="A2160" t="s">
        <v>200</v>
      </c>
      <c r="B2160" s="1" t="s">
        <v>11157</v>
      </c>
      <c r="C2160" s="54"/>
      <c r="D2160" s="1" t="s">
        <v>306</v>
      </c>
      <c r="E2160" t="s">
        <v>200</v>
      </c>
      <c r="F2160" s="1" t="s">
        <v>306</v>
      </c>
      <c r="G2160" s="1" t="s">
        <v>85</v>
      </c>
      <c r="H2160" s="20"/>
      <c r="I2160" s="22"/>
      <c r="K2160" s="22"/>
      <c r="L2160" s="20"/>
      <c r="M2160" s="22"/>
      <c r="N2160" s="20"/>
      <c r="O2160" s="22"/>
      <c r="P2160" s="20"/>
      <c r="Q2160" s="22"/>
      <c r="R2160" s="20"/>
      <c r="S2160" s="22"/>
      <c r="T2160" s="20"/>
      <c r="U2160" s="22" t="s">
        <v>306</v>
      </c>
      <c r="V2160" s="27">
        <v>0</v>
      </c>
      <c r="W2160" s="1" t="s">
        <v>11158</v>
      </c>
      <c r="X2160" s="29" t="s">
        <v>183</v>
      </c>
      <c r="Y2160" s="1" t="s">
        <v>306</v>
      </c>
      <c r="Z2160" s="1" t="s">
        <v>306</v>
      </c>
      <c r="AA2160" s="1" t="s">
        <v>1623</v>
      </c>
      <c r="AB2160" s="1"/>
      <c r="AC2160" s="1"/>
      <c r="AD2160" s="1"/>
      <c r="AE2160" s="1"/>
      <c r="AF2160" s="1"/>
      <c r="AG2160" s="1"/>
    </row>
    <row r="2161" spans="1:33">
      <c r="A2161" t="s">
        <v>200</v>
      </c>
      <c r="B2161" s="1" t="s">
        <v>11159</v>
      </c>
      <c r="C2161" s="54"/>
      <c r="D2161" s="1" t="s">
        <v>306</v>
      </c>
      <c r="E2161" t="s">
        <v>200</v>
      </c>
      <c r="F2161" s="1" t="s">
        <v>306</v>
      </c>
      <c r="G2161" s="1" t="s">
        <v>85</v>
      </c>
      <c r="H2161" s="20"/>
      <c r="I2161" s="22"/>
      <c r="K2161" s="22"/>
      <c r="L2161" s="20"/>
      <c r="M2161" s="22"/>
      <c r="N2161" s="20"/>
      <c r="O2161" s="22"/>
      <c r="P2161" s="20"/>
      <c r="Q2161" s="22"/>
      <c r="R2161" s="20"/>
      <c r="S2161" s="22"/>
      <c r="T2161" s="20"/>
      <c r="U2161" s="22" t="s">
        <v>306</v>
      </c>
      <c r="V2161" s="27">
        <v>0</v>
      </c>
      <c r="W2161" s="1" t="s">
        <v>11160</v>
      </c>
      <c r="X2161" s="29" t="s">
        <v>11161</v>
      </c>
      <c r="Y2161" s="1" t="s">
        <v>306</v>
      </c>
      <c r="Z2161" s="1" t="s">
        <v>306</v>
      </c>
      <c r="AA2161" s="1" t="s">
        <v>1623</v>
      </c>
      <c r="AB2161" s="1"/>
      <c r="AC2161" s="1"/>
      <c r="AD2161" s="1"/>
      <c r="AE2161" s="1"/>
      <c r="AF2161" s="1"/>
      <c r="AG2161" s="1"/>
    </row>
    <row r="2162" spans="1:33">
      <c r="A2162" t="s">
        <v>200</v>
      </c>
      <c r="B2162" s="1" t="s">
        <v>11162</v>
      </c>
      <c r="C2162" s="1"/>
      <c r="D2162" s="1" t="s">
        <v>306</v>
      </c>
      <c r="E2162" t="s">
        <v>200</v>
      </c>
      <c r="F2162" s="1" t="s">
        <v>306</v>
      </c>
      <c r="G2162" s="2" t="s">
        <v>85</v>
      </c>
      <c r="H2162" s="20"/>
      <c r="I2162" s="22"/>
      <c r="K2162" s="22"/>
      <c r="L2162" s="20"/>
      <c r="M2162" s="22"/>
      <c r="N2162" s="20"/>
      <c r="O2162" s="22"/>
      <c r="P2162" s="20"/>
      <c r="Q2162" s="22"/>
      <c r="R2162" s="20"/>
      <c r="S2162" s="22"/>
      <c r="T2162" s="20"/>
      <c r="U2162" s="22" t="s">
        <v>306</v>
      </c>
      <c r="V2162" s="27">
        <v>0</v>
      </c>
      <c r="W2162" s="1" t="s">
        <v>11163</v>
      </c>
      <c r="X2162" s="29" t="s">
        <v>11164</v>
      </c>
      <c r="Y2162" s="1" t="s">
        <v>306</v>
      </c>
      <c r="Z2162" s="1" t="s">
        <v>306</v>
      </c>
      <c r="AA2162" s="1" t="s">
        <v>1623</v>
      </c>
      <c r="AB2162" s="1"/>
      <c r="AC2162" s="1"/>
      <c r="AD2162" s="1"/>
      <c r="AE2162" s="1"/>
      <c r="AF2162" s="1"/>
      <c r="AG2162" s="1"/>
    </row>
    <row r="2163" spans="1:33">
      <c r="A2163" s="57" t="s">
        <v>200</v>
      </c>
      <c r="B2163" s="57" t="s">
        <v>11165</v>
      </c>
      <c r="C2163" s="1"/>
      <c r="D2163" s="1" t="s">
        <v>306</v>
      </c>
      <c r="E2163" s="57" t="s">
        <v>200</v>
      </c>
      <c r="F2163" s="1" t="s">
        <v>306</v>
      </c>
      <c r="G2163" s="1" t="s">
        <v>85</v>
      </c>
      <c r="H2163" s="20"/>
      <c r="I2163" s="22"/>
      <c r="K2163" s="22"/>
      <c r="L2163" s="20"/>
      <c r="M2163" s="22"/>
      <c r="N2163" s="20"/>
      <c r="O2163" s="22"/>
      <c r="P2163" s="20"/>
      <c r="Q2163" s="22"/>
      <c r="R2163" s="20"/>
      <c r="S2163" s="22"/>
      <c r="T2163" s="20"/>
      <c r="U2163" s="22" t="s">
        <v>306</v>
      </c>
      <c r="V2163" s="58">
        <v>0</v>
      </c>
      <c r="W2163" s="59" t="s">
        <v>11166</v>
      </c>
      <c r="X2163" s="29" t="s">
        <v>11167</v>
      </c>
      <c r="Y2163" s="1" t="s">
        <v>306</v>
      </c>
      <c r="Z2163" s="1" t="s">
        <v>306</v>
      </c>
      <c r="AA2163" s="1" t="s">
        <v>1623</v>
      </c>
      <c r="AB2163" s="1"/>
      <c r="AC2163" s="1"/>
      <c r="AD2163" s="1"/>
      <c r="AE2163" s="1"/>
      <c r="AF2163" s="1"/>
      <c r="AG2163" s="1"/>
    </row>
    <row r="2164" spans="1:33">
      <c r="A2164" t="s">
        <v>200</v>
      </c>
      <c r="B2164" s="2" t="s">
        <v>2001</v>
      </c>
      <c r="C2164" s="1"/>
      <c r="D2164" s="1" t="s">
        <v>306</v>
      </c>
      <c r="E2164" t="s">
        <v>200</v>
      </c>
      <c r="F2164" s="1" t="s">
        <v>306</v>
      </c>
      <c r="G2164" s="1" t="s">
        <v>85</v>
      </c>
      <c r="H2164" s="20"/>
      <c r="I2164" s="22"/>
      <c r="K2164" s="22"/>
      <c r="L2164" s="20"/>
      <c r="M2164" s="22"/>
      <c r="N2164" s="20"/>
      <c r="O2164" s="22"/>
      <c r="P2164" s="20"/>
      <c r="Q2164" s="22"/>
      <c r="R2164" s="20"/>
      <c r="S2164" s="22"/>
      <c r="T2164" s="20"/>
      <c r="U2164" s="22" t="s">
        <v>306</v>
      </c>
      <c r="V2164" s="27">
        <v>3</v>
      </c>
      <c r="W2164" s="1" t="s">
        <v>11168</v>
      </c>
      <c r="X2164" s="29" t="s">
        <v>11169</v>
      </c>
      <c r="Y2164" s="1" t="s">
        <v>306</v>
      </c>
      <c r="Z2164" s="1" t="s">
        <v>306</v>
      </c>
      <c r="AA2164" s="1" t="s">
        <v>747</v>
      </c>
      <c r="AB2164" s="1"/>
      <c r="AC2164" s="1"/>
      <c r="AD2164" s="1"/>
      <c r="AE2164" s="1"/>
      <c r="AF2164" s="1"/>
      <c r="AG2164" s="1"/>
    </row>
    <row r="2165" spans="1:33">
      <c r="A2165" t="s">
        <v>200</v>
      </c>
      <c r="B2165" s="2" t="s">
        <v>1730</v>
      </c>
      <c r="C2165" s="54"/>
      <c r="D2165" s="1" t="s">
        <v>306</v>
      </c>
      <c r="E2165" t="s">
        <v>200</v>
      </c>
      <c r="F2165" s="1" t="s">
        <v>306</v>
      </c>
      <c r="G2165" s="1" t="s">
        <v>85</v>
      </c>
      <c r="H2165" s="20"/>
      <c r="I2165" s="22"/>
      <c r="K2165" s="22"/>
      <c r="L2165" s="20"/>
      <c r="M2165" s="22"/>
      <c r="N2165" s="20"/>
      <c r="O2165" s="22"/>
      <c r="P2165" s="20"/>
      <c r="Q2165" s="22"/>
      <c r="R2165" s="20"/>
      <c r="S2165" s="22"/>
      <c r="T2165" s="20"/>
      <c r="U2165" s="22" t="s">
        <v>306</v>
      </c>
      <c r="V2165" s="27">
        <v>5</v>
      </c>
      <c r="W2165" s="1" t="s">
        <v>11170</v>
      </c>
      <c r="X2165" s="29" t="s">
        <v>11171</v>
      </c>
      <c r="Y2165" s="1" t="s">
        <v>306</v>
      </c>
      <c r="Z2165" s="1" t="s">
        <v>306</v>
      </c>
      <c r="AA2165" s="1" t="s">
        <v>747</v>
      </c>
      <c r="AB2165" s="1"/>
      <c r="AC2165" s="1"/>
      <c r="AD2165" s="1"/>
      <c r="AE2165" s="1"/>
      <c r="AF2165" s="1"/>
      <c r="AG2165" s="1"/>
    </row>
    <row r="2166" spans="1:33">
      <c r="A2166" t="s">
        <v>200</v>
      </c>
      <c r="B2166" s="2" t="s">
        <v>1835</v>
      </c>
      <c r="C2166" s="54"/>
      <c r="D2166" s="1" t="s">
        <v>306</v>
      </c>
      <c r="E2166" t="s">
        <v>200</v>
      </c>
      <c r="F2166" s="1" t="s">
        <v>306</v>
      </c>
      <c r="G2166" s="1" t="s">
        <v>85</v>
      </c>
      <c r="H2166" s="20"/>
      <c r="I2166" s="22"/>
      <c r="K2166" s="22"/>
      <c r="L2166" s="20"/>
      <c r="M2166" s="22"/>
      <c r="N2166" s="20"/>
      <c r="O2166" s="22"/>
      <c r="P2166" s="20"/>
      <c r="Q2166" s="22"/>
      <c r="R2166" s="20"/>
      <c r="S2166" s="22"/>
      <c r="T2166" s="20"/>
      <c r="U2166" s="22" t="s">
        <v>306</v>
      </c>
      <c r="V2166" s="27">
        <v>10</v>
      </c>
      <c r="W2166" s="1" t="s">
        <v>11172</v>
      </c>
      <c r="X2166" s="29" t="s">
        <v>11171</v>
      </c>
      <c r="Y2166" s="1" t="s">
        <v>306</v>
      </c>
      <c r="Z2166" s="1" t="s">
        <v>306</v>
      </c>
      <c r="AA2166" s="1" t="s">
        <v>747</v>
      </c>
      <c r="AB2166" s="1"/>
      <c r="AC2166" s="1"/>
      <c r="AD2166" s="1"/>
      <c r="AE2166" s="1"/>
      <c r="AF2166" s="1"/>
      <c r="AG2166" s="1"/>
    </row>
    <row r="2167" spans="1:33">
      <c r="A2167" t="s">
        <v>200</v>
      </c>
      <c r="B2167" s="2" t="s">
        <v>1924</v>
      </c>
      <c r="C2167" s="54"/>
      <c r="D2167" s="1" t="s">
        <v>306</v>
      </c>
      <c r="E2167" t="s">
        <v>200</v>
      </c>
      <c r="F2167" s="1" t="s">
        <v>306</v>
      </c>
      <c r="G2167" s="1" t="s">
        <v>11173</v>
      </c>
      <c r="H2167" s="20"/>
      <c r="I2167" s="22"/>
      <c r="K2167" s="22"/>
      <c r="L2167" s="20"/>
      <c r="M2167" s="22"/>
      <c r="N2167" s="20"/>
      <c r="O2167" s="22"/>
      <c r="P2167" s="20"/>
      <c r="Q2167" s="22"/>
      <c r="R2167" s="20"/>
      <c r="S2167" s="22"/>
      <c r="T2167" s="20"/>
      <c r="U2167" s="22" t="s">
        <v>306</v>
      </c>
      <c r="V2167" s="27">
        <v>10</v>
      </c>
      <c r="W2167" s="1" t="s">
        <v>11174</v>
      </c>
      <c r="X2167" s="29" t="s">
        <v>11175</v>
      </c>
      <c r="Y2167" s="1" t="s">
        <v>306</v>
      </c>
      <c r="Z2167" s="1" t="s">
        <v>306</v>
      </c>
      <c r="AA2167" s="1" t="s">
        <v>747</v>
      </c>
      <c r="AB2167" s="1"/>
      <c r="AC2167" s="1"/>
      <c r="AD2167" s="1"/>
      <c r="AE2167" s="1"/>
      <c r="AF2167" s="1"/>
      <c r="AG2167" s="1"/>
    </row>
    <row r="2168" spans="1:27">
      <c r="A2168" t="s">
        <v>200</v>
      </c>
      <c r="B2168" t="s">
        <v>1759</v>
      </c>
      <c r="D2168" t="s">
        <v>306</v>
      </c>
      <c r="E2168" t="s">
        <v>200</v>
      </c>
      <c r="F2168" t="s">
        <v>306</v>
      </c>
      <c r="G2168" t="s">
        <v>85</v>
      </c>
      <c r="O2168" s="22"/>
      <c r="P2168" s="20"/>
      <c r="Q2168" s="22"/>
      <c r="R2168" s="20"/>
      <c r="S2168" s="22"/>
      <c r="T2168" s="20"/>
      <c r="U2168" s="16" t="s">
        <v>306</v>
      </c>
      <c r="V2168" s="27">
        <v>20</v>
      </c>
      <c r="W2168" s="1" t="s">
        <v>9720</v>
      </c>
      <c r="X2168" s="29" t="s">
        <v>11146</v>
      </c>
      <c r="Y2168" t="s">
        <v>306</v>
      </c>
      <c r="Z2168" t="s">
        <v>306</v>
      </c>
      <c r="AA2168" s="82" t="s">
        <v>1643</v>
      </c>
    </row>
    <row r="2169" spans="1:27">
      <c r="A2169" t="s">
        <v>200</v>
      </c>
      <c r="B2169" t="s">
        <v>11176</v>
      </c>
      <c r="D2169" t="s">
        <v>306</v>
      </c>
      <c r="E2169" t="s">
        <v>200</v>
      </c>
      <c r="F2169" t="s">
        <v>306</v>
      </c>
      <c r="G2169" t="s">
        <v>85</v>
      </c>
      <c r="O2169" s="22"/>
      <c r="P2169" s="20"/>
      <c r="Q2169" s="22"/>
      <c r="R2169" s="20"/>
      <c r="S2169" s="22"/>
      <c r="T2169" s="20"/>
      <c r="U2169" s="16" t="s">
        <v>306</v>
      </c>
      <c r="V2169" s="27">
        <v>20</v>
      </c>
      <c r="W2169" s="1" t="s">
        <v>9778</v>
      </c>
      <c r="X2169" s="29" t="s">
        <v>11146</v>
      </c>
      <c r="Y2169" t="s">
        <v>306</v>
      </c>
      <c r="Z2169" t="s">
        <v>306</v>
      </c>
      <c r="AA2169" s="82" t="s">
        <v>1643</v>
      </c>
    </row>
    <row r="2170" spans="1:27">
      <c r="A2170" s="57" t="s">
        <v>200</v>
      </c>
      <c r="B2170" s="57" t="s">
        <v>11177</v>
      </c>
      <c r="D2170" s="1" t="s">
        <v>306</v>
      </c>
      <c r="E2170" s="57" t="s">
        <v>200</v>
      </c>
      <c r="F2170" t="s">
        <v>306</v>
      </c>
      <c r="G2170" t="s">
        <v>85</v>
      </c>
      <c r="U2170" s="16" t="s">
        <v>306</v>
      </c>
      <c r="V2170" s="81">
        <v>50</v>
      </c>
      <c r="W2170" t="s">
        <v>11178</v>
      </c>
      <c r="X2170" s="17" t="s">
        <v>11179</v>
      </c>
      <c r="Y2170" t="s">
        <v>306</v>
      </c>
      <c r="Z2170" t="s">
        <v>306</v>
      </c>
      <c r="AA2170" s="1" t="s">
        <v>1623</v>
      </c>
    </row>
    <row r="2171" spans="1:27">
      <c r="A2171" s="57" t="s">
        <v>200</v>
      </c>
      <c r="B2171" s="57" t="s">
        <v>11180</v>
      </c>
      <c r="D2171" s="1" t="s">
        <v>306</v>
      </c>
      <c r="E2171" s="57" t="s">
        <v>200</v>
      </c>
      <c r="F2171" t="s">
        <v>306</v>
      </c>
      <c r="G2171" t="s">
        <v>11181</v>
      </c>
      <c r="U2171" s="16" t="s">
        <v>306</v>
      </c>
      <c r="V2171" s="81">
        <v>50</v>
      </c>
      <c r="W2171" t="s">
        <v>11182</v>
      </c>
      <c r="X2171" s="17" t="s">
        <v>11183</v>
      </c>
      <c r="Y2171" t="s">
        <v>306</v>
      </c>
      <c r="Z2171" t="s">
        <v>306</v>
      </c>
      <c r="AA2171" s="1" t="s">
        <v>1623</v>
      </c>
    </row>
    <row r="2172" spans="1:33">
      <c r="A2172" t="s">
        <v>200</v>
      </c>
      <c r="B2172" s="2" t="s">
        <v>1996</v>
      </c>
      <c r="C2172" s="1"/>
      <c r="D2172" s="1" t="s">
        <v>306</v>
      </c>
      <c r="E2172" t="s">
        <v>200</v>
      </c>
      <c r="F2172" s="1" t="s">
        <v>306</v>
      </c>
      <c r="G2172" s="1" t="s">
        <v>85</v>
      </c>
      <c r="H2172" s="20"/>
      <c r="I2172" s="22"/>
      <c r="K2172" s="22"/>
      <c r="L2172" s="20"/>
      <c r="M2172" s="22"/>
      <c r="N2172" s="20"/>
      <c r="O2172" s="22"/>
      <c r="P2172" s="20"/>
      <c r="Q2172" s="22"/>
      <c r="R2172" s="20"/>
      <c r="S2172" s="22"/>
      <c r="T2172" s="20"/>
      <c r="U2172" s="22" t="s">
        <v>306</v>
      </c>
      <c r="V2172" s="27">
        <v>100</v>
      </c>
      <c r="W2172" s="1" t="s">
        <v>11184</v>
      </c>
      <c r="X2172" s="29" t="s">
        <v>11185</v>
      </c>
      <c r="Y2172" s="1" t="s">
        <v>306</v>
      </c>
      <c r="Z2172" s="1" t="s">
        <v>306</v>
      </c>
      <c r="AA2172" s="1" t="s">
        <v>747</v>
      </c>
      <c r="AB2172" s="1"/>
      <c r="AC2172" s="1"/>
      <c r="AD2172" s="1"/>
      <c r="AE2172" s="1"/>
      <c r="AF2172" s="1"/>
      <c r="AG2172" s="1"/>
    </row>
    <row r="2173" spans="1:33">
      <c r="A2173" t="s">
        <v>200</v>
      </c>
      <c r="B2173" s="2" t="s">
        <v>1729</v>
      </c>
      <c r="C2173" s="54"/>
      <c r="D2173" s="1" t="s">
        <v>306</v>
      </c>
      <c r="E2173" t="s">
        <v>200</v>
      </c>
      <c r="F2173" s="1" t="s">
        <v>306</v>
      </c>
      <c r="G2173" s="1" t="s">
        <v>11173</v>
      </c>
      <c r="H2173" s="20"/>
      <c r="I2173" s="22"/>
      <c r="K2173" s="22"/>
      <c r="L2173" s="20"/>
      <c r="M2173" s="22"/>
      <c r="N2173" s="20"/>
      <c r="O2173" s="22"/>
      <c r="P2173" s="20"/>
      <c r="Q2173" s="22"/>
      <c r="R2173" s="20"/>
      <c r="S2173" s="22"/>
      <c r="T2173" s="20"/>
      <c r="U2173" s="22" t="s">
        <v>306</v>
      </c>
      <c r="V2173" s="27">
        <v>100</v>
      </c>
      <c r="W2173" s="1" t="s">
        <v>11186</v>
      </c>
      <c r="X2173" s="29" t="s">
        <v>11187</v>
      </c>
      <c r="Y2173" s="1" t="s">
        <v>306</v>
      </c>
      <c r="Z2173" s="1" t="s">
        <v>306</v>
      </c>
      <c r="AA2173" s="1" t="s">
        <v>747</v>
      </c>
      <c r="AB2173" s="1"/>
      <c r="AC2173" s="1"/>
      <c r="AD2173" s="1"/>
      <c r="AE2173" s="1"/>
      <c r="AF2173" s="1"/>
      <c r="AG2173" s="1"/>
    </row>
    <row r="2174" spans="1:33">
      <c r="A2174" t="s">
        <v>200</v>
      </c>
      <c r="B2174" s="2" t="s">
        <v>1898</v>
      </c>
      <c r="C2174" s="54"/>
      <c r="D2174" s="1" t="s">
        <v>306</v>
      </c>
      <c r="E2174" t="s">
        <v>200</v>
      </c>
      <c r="F2174" s="1" t="s">
        <v>306</v>
      </c>
      <c r="G2174" s="1" t="s">
        <v>11116</v>
      </c>
      <c r="H2174" s="20"/>
      <c r="I2174" s="22"/>
      <c r="K2174" s="22"/>
      <c r="L2174" s="20"/>
      <c r="M2174" s="22"/>
      <c r="N2174" s="20"/>
      <c r="O2174" s="22"/>
      <c r="P2174" s="20"/>
      <c r="Q2174" s="22"/>
      <c r="R2174" s="20"/>
      <c r="S2174" s="22"/>
      <c r="T2174" s="20"/>
      <c r="U2174" s="22" t="s">
        <v>306</v>
      </c>
      <c r="V2174" s="27">
        <v>100</v>
      </c>
      <c r="W2174" s="1" t="s">
        <v>11188</v>
      </c>
      <c r="X2174" s="29" t="s">
        <v>11187</v>
      </c>
      <c r="Y2174" s="1" t="s">
        <v>306</v>
      </c>
      <c r="Z2174" s="1" t="s">
        <v>306</v>
      </c>
      <c r="AA2174" s="1" t="s">
        <v>747</v>
      </c>
      <c r="AB2174" s="1"/>
      <c r="AC2174" s="1"/>
      <c r="AD2174" s="1"/>
      <c r="AE2174" s="1"/>
      <c r="AF2174" s="1"/>
      <c r="AG2174" s="1"/>
    </row>
    <row r="2175" spans="1:33">
      <c r="A2175" t="s">
        <v>200</v>
      </c>
      <c r="B2175" s="2" t="s">
        <v>1728</v>
      </c>
      <c r="C2175" s="54"/>
      <c r="D2175" s="1" t="s">
        <v>306</v>
      </c>
      <c r="E2175" t="s">
        <v>200</v>
      </c>
      <c r="F2175" s="1" t="s">
        <v>306</v>
      </c>
      <c r="G2175" s="1" t="s">
        <v>11116</v>
      </c>
      <c r="H2175" s="20"/>
      <c r="I2175" s="22"/>
      <c r="K2175" s="22"/>
      <c r="L2175" s="20"/>
      <c r="M2175" s="22"/>
      <c r="N2175" s="20"/>
      <c r="O2175" s="22"/>
      <c r="P2175" s="20"/>
      <c r="Q2175" s="22"/>
      <c r="R2175" s="20"/>
      <c r="S2175" s="22"/>
      <c r="T2175" s="20"/>
      <c r="U2175" s="22" t="s">
        <v>306</v>
      </c>
      <c r="V2175" s="27">
        <v>100</v>
      </c>
      <c r="W2175" s="1" t="s">
        <v>11189</v>
      </c>
      <c r="X2175" s="29" t="s">
        <v>11187</v>
      </c>
      <c r="Y2175" s="1" t="s">
        <v>306</v>
      </c>
      <c r="Z2175" s="1" t="s">
        <v>306</v>
      </c>
      <c r="AA2175" s="1" t="s">
        <v>747</v>
      </c>
      <c r="AB2175" s="1"/>
      <c r="AC2175" s="1"/>
      <c r="AD2175" s="1"/>
      <c r="AE2175" s="1"/>
      <c r="AF2175" s="1"/>
      <c r="AG2175" s="1"/>
    </row>
    <row r="2176" spans="1:27">
      <c r="A2176" s="57" t="s">
        <v>200</v>
      </c>
      <c r="B2176" s="57" t="s">
        <v>11190</v>
      </c>
      <c r="D2176" s="1" t="s">
        <v>306</v>
      </c>
      <c r="E2176" s="57" t="s">
        <v>200</v>
      </c>
      <c r="F2176" t="s">
        <v>306</v>
      </c>
      <c r="G2176" t="s">
        <v>85</v>
      </c>
      <c r="N2176" s="20"/>
      <c r="U2176" s="16" t="s">
        <v>306</v>
      </c>
      <c r="V2176" s="81">
        <v>100</v>
      </c>
      <c r="W2176" t="s">
        <v>11191</v>
      </c>
      <c r="X2176" s="17" t="s">
        <v>11192</v>
      </c>
      <c r="Y2176" t="s">
        <v>306</v>
      </c>
      <c r="Z2176" t="s">
        <v>306</v>
      </c>
      <c r="AA2176" s="1" t="s">
        <v>1623</v>
      </c>
    </row>
    <row r="2177" spans="1:27">
      <c r="A2177" s="57" t="s">
        <v>200</v>
      </c>
      <c r="B2177" s="57" t="s">
        <v>11193</v>
      </c>
      <c r="D2177" s="1" t="s">
        <v>306</v>
      </c>
      <c r="E2177" s="57" t="s">
        <v>200</v>
      </c>
      <c r="F2177" t="s">
        <v>306</v>
      </c>
      <c r="G2177" t="s">
        <v>85</v>
      </c>
      <c r="N2177" s="20"/>
      <c r="U2177" s="16" t="s">
        <v>306</v>
      </c>
      <c r="V2177" s="81">
        <v>100</v>
      </c>
      <c r="W2177" t="s">
        <v>11194</v>
      </c>
      <c r="X2177" s="17" t="s">
        <v>11195</v>
      </c>
      <c r="Y2177" t="s">
        <v>306</v>
      </c>
      <c r="Z2177" t="s">
        <v>306</v>
      </c>
      <c r="AA2177" s="1" t="s">
        <v>1623</v>
      </c>
    </row>
    <row r="2178" spans="1:27">
      <c r="A2178" s="57" t="s">
        <v>200</v>
      </c>
      <c r="B2178" s="57" t="s">
        <v>11196</v>
      </c>
      <c r="D2178" s="1" t="s">
        <v>306</v>
      </c>
      <c r="E2178" s="57" t="s">
        <v>200</v>
      </c>
      <c r="F2178" t="s">
        <v>306</v>
      </c>
      <c r="G2178" t="s">
        <v>85</v>
      </c>
      <c r="N2178" s="20"/>
      <c r="U2178" s="16" t="s">
        <v>306</v>
      </c>
      <c r="V2178" s="81">
        <v>100</v>
      </c>
      <c r="W2178" t="s">
        <v>11197</v>
      </c>
      <c r="X2178" s="17" t="s">
        <v>11198</v>
      </c>
      <c r="Y2178" t="s">
        <v>306</v>
      </c>
      <c r="Z2178" t="s">
        <v>306</v>
      </c>
      <c r="AA2178" s="1" t="s">
        <v>1623</v>
      </c>
    </row>
    <row r="2179" spans="1:27">
      <c r="A2179" s="57" t="s">
        <v>200</v>
      </c>
      <c r="B2179" s="57" t="s">
        <v>11199</v>
      </c>
      <c r="D2179" s="1" t="s">
        <v>306</v>
      </c>
      <c r="E2179" s="57" t="s">
        <v>200</v>
      </c>
      <c r="F2179" t="s">
        <v>306</v>
      </c>
      <c r="G2179" t="s">
        <v>85</v>
      </c>
      <c r="N2179" s="20"/>
      <c r="U2179" s="16" t="s">
        <v>306</v>
      </c>
      <c r="V2179" s="81">
        <v>100</v>
      </c>
      <c r="W2179" t="s">
        <v>11200</v>
      </c>
      <c r="X2179" s="17" t="s">
        <v>183</v>
      </c>
      <c r="Y2179" t="s">
        <v>306</v>
      </c>
      <c r="Z2179" t="s">
        <v>306</v>
      </c>
      <c r="AA2179" s="1" t="s">
        <v>1623</v>
      </c>
    </row>
    <row r="2180" spans="1:27">
      <c r="A2180" s="57" t="s">
        <v>200</v>
      </c>
      <c r="B2180" t="s">
        <v>11201</v>
      </c>
      <c r="D2180" s="1" t="s">
        <v>306</v>
      </c>
      <c r="E2180" s="57" t="s">
        <v>200</v>
      </c>
      <c r="F2180" t="s">
        <v>306</v>
      </c>
      <c r="G2180" t="s">
        <v>85</v>
      </c>
      <c r="N2180" s="20"/>
      <c r="U2180" s="16" t="s">
        <v>306</v>
      </c>
      <c r="V2180" s="58">
        <v>100</v>
      </c>
      <c r="W2180" s="84" t="s">
        <v>11202</v>
      </c>
      <c r="X2180" s="29" t="s">
        <v>183</v>
      </c>
      <c r="Y2180" t="s">
        <v>306</v>
      </c>
      <c r="Z2180" t="s">
        <v>306</v>
      </c>
      <c r="AA2180" s="88" t="s">
        <v>1638</v>
      </c>
    </row>
    <row r="2181" spans="1:27">
      <c r="A2181" t="s">
        <v>200</v>
      </c>
      <c r="B2181" t="s">
        <v>11203</v>
      </c>
      <c r="D2181" t="s">
        <v>306</v>
      </c>
      <c r="E2181" t="s">
        <v>200</v>
      </c>
      <c r="F2181" t="s">
        <v>306</v>
      </c>
      <c r="G2181" t="s">
        <v>85</v>
      </c>
      <c r="O2181" s="22"/>
      <c r="P2181" s="20"/>
      <c r="Q2181" s="22"/>
      <c r="R2181" s="20"/>
      <c r="S2181" s="22"/>
      <c r="T2181" s="20"/>
      <c r="U2181" s="16" t="s">
        <v>306</v>
      </c>
      <c r="V2181" s="27">
        <v>100</v>
      </c>
      <c r="W2181" s="1" t="s">
        <v>183</v>
      </c>
      <c r="X2181" s="29" t="s">
        <v>11204</v>
      </c>
      <c r="Y2181" t="s">
        <v>306</v>
      </c>
      <c r="Z2181" t="s">
        <v>306</v>
      </c>
      <c r="AA2181" s="82" t="s">
        <v>1643</v>
      </c>
    </row>
    <row r="2182" spans="1:27">
      <c r="A2182" t="s">
        <v>200</v>
      </c>
      <c r="B2182" t="s">
        <v>1760</v>
      </c>
      <c r="D2182" t="s">
        <v>306</v>
      </c>
      <c r="E2182" t="s">
        <v>200</v>
      </c>
      <c r="F2182" t="s">
        <v>306</v>
      </c>
      <c r="G2182" t="s">
        <v>11116</v>
      </c>
      <c r="O2182" s="22"/>
      <c r="P2182" s="20"/>
      <c r="Q2182" s="22"/>
      <c r="R2182" s="20"/>
      <c r="S2182" s="22"/>
      <c r="T2182" s="20"/>
      <c r="U2182" s="16" t="s">
        <v>306</v>
      </c>
      <c r="V2182" s="27">
        <v>100</v>
      </c>
      <c r="W2182" s="1" t="s">
        <v>9950</v>
      </c>
      <c r="X2182" s="29" t="s">
        <v>11205</v>
      </c>
      <c r="Y2182" t="s">
        <v>306</v>
      </c>
      <c r="Z2182" t="s">
        <v>306</v>
      </c>
      <c r="AA2182" s="82" t="s">
        <v>1643</v>
      </c>
    </row>
    <row r="2183" spans="1:27">
      <c r="A2183" t="s">
        <v>200</v>
      </c>
      <c r="B2183" t="s">
        <v>1767</v>
      </c>
      <c r="D2183" t="s">
        <v>306</v>
      </c>
      <c r="E2183" t="s">
        <v>200</v>
      </c>
      <c r="F2183" t="s">
        <v>306</v>
      </c>
      <c r="G2183" t="s">
        <v>11116</v>
      </c>
      <c r="O2183" s="22"/>
      <c r="P2183" s="20"/>
      <c r="Q2183" s="22"/>
      <c r="R2183" s="20"/>
      <c r="S2183" s="22"/>
      <c r="T2183" s="20"/>
      <c r="U2183" s="16" t="s">
        <v>306</v>
      </c>
      <c r="V2183" s="27">
        <v>100</v>
      </c>
      <c r="W2183" s="1" t="s">
        <v>10095</v>
      </c>
      <c r="X2183" s="29" t="s">
        <v>11206</v>
      </c>
      <c r="Y2183" t="s">
        <v>306</v>
      </c>
      <c r="Z2183" t="s">
        <v>306</v>
      </c>
      <c r="AA2183" s="82" t="s">
        <v>1643</v>
      </c>
    </row>
    <row r="2184" spans="1:27">
      <c r="A2184" t="s">
        <v>200</v>
      </c>
      <c r="B2184" t="s">
        <v>1761</v>
      </c>
      <c r="D2184" t="s">
        <v>306</v>
      </c>
      <c r="E2184" t="s">
        <v>200</v>
      </c>
      <c r="F2184" t="s">
        <v>306</v>
      </c>
      <c r="G2184" t="s">
        <v>85</v>
      </c>
      <c r="O2184" s="22"/>
      <c r="P2184" s="20"/>
      <c r="Q2184" s="22"/>
      <c r="R2184" s="20"/>
      <c r="S2184" s="22"/>
      <c r="T2184" s="20"/>
      <c r="U2184" s="16" t="s">
        <v>306</v>
      </c>
      <c r="V2184" s="27">
        <v>100</v>
      </c>
      <c r="W2184" s="1" t="s">
        <v>10162</v>
      </c>
      <c r="X2184" s="29" t="s">
        <v>183</v>
      </c>
      <c r="Y2184" t="s">
        <v>306</v>
      </c>
      <c r="Z2184" t="s">
        <v>306</v>
      </c>
      <c r="AA2184" s="82" t="s">
        <v>1643</v>
      </c>
    </row>
    <row r="2185" spans="1:27">
      <c r="A2185" t="s">
        <v>200</v>
      </c>
      <c r="B2185" t="s">
        <v>1796</v>
      </c>
      <c r="D2185" t="s">
        <v>306</v>
      </c>
      <c r="E2185" t="s">
        <v>200</v>
      </c>
      <c r="F2185" t="s">
        <v>306</v>
      </c>
      <c r="G2185" t="s">
        <v>85</v>
      </c>
      <c r="O2185" s="22"/>
      <c r="P2185" s="20"/>
      <c r="Q2185" s="22"/>
      <c r="R2185" s="20"/>
      <c r="S2185" s="22"/>
      <c r="T2185" s="20"/>
      <c r="U2185" s="16" t="s">
        <v>306</v>
      </c>
      <c r="V2185" s="27">
        <v>100</v>
      </c>
      <c r="W2185" s="1" t="s">
        <v>10226</v>
      </c>
      <c r="X2185" s="29" t="s">
        <v>11207</v>
      </c>
      <c r="Y2185" t="s">
        <v>306</v>
      </c>
      <c r="Z2185" t="s">
        <v>306</v>
      </c>
      <c r="AA2185" s="82" t="s">
        <v>1643</v>
      </c>
    </row>
    <row r="2186" spans="1:27">
      <c r="A2186" t="s">
        <v>200</v>
      </c>
      <c r="B2186" t="s">
        <v>1855</v>
      </c>
      <c r="D2186" t="s">
        <v>306</v>
      </c>
      <c r="E2186" t="s">
        <v>200</v>
      </c>
      <c r="F2186" t="s">
        <v>306</v>
      </c>
      <c r="G2186" t="s">
        <v>11173</v>
      </c>
      <c r="O2186" s="22"/>
      <c r="P2186" s="20"/>
      <c r="Q2186" s="22"/>
      <c r="R2186" s="20"/>
      <c r="S2186" s="22"/>
      <c r="T2186" s="20"/>
      <c r="U2186" s="16" t="s">
        <v>306</v>
      </c>
      <c r="V2186" s="27">
        <v>100</v>
      </c>
      <c r="W2186" s="1" t="s">
        <v>10296</v>
      </c>
      <c r="X2186" s="29" t="s">
        <v>11208</v>
      </c>
      <c r="Y2186" t="s">
        <v>306</v>
      </c>
      <c r="Z2186" t="s">
        <v>306</v>
      </c>
      <c r="AA2186" s="82" t="s">
        <v>1643</v>
      </c>
    </row>
    <row r="2187" spans="1:27">
      <c r="A2187" t="s">
        <v>200</v>
      </c>
      <c r="B2187" t="s">
        <v>1830</v>
      </c>
      <c r="D2187" t="s">
        <v>306</v>
      </c>
      <c r="E2187" t="s">
        <v>200</v>
      </c>
      <c r="F2187" t="s">
        <v>306</v>
      </c>
      <c r="G2187" t="s">
        <v>85</v>
      </c>
      <c r="O2187" s="22"/>
      <c r="P2187" s="20"/>
      <c r="Q2187" s="22"/>
      <c r="R2187" s="20"/>
      <c r="S2187" s="22"/>
      <c r="T2187" s="20"/>
      <c r="U2187" s="16" t="s">
        <v>306</v>
      </c>
      <c r="V2187" s="27">
        <v>100</v>
      </c>
      <c r="W2187" s="1" t="s">
        <v>10319</v>
      </c>
      <c r="X2187" s="29" t="s">
        <v>183</v>
      </c>
      <c r="Y2187" t="s">
        <v>306</v>
      </c>
      <c r="Z2187" t="s">
        <v>306</v>
      </c>
      <c r="AA2187" s="82" t="s">
        <v>1643</v>
      </c>
    </row>
    <row r="2188" spans="1:33">
      <c r="A2188" t="s">
        <v>200</v>
      </c>
      <c r="B2188" s="2" t="s">
        <v>1596</v>
      </c>
      <c r="C2188" s="1"/>
      <c r="D2188" s="1" t="s">
        <v>306</v>
      </c>
      <c r="E2188" t="s">
        <v>200</v>
      </c>
      <c r="F2188" s="1" t="s">
        <v>306</v>
      </c>
      <c r="G2188" s="1" t="s">
        <v>11209</v>
      </c>
      <c r="H2188" s="20"/>
      <c r="I2188" s="22"/>
      <c r="K2188" s="22"/>
      <c r="L2188" s="20"/>
      <c r="M2188" s="22"/>
      <c r="N2188" s="20"/>
      <c r="O2188" s="22"/>
      <c r="P2188" s="20"/>
      <c r="Q2188" s="22"/>
      <c r="R2188" s="20"/>
      <c r="S2188" s="22"/>
      <c r="T2188" s="20"/>
      <c r="U2188" s="22" t="s">
        <v>306</v>
      </c>
      <c r="V2188" s="27">
        <v>150</v>
      </c>
      <c r="W2188" s="1" t="s">
        <v>11210</v>
      </c>
      <c r="X2188" s="29" t="s">
        <v>11211</v>
      </c>
      <c r="Y2188" s="1" t="s">
        <v>306</v>
      </c>
      <c r="Z2188" s="1" t="s">
        <v>306</v>
      </c>
      <c r="AA2188" s="1" t="s">
        <v>747</v>
      </c>
      <c r="AB2188" s="1"/>
      <c r="AC2188" s="1"/>
      <c r="AD2188" s="1"/>
      <c r="AE2188" s="1"/>
      <c r="AF2188" s="1"/>
      <c r="AG2188" s="1"/>
    </row>
    <row r="2189" spans="1:33">
      <c r="A2189" t="s">
        <v>200</v>
      </c>
      <c r="B2189" s="2" t="s">
        <v>11212</v>
      </c>
      <c r="C2189" s="1"/>
      <c r="D2189" s="1" t="s">
        <v>306</v>
      </c>
      <c r="E2189" t="s">
        <v>200</v>
      </c>
      <c r="F2189" s="1" t="s">
        <v>306</v>
      </c>
      <c r="G2189" s="1" t="s">
        <v>11209</v>
      </c>
      <c r="H2189" s="20"/>
      <c r="I2189" s="22"/>
      <c r="K2189" s="22"/>
      <c r="L2189" s="20"/>
      <c r="M2189" s="22"/>
      <c r="N2189" s="20"/>
      <c r="O2189" s="22"/>
      <c r="P2189" s="20"/>
      <c r="Q2189" s="22"/>
      <c r="R2189" s="20"/>
      <c r="S2189" s="22"/>
      <c r="T2189" s="20"/>
      <c r="U2189" s="22" t="s">
        <v>306</v>
      </c>
      <c r="V2189" s="27">
        <v>250</v>
      </c>
      <c r="W2189" s="1" t="s">
        <v>11213</v>
      </c>
      <c r="X2189" s="29" t="s">
        <v>11214</v>
      </c>
      <c r="Y2189" s="1" t="s">
        <v>306</v>
      </c>
      <c r="Z2189" s="1" t="s">
        <v>306</v>
      </c>
      <c r="AA2189" s="1" t="s">
        <v>747</v>
      </c>
      <c r="AB2189" s="1"/>
      <c r="AC2189" s="1"/>
      <c r="AD2189" s="1"/>
      <c r="AE2189" s="1"/>
      <c r="AF2189" s="1"/>
      <c r="AG2189" s="1"/>
    </row>
    <row r="2190" spans="1:33">
      <c r="A2190" t="s">
        <v>200</v>
      </c>
      <c r="B2190" s="2" t="s">
        <v>1923</v>
      </c>
      <c r="C2190" s="54"/>
      <c r="D2190" s="1" t="s">
        <v>306</v>
      </c>
      <c r="E2190" t="s">
        <v>200</v>
      </c>
      <c r="F2190" s="1" t="s">
        <v>306</v>
      </c>
      <c r="G2190" s="1" t="s">
        <v>11116</v>
      </c>
      <c r="H2190" s="20"/>
      <c r="I2190" s="22"/>
      <c r="K2190" s="22"/>
      <c r="L2190" s="20"/>
      <c r="M2190" s="22"/>
      <c r="N2190" s="20"/>
      <c r="O2190" s="22"/>
      <c r="P2190" s="20"/>
      <c r="Q2190" s="22"/>
      <c r="R2190" s="20"/>
      <c r="S2190" s="22"/>
      <c r="T2190" s="20"/>
      <c r="U2190" s="22" t="s">
        <v>306</v>
      </c>
      <c r="V2190" s="27">
        <v>300</v>
      </c>
      <c r="W2190" s="1" t="s">
        <v>11215</v>
      </c>
      <c r="X2190" s="29" t="s">
        <v>11216</v>
      </c>
      <c r="Y2190" s="1" t="s">
        <v>306</v>
      </c>
      <c r="Z2190" s="1" t="s">
        <v>306</v>
      </c>
      <c r="AA2190" s="1" t="s">
        <v>747</v>
      </c>
      <c r="AB2190" s="1"/>
      <c r="AC2190" s="1"/>
      <c r="AD2190" s="1"/>
      <c r="AE2190" s="1"/>
      <c r="AF2190" s="1"/>
      <c r="AG2190" s="1"/>
    </row>
    <row r="2191" spans="1:33">
      <c r="A2191" t="s">
        <v>200</v>
      </c>
      <c r="B2191" s="2" t="s">
        <v>11217</v>
      </c>
      <c r="C2191" s="54"/>
      <c r="D2191" s="1" t="s">
        <v>306</v>
      </c>
      <c r="E2191" t="s">
        <v>200</v>
      </c>
      <c r="F2191" s="1" t="s">
        <v>306</v>
      </c>
      <c r="G2191" s="1" t="s">
        <v>11173</v>
      </c>
      <c r="H2191" s="20"/>
      <c r="I2191" s="22"/>
      <c r="K2191" s="22"/>
      <c r="L2191" s="20"/>
      <c r="M2191" s="22"/>
      <c r="N2191" s="20"/>
      <c r="O2191" s="22"/>
      <c r="P2191" s="20"/>
      <c r="Q2191" s="22"/>
      <c r="R2191" s="20"/>
      <c r="S2191" s="22"/>
      <c r="T2191" s="20"/>
      <c r="U2191" s="22" t="s">
        <v>306</v>
      </c>
      <c r="V2191" s="27">
        <v>500</v>
      </c>
      <c r="W2191" s="1" t="s">
        <v>11218</v>
      </c>
      <c r="X2191" s="29" t="s">
        <v>11216</v>
      </c>
      <c r="Y2191" s="1" t="s">
        <v>306</v>
      </c>
      <c r="Z2191" s="1" t="s">
        <v>306</v>
      </c>
      <c r="AA2191" s="1" t="s">
        <v>747</v>
      </c>
      <c r="AB2191" s="1"/>
      <c r="AC2191" s="1"/>
      <c r="AD2191" s="1"/>
      <c r="AE2191" s="1"/>
      <c r="AF2191" s="1"/>
      <c r="AG2191" s="1"/>
    </row>
    <row r="2192" spans="1:33">
      <c r="A2192" t="s">
        <v>200</v>
      </c>
      <c r="B2192" s="2" t="s">
        <v>1609</v>
      </c>
      <c r="C2192" s="54"/>
      <c r="D2192" s="1" t="s">
        <v>306</v>
      </c>
      <c r="E2192" t="s">
        <v>200</v>
      </c>
      <c r="F2192" s="1" t="s">
        <v>306</v>
      </c>
      <c r="G2192" s="1" t="s">
        <v>10863</v>
      </c>
      <c r="H2192" s="20"/>
      <c r="I2192" s="22"/>
      <c r="K2192" s="22"/>
      <c r="L2192" s="20"/>
      <c r="M2192" s="22"/>
      <c r="N2192" s="20"/>
      <c r="O2192" s="22"/>
      <c r="P2192" s="20"/>
      <c r="Q2192" s="22"/>
      <c r="R2192" s="20"/>
      <c r="S2192" s="22"/>
      <c r="T2192" s="20"/>
      <c r="U2192" s="22" t="s">
        <v>306</v>
      </c>
      <c r="V2192" s="27">
        <v>500</v>
      </c>
      <c r="W2192" s="1" t="s">
        <v>11219</v>
      </c>
      <c r="X2192" s="29" t="s">
        <v>11220</v>
      </c>
      <c r="Y2192" s="1" t="s">
        <v>306</v>
      </c>
      <c r="Z2192" s="1" t="s">
        <v>306</v>
      </c>
      <c r="AA2192" s="1" t="s">
        <v>747</v>
      </c>
      <c r="AB2192" s="1"/>
      <c r="AC2192" s="1"/>
      <c r="AD2192" s="1"/>
      <c r="AE2192" s="1"/>
      <c r="AF2192" s="1"/>
      <c r="AG2192" s="1"/>
    </row>
    <row r="2193" spans="1:33">
      <c r="A2193" t="s">
        <v>200</v>
      </c>
      <c r="B2193" s="2" t="s">
        <v>1625</v>
      </c>
      <c r="C2193" s="54"/>
      <c r="D2193" s="1" t="s">
        <v>306</v>
      </c>
      <c r="E2193" t="s">
        <v>200</v>
      </c>
      <c r="F2193" s="1" t="s">
        <v>306</v>
      </c>
      <c r="G2193" s="1" t="s">
        <v>10863</v>
      </c>
      <c r="H2193" s="20"/>
      <c r="I2193" s="22"/>
      <c r="K2193" s="22"/>
      <c r="L2193" s="20"/>
      <c r="M2193" s="22"/>
      <c r="N2193" s="20"/>
      <c r="O2193" s="22"/>
      <c r="P2193" s="20"/>
      <c r="Q2193" s="22"/>
      <c r="R2193" s="20"/>
      <c r="S2193" s="22"/>
      <c r="T2193" s="20"/>
      <c r="U2193" s="22" t="s">
        <v>306</v>
      </c>
      <c r="V2193" s="27">
        <v>500</v>
      </c>
      <c r="W2193" s="1" t="s">
        <v>11221</v>
      </c>
      <c r="X2193" s="29" t="s">
        <v>11222</v>
      </c>
      <c r="Y2193" s="1" t="s">
        <v>306</v>
      </c>
      <c r="Z2193" s="1" t="s">
        <v>306</v>
      </c>
      <c r="AA2193" s="1" t="s">
        <v>747</v>
      </c>
      <c r="AB2193" s="1"/>
      <c r="AC2193" s="1"/>
      <c r="AD2193" s="1"/>
      <c r="AE2193" s="1"/>
      <c r="AF2193" s="1"/>
      <c r="AG2193" s="1"/>
    </row>
    <row r="2194" spans="1:33">
      <c r="A2194" t="s">
        <v>200</v>
      </c>
      <c r="B2194" s="2" t="s">
        <v>1597</v>
      </c>
      <c r="C2194" s="54"/>
      <c r="D2194" s="1" t="s">
        <v>306</v>
      </c>
      <c r="E2194" t="s">
        <v>200</v>
      </c>
      <c r="F2194" s="1" t="s">
        <v>306</v>
      </c>
      <c r="G2194" s="1" t="s">
        <v>10863</v>
      </c>
      <c r="H2194" s="20"/>
      <c r="I2194" s="22"/>
      <c r="K2194" s="22"/>
      <c r="L2194" s="20"/>
      <c r="M2194" s="22"/>
      <c r="N2194" s="20"/>
      <c r="O2194" s="22"/>
      <c r="P2194" s="20"/>
      <c r="Q2194" s="22"/>
      <c r="R2194" s="20"/>
      <c r="S2194" s="22"/>
      <c r="T2194" s="20"/>
      <c r="U2194" s="22" t="s">
        <v>306</v>
      </c>
      <c r="V2194" s="27">
        <v>500</v>
      </c>
      <c r="W2194" s="1" t="s">
        <v>11223</v>
      </c>
      <c r="X2194" s="29" t="s">
        <v>11224</v>
      </c>
      <c r="Y2194" s="1" t="s">
        <v>306</v>
      </c>
      <c r="Z2194" s="1" t="s">
        <v>306</v>
      </c>
      <c r="AA2194" s="1" t="s">
        <v>747</v>
      </c>
      <c r="AB2194" s="1"/>
      <c r="AC2194" s="1"/>
      <c r="AD2194" s="1"/>
      <c r="AE2194" s="1"/>
      <c r="AF2194" s="1"/>
      <c r="AG2194" s="1"/>
    </row>
    <row r="2195" spans="1:33">
      <c r="A2195" t="s">
        <v>200</v>
      </c>
      <c r="B2195" s="2" t="s">
        <v>1616</v>
      </c>
      <c r="C2195" s="1"/>
      <c r="D2195" s="1" t="s">
        <v>306</v>
      </c>
      <c r="E2195" t="s">
        <v>200</v>
      </c>
      <c r="F2195" s="1" t="s">
        <v>306</v>
      </c>
      <c r="G2195" s="1" t="s">
        <v>10863</v>
      </c>
      <c r="H2195" s="20"/>
      <c r="I2195" s="22"/>
      <c r="K2195" s="22"/>
      <c r="L2195" s="20"/>
      <c r="M2195" s="22"/>
      <c r="N2195" s="20"/>
      <c r="O2195" s="22"/>
      <c r="P2195" s="20"/>
      <c r="Q2195" s="22"/>
      <c r="R2195" s="20"/>
      <c r="S2195" s="22"/>
      <c r="T2195" s="20"/>
      <c r="U2195" s="22" t="s">
        <v>306</v>
      </c>
      <c r="V2195" s="27">
        <v>500</v>
      </c>
      <c r="W2195" s="1" t="s">
        <v>11225</v>
      </c>
      <c r="X2195" s="29" t="s">
        <v>11226</v>
      </c>
      <c r="Y2195" s="1" t="s">
        <v>306</v>
      </c>
      <c r="Z2195" s="1" t="s">
        <v>306</v>
      </c>
      <c r="AA2195" s="1" t="s">
        <v>747</v>
      </c>
      <c r="AB2195" s="1"/>
      <c r="AC2195" s="1"/>
      <c r="AD2195" s="1"/>
      <c r="AE2195" s="1"/>
      <c r="AF2195" s="1"/>
      <c r="AG2195" s="1"/>
    </row>
    <row r="2196" spans="1:33">
      <c r="A2196" t="s">
        <v>200</v>
      </c>
      <c r="B2196" s="2" t="s">
        <v>1632</v>
      </c>
      <c r="C2196" s="54"/>
      <c r="D2196" s="1" t="s">
        <v>306</v>
      </c>
      <c r="E2196" t="s">
        <v>200</v>
      </c>
      <c r="F2196" s="1" t="s">
        <v>306</v>
      </c>
      <c r="G2196" s="1" t="s">
        <v>10863</v>
      </c>
      <c r="H2196" s="20"/>
      <c r="I2196" s="22"/>
      <c r="K2196" s="22"/>
      <c r="L2196" s="20"/>
      <c r="M2196" s="22"/>
      <c r="N2196" s="20"/>
      <c r="O2196" s="22"/>
      <c r="P2196" s="20"/>
      <c r="Q2196" s="22"/>
      <c r="R2196" s="20"/>
      <c r="S2196" s="22"/>
      <c r="T2196" s="20"/>
      <c r="U2196" s="22" t="s">
        <v>306</v>
      </c>
      <c r="V2196" s="27">
        <v>500</v>
      </c>
      <c r="W2196" s="1" t="s">
        <v>11227</v>
      </c>
      <c r="X2196" s="29" t="s">
        <v>11228</v>
      </c>
      <c r="Y2196" s="1" t="s">
        <v>306</v>
      </c>
      <c r="Z2196" s="1" t="s">
        <v>306</v>
      </c>
      <c r="AA2196" s="1" t="s">
        <v>747</v>
      </c>
      <c r="AB2196" s="1"/>
      <c r="AC2196" s="1"/>
      <c r="AD2196" s="1"/>
      <c r="AE2196" s="1"/>
      <c r="AF2196" s="1"/>
      <c r="AG2196" s="1"/>
    </row>
    <row r="2197" spans="1:27">
      <c r="A2197" s="57" t="s">
        <v>200</v>
      </c>
      <c r="B2197" t="s">
        <v>11229</v>
      </c>
      <c r="D2197" s="1" t="s">
        <v>306</v>
      </c>
      <c r="E2197" s="57" t="s">
        <v>200</v>
      </c>
      <c r="F2197" t="s">
        <v>306</v>
      </c>
      <c r="G2197" t="s">
        <v>85</v>
      </c>
      <c r="N2197" s="20"/>
      <c r="U2197" s="16" t="s">
        <v>306</v>
      </c>
      <c r="V2197" s="58">
        <v>500</v>
      </c>
      <c r="W2197" s="84" t="s">
        <v>11230</v>
      </c>
      <c r="X2197" s="29" t="s">
        <v>11231</v>
      </c>
      <c r="Y2197" t="s">
        <v>306</v>
      </c>
      <c r="Z2197" t="s">
        <v>306</v>
      </c>
      <c r="AA2197" s="88" t="s">
        <v>1638</v>
      </c>
    </row>
    <row r="2198" spans="1:27">
      <c r="A2198" s="57" t="s">
        <v>200</v>
      </c>
      <c r="B2198" t="s">
        <v>11232</v>
      </c>
      <c r="D2198" s="1" t="s">
        <v>306</v>
      </c>
      <c r="E2198" s="57" t="s">
        <v>200</v>
      </c>
      <c r="F2198" t="s">
        <v>306</v>
      </c>
      <c r="G2198" t="s">
        <v>85</v>
      </c>
      <c r="U2198" s="16" t="s">
        <v>306</v>
      </c>
      <c r="V2198" s="58">
        <v>500</v>
      </c>
      <c r="W2198" s="84" t="s">
        <v>11233</v>
      </c>
      <c r="X2198" s="29" t="s">
        <v>183</v>
      </c>
      <c r="Y2198" t="s">
        <v>306</v>
      </c>
      <c r="Z2198" t="s">
        <v>306</v>
      </c>
      <c r="AA2198" s="88" t="s">
        <v>1638</v>
      </c>
    </row>
    <row r="2199" spans="1:27">
      <c r="A2199" s="1" t="s">
        <v>200</v>
      </c>
      <c r="B2199" t="s">
        <v>11234</v>
      </c>
      <c r="D2199" s="1" t="s">
        <v>306</v>
      </c>
      <c r="E2199" s="1" t="s">
        <v>200</v>
      </c>
      <c r="F2199" t="s">
        <v>306</v>
      </c>
      <c r="G2199" t="s">
        <v>11209</v>
      </c>
      <c r="U2199" s="16" t="s">
        <v>306</v>
      </c>
      <c r="V2199" s="58">
        <v>500</v>
      </c>
      <c r="W2199" s="84" t="s">
        <v>11235</v>
      </c>
      <c r="X2199" s="29" t="s">
        <v>11236</v>
      </c>
      <c r="Y2199" t="s">
        <v>306</v>
      </c>
      <c r="Z2199" t="s">
        <v>306</v>
      </c>
      <c r="AA2199" s="88" t="s">
        <v>1638</v>
      </c>
    </row>
    <row r="2200" spans="1:27">
      <c r="A2200" t="s">
        <v>200</v>
      </c>
      <c r="B2200" t="s">
        <v>11237</v>
      </c>
      <c r="D2200" t="s">
        <v>306</v>
      </c>
      <c r="E2200" t="s">
        <v>200</v>
      </c>
      <c r="F2200" t="s">
        <v>306</v>
      </c>
      <c r="G2200" t="s">
        <v>85</v>
      </c>
      <c r="O2200" s="22"/>
      <c r="P2200" s="20"/>
      <c r="Q2200" s="22"/>
      <c r="R2200" s="20"/>
      <c r="S2200" s="22"/>
      <c r="T2200" s="20"/>
      <c r="U2200" s="16" t="s">
        <v>306</v>
      </c>
      <c r="V2200" s="27">
        <v>500</v>
      </c>
      <c r="W2200" s="1" t="s">
        <v>11238</v>
      </c>
      <c r="X2200" s="29" t="s">
        <v>11239</v>
      </c>
      <c r="Y2200" t="s">
        <v>306</v>
      </c>
      <c r="Z2200" t="s">
        <v>306</v>
      </c>
      <c r="AA2200" s="82" t="s">
        <v>1653</v>
      </c>
    </row>
    <row r="2201" spans="1:27">
      <c r="A2201" s="1" t="s">
        <v>200</v>
      </c>
      <c r="B2201" s="1" t="s">
        <v>11240</v>
      </c>
      <c r="C2201" s="1"/>
      <c r="D2201" s="1" t="s">
        <v>306</v>
      </c>
      <c r="E2201" s="1" t="s">
        <v>200</v>
      </c>
      <c r="F2201" s="1" t="s">
        <v>306</v>
      </c>
      <c r="G2201" s="1" t="s">
        <v>85</v>
      </c>
      <c r="H2201" s="20"/>
      <c r="I2201" s="22"/>
      <c r="K2201" s="22"/>
      <c r="L2201" s="20"/>
      <c r="M2201" s="22"/>
      <c r="U2201" s="16" t="s">
        <v>306</v>
      </c>
      <c r="V2201" s="58">
        <v>700</v>
      </c>
      <c r="W2201" s="84" t="s">
        <v>11241</v>
      </c>
      <c r="X2201" s="29" t="s">
        <v>11242</v>
      </c>
      <c r="Y2201" t="s">
        <v>306</v>
      </c>
      <c r="Z2201" t="s">
        <v>306</v>
      </c>
      <c r="AA2201" s="88" t="s">
        <v>1638</v>
      </c>
    </row>
    <row r="2202" spans="1:27">
      <c r="A2202" s="57" t="s">
        <v>200</v>
      </c>
      <c r="B2202" s="57" t="s">
        <v>11243</v>
      </c>
      <c r="D2202" s="1" t="s">
        <v>306</v>
      </c>
      <c r="E2202" s="57" t="s">
        <v>200</v>
      </c>
      <c r="F2202" t="s">
        <v>306</v>
      </c>
      <c r="G2202" t="s">
        <v>11181</v>
      </c>
      <c r="U2202" s="16" t="s">
        <v>306</v>
      </c>
      <c r="V2202" s="58">
        <v>800</v>
      </c>
      <c r="W2202" s="84" t="s">
        <v>11244</v>
      </c>
      <c r="X2202" s="29" t="s">
        <v>11245</v>
      </c>
      <c r="Y2202" t="s">
        <v>306</v>
      </c>
      <c r="Z2202" t="s">
        <v>306</v>
      </c>
      <c r="AA2202" s="88" t="s">
        <v>1638</v>
      </c>
    </row>
    <row r="2203" spans="1:27">
      <c r="A2203" s="57" t="s">
        <v>200</v>
      </c>
      <c r="B2203" s="57" t="s">
        <v>11246</v>
      </c>
      <c r="D2203" s="1" t="s">
        <v>306</v>
      </c>
      <c r="E2203" s="57" t="s">
        <v>200</v>
      </c>
      <c r="F2203" t="s">
        <v>306</v>
      </c>
      <c r="G2203" t="s">
        <v>85</v>
      </c>
      <c r="N2203" s="20"/>
      <c r="U2203" s="16" t="s">
        <v>306</v>
      </c>
      <c r="V2203" s="81">
        <v>1000</v>
      </c>
      <c r="W2203" t="s">
        <v>11247</v>
      </c>
      <c r="X2203" s="17" t="s">
        <v>11248</v>
      </c>
      <c r="Y2203" t="s">
        <v>306</v>
      </c>
      <c r="Z2203" t="s">
        <v>306</v>
      </c>
      <c r="AA2203" s="1" t="s">
        <v>1623</v>
      </c>
    </row>
    <row r="2204" spans="1:27">
      <c r="A2204" s="57" t="s">
        <v>200</v>
      </c>
      <c r="B2204" s="57" t="s">
        <v>11249</v>
      </c>
      <c r="D2204" s="1" t="s">
        <v>306</v>
      </c>
      <c r="E2204" s="57" t="s">
        <v>200</v>
      </c>
      <c r="F2204" t="s">
        <v>306</v>
      </c>
      <c r="G2204" t="s">
        <v>11116</v>
      </c>
      <c r="U2204" s="16" t="s">
        <v>306</v>
      </c>
      <c r="V2204" s="58">
        <v>1000</v>
      </c>
      <c r="W2204" s="84" t="s">
        <v>11250</v>
      </c>
      <c r="X2204" s="29" t="s">
        <v>11251</v>
      </c>
      <c r="Y2204" t="s">
        <v>306</v>
      </c>
      <c r="Z2204" t="s">
        <v>306</v>
      </c>
      <c r="AA2204" s="88" t="s">
        <v>1638</v>
      </c>
    </row>
    <row r="2205" spans="1:27">
      <c r="A2205" s="57" t="s">
        <v>200</v>
      </c>
      <c r="B2205" s="57" t="s">
        <v>11252</v>
      </c>
      <c r="D2205" s="1" t="s">
        <v>306</v>
      </c>
      <c r="E2205" s="57" t="s">
        <v>200</v>
      </c>
      <c r="F2205" t="s">
        <v>306</v>
      </c>
      <c r="G2205" t="s">
        <v>11173</v>
      </c>
      <c r="U2205" s="16" t="s">
        <v>306</v>
      </c>
      <c r="V2205" s="58">
        <v>1000</v>
      </c>
      <c r="W2205" s="84" t="s">
        <v>11253</v>
      </c>
      <c r="X2205" s="29" t="s">
        <v>11214</v>
      </c>
      <c r="Y2205" t="s">
        <v>306</v>
      </c>
      <c r="Z2205" t="s">
        <v>306</v>
      </c>
      <c r="AA2205" s="88" t="s">
        <v>1638</v>
      </c>
    </row>
    <row r="2206" spans="1:27">
      <c r="A2206" s="57" t="s">
        <v>200</v>
      </c>
      <c r="B2206" s="57" t="s">
        <v>11254</v>
      </c>
      <c r="D2206" s="1" t="s">
        <v>306</v>
      </c>
      <c r="E2206" s="57" t="s">
        <v>200</v>
      </c>
      <c r="F2206" t="s">
        <v>306</v>
      </c>
      <c r="G2206" t="s">
        <v>85</v>
      </c>
      <c r="N2206" s="20"/>
      <c r="U2206" s="16" t="s">
        <v>306</v>
      </c>
      <c r="V2206" s="81">
        <v>1500</v>
      </c>
      <c r="W2206" t="s">
        <v>11255</v>
      </c>
      <c r="X2206" s="17" t="s">
        <v>11256</v>
      </c>
      <c r="Y2206" t="s">
        <v>306</v>
      </c>
      <c r="Z2206" t="s">
        <v>306</v>
      </c>
      <c r="AA2206" s="1" t="s">
        <v>1623</v>
      </c>
    </row>
    <row r="2207" spans="1:27">
      <c r="A2207" s="57" t="s">
        <v>200</v>
      </c>
      <c r="B2207" s="57" t="s">
        <v>11257</v>
      </c>
      <c r="D2207" s="1" t="s">
        <v>306</v>
      </c>
      <c r="E2207" s="57" t="s">
        <v>200</v>
      </c>
      <c r="F2207" t="s">
        <v>306</v>
      </c>
      <c r="G2207" t="s">
        <v>11116</v>
      </c>
      <c r="U2207" s="16" t="s">
        <v>306</v>
      </c>
      <c r="V2207" s="58">
        <v>1500</v>
      </c>
      <c r="W2207" s="84" t="s">
        <v>11258</v>
      </c>
      <c r="X2207" s="29" t="s">
        <v>11259</v>
      </c>
      <c r="Y2207" t="s">
        <v>306</v>
      </c>
      <c r="Z2207" t="s">
        <v>306</v>
      </c>
      <c r="AA2207" s="88" t="s">
        <v>1638</v>
      </c>
    </row>
    <row r="2208" spans="1:33">
      <c r="A2208" t="s">
        <v>200</v>
      </c>
      <c r="B2208" s="2" t="s">
        <v>11260</v>
      </c>
      <c r="C2208" s="54"/>
      <c r="D2208" s="1" t="s">
        <v>306</v>
      </c>
      <c r="E2208" t="s">
        <v>200</v>
      </c>
      <c r="F2208" s="1" t="s">
        <v>306</v>
      </c>
      <c r="G2208" s="1" t="s">
        <v>85</v>
      </c>
      <c r="H2208" s="20"/>
      <c r="I2208" s="22"/>
      <c r="K2208" s="22"/>
      <c r="L2208" s="20"/>
      <c r="M2208" s="22"/>
      <c r="N2208" s="20"/>
      <c r="O2208" s="22"/>
      <c r="P2208" s="20"/>
      <c r="Q2208" s="22"/>
      <c r="R2208" s="20"/>
      <c r="S2208" s="22"/>
      <c r="T2208" s="20"/>
      <c r="U2208" s="22" t="s">
        <v>306</v>
      </c>
      <c r="V2208" s="27">
        <v>2000</v>
      </c>
      <c r="W2208" s="1" t="s">
        <v>11261</v>
      </c>
      <c r="X2208" s="29" t="s">
        <v>11262</v>
      </c>
      <c r="Y2208" s="1" t="s">
        <v>306</v>
      </c>
      <c r="Z2208" s="1" t="s">
        <v>306</v>
      </c>
      <c r="AA2208" s="1" t="s">
        <v>1614</v>
      </c>
      <c r="AB2208" s="1"/>
      <c r="AC2208" s="1"/>
      <c r="AD2208" s="1"/>
      <c r="AE2208" s="1"/>
      <c r="AF2208" s="1"/>
      <c r="AG2208" s="1"/>
    </row>
    <row r="2209" spans="1:33">
      <c r="A2209" t="s">
        <v>200</v>
      </c>
      <c r="B2209" s="2" t="s">
        <v>11263</v>
      </c>
      <c r="C2209" s="1"/>
      <c r="D2209" s="1" t="s">
        <v>306</v>
      </c>
      <c r="E2209" t="s">
        <v>200</v>
      </c>
      <c r="F2209" s="1" t="s">
        <v>306</v>
      </c>
      <c r="G2209" s="1" t="s">
        <v>85</v>
      </c>
      <c r="H2209" s="20"/>
      <c r="I2209" s="22"/>
      <c r="K2209" s="22"/>
      <c r="L2209" s="20"/>
      <c r="M2209" s="22"/>
      <c r="N2209" s="20"/>
      <c r="O2209" s="22"/>
      <c r="P2209" s="20"/>
      <c r="Q2209" s="22"/>
      <c r="R2209" s="20"/>
      <c r="S2209" s="22"/>
      <c r="T2209" s="20"/>
      <c r="U2209" s="22" t="s">
        <v>306</v>
      </c>
      <c r="V2209" s="27">
        <v>2000</v>
      </c>
      <c r="W2209" s="1" t="s">
        <v>11264</v>
      </c>
      <c r="X2209" s="29" t="s">
        <v>11265</v>
      </c>
      <c r="Y2209" s="1" t="s">
        <v>306</v>
      </c>
      <c r="Z2209" s="1" t="s">
        <v>306</v>
      </c>
      <c r="AA2209" s="1" t="s">
        <v>1614</v>
      </c>
      <c r="AB2209" s="1"/>
      <c r="AC2209" s="1"/>
      <c r="AD2209" s="1"/>
      <c r="AE2209" s="1"/>
      <c r="AF2209" s="1"/>
      <c r="AG2209" s="1"/>
    </row>
    <row r="2210" spans="1:33">
      <c r="A2210" t="s">
        <v>200</v>
      </c>
      <c r="B2210" s="2" t="s">
        <v>11266</v>
      </c>
      <c r="C2210" s="54"/>
      <c r="D2210" s="1" t="s">
        <v>306</v>
      </c>
      <c r="E2210" t="s">
        <v>200</v>
      </c>
      <c r="F2210" s="1" t="s">
        <v>306</v>
      </c>
      <c r="G2210" s="1" t="s">
        <v>85</v>
      </c>
      <c r="H2210" s="20"/>
      <c r="I2210" s="22"/>
      <c r="K2210" s="22"/>
      <c r="L2210" s="20"/>
      <c r="M2210" s="22"/>
      <c r="N2210" s="20"/>
      <c r="O2210" s="22"/>
      <c r="P2210" s="20"/>
      <c r="Q2210" s="22"/>
      <c r="R2210" s="20"/>
      <c r="S2210" s="22"/>
      <c r="T2210" s="20"/>
      <c r="U2210" s="22" t="s">
        <v>306</v>
      </c>
      <c r="V2210" s="27">
        <v>2000</v>
      </c>
      <c r="W2210" s="1" t="s">
        <v>11267</v>
      </c>
      <c r="X2210" s="29" t="s">
        <v>11268</v>
      </c>
      <c r="Y2210" s="1" t="s">
        <v>306</v>
      </c>
      <c r="Z2210" s="1" t="s">
        <v>306</v>
      </c>
      <c r="AA2210" s="1" t="s">
        <v>1614</v>
      </c>
      <c r="AB2210" s="1"/>
      <c r="AC2210" s="1"/>
      <c r="AD2210" s="1"/>
      <c r="AE2210" s="1"/>
      <c r="AF2210" s="1"/>
      <c r="AG2210" s="1"/>
    </row>
    <row r="2211" spans="1:33">
      <c r="A2211" t="s">
        <v>200</v>
      </c>
      <c r="B2211" s="2" t="s">
        <v>11269</v>
      </c>
      <c r="C2211" s="1"/>
      <c r="D2211" s="1" t="s">
        <v>306</v>
      </c>
      <c r="E2211" t="s">
        <v>200</v>
      </c>
      <c r="F2211" s="1" t="s">
        <v>306</v>
      </c>
      <c r="G2211" s="1" t="s">
        <v>85</v>
      </c>
      <c r="H2211" s="20"/>
      <c r="I2211" s="22"/>
      <c r="K2211" s="22"/>
      <c r="L2211" s="20"/>
      <c r="M2211" s="22"/>
      <c r="N2211" s="20"/>
      <c r="O2211" s="22"/>
      <c r="P2211" s="20"/>
      <c r="Q2211" s="22"/>
      <c r="R2211" s="20"/>
      <c r="S2211" s="22"/>
      <c r="T2211" s="20"/>
      <c r="U2211" s="22" t="s">
        <v>306</v>
      </c>
      <c r="V2211" s="27">
        <v>2000</v>
      </c>
      <c r="W2211" s="1" t="s">
        <v>11270</v>
      </c>
      <c r="X2211" s="29" t="s">
        <v>11271</v>
      </c>
      <c r="Y2211" s="1" t="s">
        <v>306</v>
      </c>
      <c r="Z2211" s="1" t="s">
        <v>306</v>
      </c>
      <c r="AA2211" s="1" t="s">
        <v>1614</v>
      </c>
      <c r="AB2211" s="1"/>
      <c r="AC2211" s="1"/>
      <c r="AD2211" s="1"/>
      <c r="AE2211" s="1"/>
      <c r="AF2211" s="1"/>
      <c r="AG2211" s="1"/>
    </row>
    <row r="2212" spans="1:33">
      <c r="A2212" t="s">
        <v>200</v>
      </c>
      <c r="B2212" s="2" t="s">
        <v>11272</v>
      </c>
      <c r="C2212" s="1"/>
      <c r="D2212" s="1" t="s">
        <v>306</v>
      </c>
      <c r="E2212" t="s">
        <v>200</v>
      </c>
      <c r="F2212" s="1" t="s">
        <v>306</v>
      </c>
      <c r="G2212" s="1" t="s">
        <v>85</v>
      </c>
      <c r="H2212" s="20"/>
      <c r="I2212" s="22"/>
      <c r="K2212" s="22"/>
      <c r="L2212" s="20"/>
      <c r="M2212" s="22"/>
      <c r="N2212" s="20"/>
      <c r="O2212" s="22"/>
      <c r="P2212" s="20"/>
      <c r="Q2212" s="22"/>
      <c r="R2212" s="20"/>
      <c r="S2212" s="22"/>
      <c r="T2212" s="20"/>
      <c r="U2212" s="22" t="s">
        <v>306</v>
      </c>
      <c r="V2212" s="27">
        <v>2000</v>
      </c>
      <c r="W2212" s="1" t="s">
        <v>11273</v>
      </c>
      <c r="X2212" s="29" t="s">
        <v>11274</v>
      </c>
      <c r="Y2212" s="1" t="s">
        <v>306</v>
      </c>
      <c r="Z2212" s="1" t="s">
        <v>306</v>
      </c>
      <c r="AA2212" s="1" t="s">
        <v>1614</v>
      </c>
      <c r="AB2212" s="1"/>
      <c r="AC2212" s="1"/>
      <c r="AD2212" s="1"/>
      <c r="AE2212" s="1"/>
      <c r="AF2212" s="1"/>
      <c r="AG2212" s="1"/>
    </row>
    <row r="2213" spans="1:27">
      <c r="A2213" s="57" t="s">
        <v>200</v>
      </c>
      <c r="B2213" s="57" t="s">
        <v>11275</v>
      </c>
      <c r="D2213" s="1" t="s">
        <v>306</v>
      </c>
      <c r="E2213" s="57" t="s">
        <v>200</v>
      </c>
      <c r="F2213" t="s">
        <v>306</v>
      </c>
      <c r="G2213" t="s">
        <v>85</v>
      </c>
      <c r="N2213" s="20"/>
      <c r="U2213" s="16" t="s">
        <v>306</v>
      </c>
      <c r="V2213" s="81">
        <v>2500</v>
      </c>
      <c r="W2213" t="s">
        <v>11276</v>
      </c>
      <c r="X2213" s="17" t="s">
        <v>10853</v>
      </c>
      <c r="Y2213" t="s">
        <v>306</v>
      </c>
      <c r="Z2213" t="s">
        <v>306</v>
      </c>
      <c r="AA2213" s="1" t="s">
        <v>1623</v>
      </c>
    </row>
    <row r="2214" spans="1:27">
      <c r="A2214" t="s">
        <v>200</v>
      </c>
      <c r="B2214" t="s">
        <v>11277</v>
      </c>
      <c r="D2214" t="s">
        <v>306</v>
      </c>
      <c r="E2214" t="s">
        <v>200</v>
      </c>
      <c r="F2214" t="s">
        <v>306</v>
      </c>
      <c r="G2214" t="s">
        <v>85</v>
      </c>
      <c r="O2214" s="22"/>
      <c r="P2214" s="20"/>
      <c r="Q2214" s="22"/>
      <c r="R2214" s="20"/>
      <c r="S2214" s="22"/>
      <c r="T2214" s="20"/>
      <c r="U2214" s="16" t="s">
        <v>306</v>
      </c>
      <c r="V2214" s="27">
        <v>3000</v>
      </c>
      <c r="W2214" s="1" t="s">
        <v>11278</v>
      </c>
      <c r="X2214" s="29" t="s">
        <v>183</v>
      </c>
      <c r="Y2214" t="s">
        <v>306</v>
      </c>
      <c r="Z2214" t="s">
        <v>306</v>
      </c>
      <c r="AA2214" s="82" t="s">
        <v>1653</v>
      </c>
    </row>
    <row r="2215" spans="1:27">
      <c r="A2215" t="s">
        <v>200</v>
      </c>
      <c r="B2215" t="s">
        <v>11279</v>
      </c>
      <c r="D2215" t="s">
        <v>306</v>
      </c>
      <c r="E2215" t="s">
        <v>200</v>
      </c>
      <c r="F2215" t="s">
        <v>306</v>
      </c>
      <c r="G2215" t="s">
        <v>11280</v>
      </c>
      <c r="O2215" s="22"/>
      <c r="P2215" s="20"/>
      <c r="Q2215" s="22"/>
      <c r="R2215" s="20"/>
      <c r="S2215" s="22"/>
      <c r="T2215" s="20"/>
      <c r="U2215" s="16" t="s">
        <v>306</v>
      </c>
      <c r="V2215" s="27">
        <v>4000</v>
      </c>
      <c r="W2215" s="1" t="s">
        <v>11281</v>
      </c>
      <c r="X2215" s="29" t="s">
        <v>11282</v>
      </c>
      <c r="Y2215" t="s">
        <v>306</v>
      </c>
      <c r="Z2215" t="s">
        <v>306</v>
      </c>
      <c r="AA2215" s="82" t="s">
        <v>1653</v>
      </c>
    </row>
    <row r="2216" spans="1:33">
      <c r="A2216" t="s">
        <v>200</v>
      </c>
      <c r="B2216" s="2" t="s">
        <v>1738</v>
      </c>
      <c r="C2216" s="1"/>
      <c r="D2216" s="1" t="s">
        <v>306</v>
      </c>
      <c r="E2216" t="s">
        <v>200</v>
      </c>
      <c r="F2216" s="1" t="s">
        <v>306</v>
      </c>
      <c r="G2216" s="1" t="s">
        <v>85</v>
      </c>
      <c r="H2216" s="20"/>
      <c r="I2216" s="22"/>
      <c r="K2216" s="22"/>
      <c r="L2216" s="20"/>
      <c r="M2216" s="22"/>
      <c r="N2216" s="20"/>
      <c r="O2216" s="22"/>
      <c r="P2216" s="20"/>
      <c r="Q2216" s="22"/>
      <c r="R2216" s="20"/>
      <c r="S2216" s="22"/>
      <c r="T2216" s="20"/>
      <c r="U2216" s="22" t="s">
        <v>306</v>
      </c>
      <c r="V2216" s="27" t="s">
        <v>201</v>
      </c>
      <c r="W2216" s="1" t="s">
        <v>11283</v>
      </c>
      <c r="X2216" s="29" t="s">
        <v>11284</v>
      </c>
      <c r="Y2216" s="1" t="s">
        <v>306</v>
      </c>
      <c r="Z2216" s="1" t="s">
        <v>306</v>
      </c>
      <c r="AA2216" s="1" t="s">
        <v>1614</v>
      </c>
      <c r="AB2216" s="1"/>
      <c r="AC2216" s="1"/>
      <c r="AD2216" s="1"/>
      <c r="AE2216" s="1"/>
      <c r="AF2216" s="1"/>
      <c r="AG2216" s="1"/>
    </row>
    <row r="2217" spans="1:33">
      <c r="A2217" t="s">
        <v>200</v>
      </c>
      <c r="B2217" s="2" t="s">
        <v>1778</v>
      </c>
      <c r="C2217" s="1"/>
      <c r="D2217" s="1" t="s">
        <v>306</v>
      </c>
      <c r="E2217" t="s">
        <v>200</v>
      </c>
      <c r="F2217" s="1" t="s">
        <v>306</v>
      </c>
      <c r="G2217" s="1" t="s">
        <v>85</v>
      </c>
      <c r="H2217" s="20"/>
      <c r="I2217" s="22"/>
      <c r="K2217" s="22"/>
      <c r="L2217" s="20"/>
      <c r="M2217" s="22"/>
      <c r="N2217" s="20"/>
      <c r="O2217" s="22"/>
      <c r="P2217" s="20"/>
      <c r="Q2217" s="22"/>
      <c r="R2217" s="20"/>
      <c r="S2217" s="22"/>
      <c r="T2217" s="20"/>
      <c r="U2217" s="22" t="s">
        <v>306</v>
      </c>
      <c r="V2217" s="27" t="s">
        <v>201</v>
      </c>
      <c r="W2217" s="1" t="s">
        <v>11285</v>
      </c>
      <c r="X2217" s="29" t="s">
        <v>11248</v>
      </c>
      <c r="Y2217" s="1" t="s">
        <v>306</v>
      </c>
      <c r="Z2217" s="1" t="s">
        <v>306</v>
      </c>
      <c r="AA2217" s="1" t="s">
        <v>1614</v>
      </c>
      <c r="AB2217" s="1"/>
      <c r="AC2217" s="1"/>
      <c r="AD2217" s="1"/>
      <c r="AE2217" s="1"/>
      <c r="AF2217" s="1"/>
      <c r="AG2217" s="1"/>
    </row>
    <row r="2218" spans="1:33">
      <c r="A2218" t="s">
        <v>200</v>
      </c>
      <c r="B2218" s="2" t="s">
        <v>1743</v>
      </c>
      <c r="C2218" s="1"/>
      <c r="D2218" s="1" t="s">
        <v>306</v>
      </c>
      <c r="E2218" t="s">
        <v>200</v>
      </c>
      <c r="F2218" s="1" t="s">
        <v>306</v>
      </c>
      <c r="G2218" s="1" t="s">
        <v>85</v>
      </c>
      <c r="H2218" s="20"/>
      <c r="I2218" s="22"/>
      <c r="K2218" s="22"/>
      <c r="L2218" s="20"/>
      <c r="M2218" s="22"/>
      <c r="N2218" s="20"/>
      <c r="O2218" s="22"/>
      <c r="P2218" s="20"/>
      <c r="Q2218" s="22"/>
      <c r="R2218" s="20"/>
      <c r="S2218" s="22"/>
      <c r="T2218" s="20"/>
      <c r="U2218" s="22" t="s">
        <v>306</v>
      </c>
      <c r="V2218" s="27" t="s">
        <v>201</v>
      </c>
      <c r="W2218" s="1" t="s">
        <v>11286</v>
      </c>
      <c r="X2218" s="29" t="s">
        <v>183</v>
      </c>
      <c r="Y2218" s="1" t="s">
        <v>306</v>
      </c>
      <c r="Z2218" s="1" t="s">
        <v>306</v>
      </c>
      <c r="AA2218" s="1" t="s">
        <v>1614</v>
      </c>
      <c r="AB2218" s="1"/>
      <c r="AC2218" s="1"/>
      <c r="AD2218" s="1"/>
      <c r="AE2218" s="1"/>
      <c r="AF2218" s="1"/>
      <c r="AG2218" s="1"/>
    </row>
    <row r="2219" spans="1:33">
      <c r="A2219" t="s">
        <v>200</v>
      </c>
      <c r="B2219" s="2" t="s">
        <v>1736</v>
      </c>
      <c r="C2219" s="1"/>
      <c r="D2219" s="1" t="s">
        <v>306</v>
      </c>
      <c r="E2219" t="s">
        <v>200</v>
      </c>
      <c r="F2219" s="1" t="s">
        <v>306</v>
      </c>
      <c r="G2219" s="1" t="s">
        <v>11116</v>
      </c>
      <c r="H2219" s="20"/>
      <c r="I2219" s="22"/>
      <c r="K2219" s="22"/>
      <c r="L2219" s="20"/>
      <c r="M2219" s="22"/>
      <c r="N2219" s="20"/>
      <c r="O2219" s="22"/>
      <c r="P2219" s="20"/>
      <c r="Q2219" s="22"/>
      <c r="R2219" s="20"/>
      <c r="S2219" s="22"/>
      <c r="T2219" s="20"/>
      <c r="U2219" s="22" t="s">
        <v>306</v>
      </c>
      <c r="V2219" s="27" t="s">
        <v>201</v>
      </c>
      <c r="W2219" s="1" t="s">
        <v>11287</v>
      </c>
      <c r="X2219" s="29" t="s">
        <v>11236</v>
      </c>
      <c r="Y2219" s="1" t="s">
        <v>306</v>
      </c>
      <c r="Z2219" s="1" t="s">
        <v>306</v>
      </c>
      <c r="AA2219" s="1" t="s">
        <v>1614</v>
      </c>
      <c r="AB2219" s="1"/>
      <c r="AC2219" s="1"/>
      <c r="AD2219" s="1"/>
      <c r="AE2219" s="1"/>
      <c r="AF2219" s="1"/>
      <c r="AG2219" s="1"/>
    </row>
    <row r="2220" spans="1:33">
      <c r="A2220" t="s">
        <v>200</v>
      </c>
      <c r="B2220" s="2" t="s">
        <v>1737</v>
      </c>
      <c r="C2220" s="54"/>
      <c r="D2220" s="1" t="s">
        <v>306</v>
      </c>
      <c r="E2220" t="s">
        <v>200</v>
      </c>
      <c r="F2220" s="1" t="s">
        <v>306</v>
      </c>
      <c r="G2220" s="1" t="s">
        <v>85</v>
      </c>
      <c r="H2220" s="20"/>
      <c r="I2220" s="22"/>
      <c r="K2220" s="22"/>
      <c r="L2220" s="20"/>
      <c r="M2220" s="22"/>
      <c r="N2220" s="20"/>
      <c r="O2220" s="22"/>
      <c r="P2220" s="20"/>
      <c r="Q2220" s="22"/>
      <c r="R2220" s="20"/>
      <c r="S2220" s="22"/>
      <c r="T2220" s="20"/>
      <c r="U2220" s="22" t="s">
        <v>306</v>
      </c>
      <c r="V2220" s="27" t="s">
        <v>201</v>
      </c>
      <c r="W2220" s="1" t="s">
        <v>11288</v>
      </c>
      <c r="X2220" s="29" t="s">
        <v>183</v>
      </c>
      <c r="Y2220" s="1" t="s">
        <v>306</v>
      </c>
      <c r="Z2220" s="1" t="s">
        <v>306</v>
      </c>
      <c r="AA2220" s="1" t="s">
        <v>1614</v>
      </c>
      <c r="AB2220" s="1"/>
      <c r="AC2220" s="1"/>
      <c r="AD2220" s="1"/>
      <c r="AE2220" s="1"/>
      <c r="AF2220" s="1"/>
      <c r="AG2220" s="1"/>
    </row>
    <row r="2221" spans="1:27">
      <c r="A2221" s="57" t="s">
        <v>200</v>
      </c>
      <c r="B2221" t="s">
        <v>1997</v>
      </c>
      <c r="D2221" s="1" t="s">
        <v>306</v>
      </c>
      <c r="E2221" s="57" t="s">
        <v>200</v>
      </c>
      <c r="F2221" t="s">
        <v>306</v>
      </c>
      <c r="G2221" t="s">
        <v>11181</v>
      </c>
      <c r="N2221" s="20"/>
      <c r="U2221" s="16" t="s">
        <v>306</v>
      </c>
      <c r="V2221" s="81" t="s">
        <v>201</v>
      </c>
      <c r="W2221" t="s">
        <v>11289</v>
      </c>
      <c r="X2221" s="17" t="s">
        <v>11290</v>
      </c>
      <c r="Y2221" t="s">
        <v>306</v>
      </c>
      <c r="Z2221" t="s">
        <v>306</v>
      </c>
      <c r="AA2221" s="1" t="s">
        <v>1623</v>
      </c>
    </row>
    <row r="2222" spans="1:27">
      <c r="A2222" s="57" t="s">
        <v>200</v>
      </c>
      <c r="B2222" t="s">
        <v>1748</v>
      </c>
      <c r="D2222" s="1" t="s">
        <v>306</v>
      </c>
      <c r="E2222" s="57" t="s">
        <v>200</v>
      </c>
      <c r="F2222" t="s">
        <v>306</v>
      </c>
      <c r="G2222" t="s">
        <v>85</v>
      </c>
      <c r="N2222" s="20"/>
      <c r="U2222" s="16" t="s">
        <v>306</v>
      </c>
      <c r="V2222" s="81" t="s">
        <v>201</v>
      </c>
      <c r="W2222" t="s">
        <v>183</v>
      </c>
      <c r="X2222" s="17" t="s">
        <v>11291</v>
      </c>
      <c r="Y2222" t="s">
        <v>306</v>
      </c>
      <c r="Z2222" t="s">
        <v>306</v>
      </c>
      <c r="AA2222" s="1" t="s">
        <v>1623</v>
      </c>
    </row>
    <row r="2223" spans="1:27">
      <c r="A2223" s="57" t="s">
        <v>200</v>
      </c>
      <c r="B2223" t="s">
        <v>1787</v>
      </c>
      <c r="D2223" s="1" t="s">
        <v>306</v>
      </c>
      <c r="E2223" s="57" t="s">
        <v>200</v>
      </c>
      <c r="F2223" t="s">
        <v>306</v>
      </c>
      <c r="G2223" t="s">
        <v>85</v>
      </c>
      <c r="N2223" s="20"/>
      <c r="U2223" s="16" t="s">
        <v>306</v>
      </c>
      <c r="V2223" s="81" t="s">
        <v>201</v>
      </c>
      <c r="W2223" t="s">
        <v>11292</v>
      </c>
      <c r="X2223" s="17" t="s">
        <v>11293</v>
      </c>
      <c r="Y2223" t="s">
        <v>306</v>
      </c>
      <c r="Z2223" t="s">
        <v>306</v>
      </c>
      <c r="AA2223" s="1" t="s">
        <v>1623</v>
      </c>
    </row>
    <row r="2224" spans="1:27">
      <c r="A2224" s="57" t="s">
        <v>200</v>
      </c>
      <c r="B2224" t="s">
        <v>1749</v>
      </c>
      <c r="D2224" s="1" t="s">
        <v>306</v>
      </c>
      <c r="E2224" s="57" t="s">
        <v>200</v>
      </c>
      <c r="F2224" t="s">
        <v>306</v>
      </c>
      <c r="G2224" t="s">
        <v>85</v>
      </c>
      <c r="N2224" s="20"/>
      <c r="U2224" s="16" t="s">
        <v>306</v>
      </c>
      <c r="V2224" s="81" t="s">
        <v>201</v>
      </c>
      <c r="W2224" t="s">
        <v>11294</v>
      </c>
      <c r="X2224" s="17" t="s">
        <v>183</v>
      </c>
      <c r="Y2224" t="s">
        <v>306</v>
      </c>
      <c r="Z2224" t="s">
        <v>306</v>
      </c>
      <c r="AA2224" s="1" t="s">
        <v>1623</v>
      </c>
    </row>
    <row r="2225" spans="1:27">
      <c r="A2225" s="57" t="s">
        <v>200</v>
      </c>
      <c r="B2225" t="s">
        <v>1750</v>
      </c>
      <c r="D2225" s="1" t="s">
        <v>306</v>
      </c>
      <c r="E2225" s="57" t="s">
        <v>200</v>
      </c>
      <c r="F2225" t="s">
        <v>306</v>
      </c>
      <c r="G2225" t="s">
        <v>11116</v>
      </c>
      <c r="N2225" s="20"/>
      <c r="U2225" s="16" t="s">
        <v>306</v>
      </c>
      <c r="V2225" s="6" t="s">
        <v>201</v>
      </c>
      <c r="W2225" t="s">
        <v>11295</v>
      </c>
      <c r="X2225" s="17" t="s">
        <v>11236</v>
      </c>
      <c r="Y2225" t="s">
        <v>306</v>
      </c>
      <c r="Z2225" t="s">
        <v>306</v>
      </c>
      <c r="AA2225" t="s">
        <v>1623</v>
      </c>
    </row>
    <row r="2226" spans="1:27">
      <c r="A2226" s="57" t="s">
        <v>200</v>
      </c>
      <c r="B2226" s="57" t="s">
        <v>11296</v>
      </c>
      <c r="D2226" s="1" t="s">
        <v>306</v>
      </c>
      <c r="E2226" s="57" t="s">
        <v>200</v>
      </c>
      <c r="F2226" t="s">
        <v>306</v>
      </c>
      <c r="G2226" t="s">
        <v>85</v>
      </c>
      <c r="U2226" s="16" t="s">
        <v>306</v>
      </c>
      <c r="V2226" s="58" t="s">
        <v>201</v>
      </c>
      <c r="W2226" s="84"/>
      <c r="X2226" s="29" t="s">
        <v>11297</v>
      </c>
      <c r="Y2226" t="s">
        <v>306</v>
      </c>
      <c r="Z2226" t="s">
        <v>306</v>
      </c>
      <c r="AA2226" s="88" t="s">
        <v>1638</v>
      </c>
    </row>
    <row r="2227" spans="1:27">
      <c r="A2227" s="57" t="s">
        <v>200</v>
      </c>
      <c r="B2227" s="57" t="s">
        <v>11298</v>
      </c>
      <c r="D2227" s="1" t="s">
        <v>306</v>
      </c>
      <c r="E2227" s="57" t="s">
        <v>200</v>
      </c>
      <c r="F2227" t="s">
        <v>306</v>
      </c>
      <c r="G2227" t="s">
        <v>85</v>
      </c>
      <c r="U2227" s="16" t="s">
        <v>306</v>
      </c>
      <c r="V2227" s="58" t="s">
        <v>201</v>
      </c>
      <c r="W2227" s="84"/>
      <c r="X2227" s="29" t="s">
        <v>11299</v>
      </c>
      <c r="Y2227" t="s">
        <v>306</v>
      </c>
      <c r="Z2227" t="s">
        <v>306</v>
      </c>
      <c r="AA2227" s="88" t="s">
        <v>1638</v>
      </c>
    </row>
    <row r="2228" spans="1:27">
      <c r="A2228" s="57" t="s">
        <v>200</v>
      </c>
      <c r="B2228" s="57" t="s">
        <v>11300</v>
      </c>
      <c r="D2228" s="1" t="s">
        <v>306</v>
      </c>
      <c r="E2228" s="57" t="s">
        <v>200</v>
      </c>
      <c r="F2228" t="s">
        <v>306</v>
      </c>
      <c r="G2228" t="s">
        <v>85</v>
      </c>
      <c r="U2228" s="16" t="s">
        <v>306</v>
      </c>
      <c r="V2228" s="58" t="s">
        <v>201</v>
      </c>
      <c r="W2228" s="84" t="s">
        <v>11301</v>
      </c>
      <c r="X2228" s="29" t="s">
        <v>11302</v>
      </c>
      <c r="Y2228" t="s">
        <v>306</v>
      </c>
      <c r="Z2228" t="s">
        <v>306</v>
      </c>
      <c r="AA2228" s="88" t="s">
        <v>1638</v>
      </c>
    </row>
    <row r="2229" spans="1:27">
      <c r="A2229" s="57" t="s">
        <v>200</v>
      </c>
      <c r="B2229" s="57" t="s">
        <v>11303</v>
      </c>
      <c r="D2229" s="1" t="s">
        <v>306</v>
      </c>
      <c r="E2229" s="57" t="s">
        <v>200</v>
      </c>
      <c r="F2229" t="s">
        <v>306</v>
      </c>
      <c r="G2229" t="s">
        <v>85</v>
      </c>
      <c r="U2229" s="16" t="s">
        <v>306</v>
      </c>
      <c r="V2229" s="58" t="s">
        <v>201</v>
      </c>
      <c r="W2229" s="84" t="s">
        <v>11304</v>
      </c>
      <c r="X2229" s="29" t="s">
        <v>11305</v>
      </c>
      <c r="Y2229" t="s">
        <v>306</v>
      </c>
      <c r="Z2229" t="s">
        <v>306</v>
      </c>
      <c r="AA2229" s="88" t="s">
        <v>1638</v>
      </c>
    </row>
    <row r="2230" spans="1:27">
      <c r="A2230" s="57" t="s">
        <v>200</v>
      </c>
      <c r="B2230" s="57" t="s">
        <v>11306</v>
      </c>
      <c r="D2230" s="1" t="s">
        <v>306</v>
      </c>
      <c r="E2230" s="57" t="s">
        <v>200</v>
      </c>
      <c r="F2230" t="s">
        <v>306</v>
      </c>
      <c r="G2230" t="s">
        <v>85</v>
      </c>
      <c r="U2230" s="16" t="s">
        <v>306</v>
      </c>
      <c r="V2230" s="58" t="s">
        <v>201</v>
      </c>
      <c r="W2230" s="84" t="s">
        <v>11307</v>
      </c>
      <c r="X2230" s="29" t="s">
        <v>11308</v>
      </c>
      <c r="Y2230" t="s">
        <v>306</v>
      </c>
      <c r="Z2230" t="s">
        <v>306</v>
      </c>
      <c r="AA2230" s="88" t="s">
        <v>1638</v>
      </c>
    </row>
    <row r="2231" spans="1:27">
      <c r="A2231" s="57" t="s">
        <v>200</v>
      </c>
      <c r="B2231" s="57" t="s">
        <v>11309</v>
      </c>
      <c r="D2231" s="1" t="s">
        <v>306</v>
      </c>
      <c r="E2231" s="57" t="s">
        <v>200</v>
      </c>
      <c r="F2231" t="s">
        <v>306</v>
      </c>
      <c r="G2231" t="s">
        <v>85</v>
      </c>
      <c r="U2231" s="16" t="s">
        <v>306</v>
      </c>
      <c r="V2231" s="58" t="s">
        <v>201</v>
      </c>
      <c r="W2231" s="84" t="s">
        <v>11310</v>
      </c>
      <c r="X2231" s="29" t="s">
        <v>11311</v>
      </c>
      <c r="Y2231" t="s">
        <v>306</v>
      </c>
      <c r="Z2231" t="s">
        <v>306</v>
      </c>
      <c r="AA2231" s="88" t="s">
        <v>1638</v>
      </c>
    </row>
    <row r="2232" spans="1:27">
      <c r="A2232" s="57" t="s">
        <v>200</v>
      </c>
      <c r="B2232" s="57" t="s">
        <v>11312</v>
      </c>
      <c r="D2232" s="1" t="s">
        <v>306</v>
      </c>
      <c r="E2232" s="57" t="s">
        <v>200</v>
      </c>
      <c r="F2232" t="s">
        <v>306</v>
      </c>
      <c r="G2232" t="s">
        <v>85</v>
      </c>
      <c r="U2232" s="16" t="s">
        <v>306</v>
      </c>
      <c r="V2232" s="58" t="s">
        <v>201</v>
      </c>
      <c r="W2232" s="84" t="s">
        <v>11313</v>
      </c>
      <c r="X2232" s="29" t="s">
        <v>11314</v>
      </c>
      <c r="Y2232" t="s">
        <v>306</v>
      </c>
      <c r="Z2232" t="s">
        <v>306</v>
      </c>
      <c r="AA2232" s="88" t="s">
        <v>1638</v>
      </c>
    </row>
    <row r="2233" spans="1:27">
      <c r="A2233" s="57" t="s">
        <v>200</v>
      </c>
      <c r="B2233" s="57" t="s">
        <v>11315</v>
      </c>
      <c r="D2233" s="1" t="s">
        <v>306</v>
      </c>
      <c r="E2233" s="57" t="s">
        <v>200</v>
      </c>
      <c r="F2233" t="s">
        <v>306</v>
      </c>
      <c r="G2233" t="s">
        <v>85</v>
      </c>
      <c r="U2233" s="16" t="s">
        <v>306</v>
      </c>
      <c r="V2233" s="58" t="s">
        <v>201</v>
      </c>
      <c r="W2233" s="84" t="s">
        <v>11316</v>
      </c>
      <c r="X2233" s="29" t="s">
        <v>11317</v>
      </c>
      <c r="Y2233" t="s">
        <v>306</v>
      </c>
      <c r="Z2233" t="s">
        <v>306</v>
      </c>
      <c r="AA2233" s="88" t="s">
        <v>1638</v>
      </c>
    </row>
    <row r="2234" spans="1:27">
      <c r="A2234" s="57" t="s">
        <v>200</v>
      </c>
      <c r="B2234" s="57" t="s">
        <v>11318</v>
      </c>
      <c r="D2234" s="1" t="s">
        <v>306</v>
      </c>
      <c r="E2234" s="57" t="s">
        <v>200</v>
      </c>
      <c r="F2234" t="s">
        <v>306</v>
      </c>
      <c r="G2234" t="s">
        <v>85</v>
      </c>
      <c r="U2234" s="16" t="s">
        <v>306</v>
      </c>
      <c r="V2234" s="58" t="s">
        <v>201</v>
      </c>
      <c r="W2234" s="84" t="s">
        <v>11319</v>
      </c>
      <c r="X2234" s="29" t="s">
        <v>11320</v>
      </c>
      <c r="Y2234" t="s">
        <v>306</v>
      </c>
      <c r="Z2234" t="s">
        <v>306</v>
      </c>
      <c r="AA2234" s="88" t="s">
        <v>1638</v>
      </c>
    </row>
    <row r="2235" spans="1:27">
      <c r="A2235" s="57" t="s">
        <v>200</v>
      </c>
      <c r="B2235" s="57" t="s">
        <v>11321</v>
      </c>
      <c r="D2235" s="1" t="s">
        <v>306</v>
      </c>
      <c r="E2235" s="57" t="s">
        <v>200</v>
      </c>
      <c r="F2235" t="s">
        <v>306</v>
      </c>
      <c r="G2235" t="s">
        <v>85</v>
      </c>
      <c r="U2235" s="16" t="s">
        <v>306</v>
      </c>
      <c r="V2235" s="58" t="s">
        <v>201</v>
      </c>
      <c r="W2235" s="84" t="s">
        <v>11322</v>
      </c>
      <c r="X2235" s="29" t="s">
        <v>11323</v>
      </c>
      <c r="Y2235" t="s">
        <v>306</v>
      </c>
      <c r="Z2235" t="s">
        <v>306</v>
      </c>
      <c r="AA2235" s="88" t="s">
        <v>1638</v>
      </c>
    </row>
    <row r="2236" spans="1:27">
      <c r="A2236" s="57" t="s">
        <v>200</v>
      </c>
      <c r="B2236" s="57" t="s">
        <v>11324</v>
      </c>
      <c r="D2236" s="1" t="s">
        <v>306</v>
      </c>
      <c r="E2236" s="57" t="s">
        <v>200</v>
      </c>
      <c r="F2236" t="s">
        <v>306</v>
      </c>
      <c r="G2236" t="s">
        <v>85</v>
      </c>
      <c r="U2236" s="16" t="s">
        <v>306</v>
      </c>
      <c r="V2236" s="58" t="s">
        <v>201</v>
      </c>
      <c r="W2236" s="84" t="s">
        <v>11325</v>
      </c>
      <c r="X2236" s="29" t="s">
        <v>11326</v>
      </c>
      <c r="Y2236" t="s">
        <v>306</v>
      </c>
      <c r="Z2236" t="s">
        <v>306</v>
      </c>
      <c r="AA2236" s="88" t="s">
        <v>1638</v>
      </c>
    </row>
    <row r="2237" spans="1:27">
      <c r="A2237" s="57" t="s">
        <v>200</v>
      </c>
      <c r="B2237" s="57" t="s">
        <v>11327</v>
      </c>
      <c r="D2237" s="1" t="s">
        <v>306</v>
      </c>
      <c r="E2237" s="57" t="s">
        <v>200</v>
      </c>
      <c r="F2237" t="s">
        <v>306</v>
      </c>
      <c r="G2237" t="s">
        <v>85</v>
      </c>
      <c r="U2237" s="16" t="s">
        <v>306</v>
      </c>
      <c r="V2237" s="58" t="s">
        <v>201</v>
      </c>
      <c r="W2237" s="84"/>
      <c r="X2237" s="29" t="s">
        <v>11328</v>
      </c>
      <c r="Y2237" t="s">
        <v>306</v>
      </c>
      <c r="Z2237" t="s">
        <v>306</v>
      </c>
      <c r="AA2237" s="88" t="s">
        <v>1638</v>
      </c>
    </row>
    <row r="2238" spans="1:27">
      <c r="A2238" s="57" t="s">
        <v>200</v>
      </c>
      <c r="B2238" s="57" t="s">
        <v>11329</v>
      </c>
      <c r="D2238" s="1" t="s">
        <v>306</v>
      </c>
      <c r="E2238" s="57" t="s">
        <v>200</v>
      </c>
      <c r="F2238" t="s">
        <v>306</v>
      </c>
      <c r="G2238" t="s">
        <v>85</v>
      </c>
      <c r="U2238" s="16" t="s">
        <v>306</v>
      </c>
      <c r="V2238" s="58" t="s">
        <v>201</v>
      </c>
      <c r="W2238" s="84" t="s">
        <v>11330</v>
      </c>
      <c r="X2238" s="29" t="s">
        <v>11331</v>
      </c>
      <c r="Y2238" t="s">
        <v>306</v>
      </c>
      <c r="Z2238" t="s">
        <v>306</v>
      </c>
      <c r="AA2238" s="88" t="s">
        <v>1638</v>
      </c>
    </row>
    <row r="2239" spans="1:27">
      <c r="A2239" s="57" t="s">
        <v>200</v>
      </c>
      <c r="B2239" s="57" t="s">
        <v>11332</v>
      </c>
      <c r="D2239" s="1" t="s">
        <v>306</v>
      </c>
      <c r="E2239" s="57" t="s">
        <v>200</v>
      </c>
      <c r="F2239" t="s">
        <v>306</v>
      </c>
      <c r="G2239" t="s">
        <v>85</v>
      </c>
      <c r="U2239" s="16" t="s">
        <v>306</v>
      </c>
      <c r="V2239" s="58" t="s">
        <v>201</v>
      </c>
      <c r="W2239" s="84" t="s">
        <v>11333</v>
      </c>
      <c r="X2239" s="29" t="s">
        <v>11334</v>
      </c>
      <c r="Y2239" t="s">
        <v>306</v>
      </c>
      <c r="Z2239" t="s">
        <v>306</v>
      </c>
      <c r="AA2239" s="88" t="s">
        <v>1638</v>
      </c>
    </row>
    <row r="2240" spans="1:27">
      <c r="A2240" s="57" t="s">
        <v>200</v>
      </c>
      <c r="B2240" s="57" t="s">
        <v>11335</v>
      </c>
      <c r="D2240" s="1" t="s">
        <v>306</v>
      </c>
      <c r="E2240" s="57" t="s">
        <v>200</v>
      </c>
      <c r="F2240" t="s">
        <v>306</v>
      </c>
      <c r="G2240" t="s">
        <v>85</v>
      </c>
      <c r="O2240" s="22"/>
      <c r="P2240" s="83"/>
      <c r="Q2240" s="22"/>
      <c r="R2240" s="85"/>
      <c r="S2240" s="22"/>
      <c r="T2240" s="83"/>
      <c r="U2240" s="16" t="s">
        <v>306</v>
      </c>
      <c r="V2240" s="86" t="s">
        <v>201</v>
      </c>
      <c r="W2240" s="82" t="s">
        <v>11336</v>
      </c>
      <c r="X2240" s="87" t="s">
        <v>11337</v>
      </c>
      <c r="Y2240" t="s">
        <v>306</v>
      </c>
      <c r="Z2240" t="s">
        <v>306</v>
      </c>
      <c r="AA2240" s="82" t="s">
        <v>1638</v>
      </c>
    </row>
    <row r="2241" spans="1:27">
      <c r="A2241" s="57" t="s">
        <v>200</v>
      </c>
      <c r="B2241" s="57" t="s">
        <v>11338</v>
      </c>
      <c r="D2241" s="1" t="s">
        <v>306</v>
      </c>
      <c r="E2241" s="57" t="s">
        <v>200</v>
      </c>
      <c r="F2241" t="s">
        <v>306</v>
      </c>
      <c r="G2241" t="s">
        <v>85</v>
      </c>
      <c r="O2241" s="22"/>
      <c r="P2241" s="83"/>
      <c r="Q2241" s="22"/>
      <c r="R2241" s="85"/>
      <c r="S2241" s="22"/>
      <c r="T2241" s="83"/>
      <c r="U2241" s="16" t="s">
        <v>306</v>
      </c>
      <c r="V2241" s="86" t="s">
        <v>201</v>
      </c>
      <c r="W2241" s="82" t="s">
        <v>11339</v>
      </c>
      <c r="X2241" s="87" t="s">
        <v>11340</v>
      </c>
      <c r="Y2241" t="s">
        <v>306</v>
      </c>
      <c r="Z2241" t="s">
        <v>306</v>
      </c>
      <c r="AA2241" s="82" t="s">
        <v>1638</v>
      </c>
    </row>
    <row r="2242" spans="1:27">
      <c r="A2242" s="57" t="s">
        <v>200</v>
      </c>
      <c r="B2242" s="57" t="s">
        <v>11341</v>
      </c>
      <c r="D2242" s="1" t="s">
        <v>306</v>
      </c>
      <c r="E2242" s="57" t="s">
        <v>200</v>
      </c>
      <c r="F2242" t="s">
        <v>306</v>
      </c>
      <c r="G2242" t="s">
        <v>85</v>
      </c>
      <c r="O2242" s="22"/>
      <c r="P2242" s="83"/>
      <c r="Q2242" s="22"/>
      <c r="R2242" s="85"/>
      <c r="S2242" s="22"/>
      <c r="T2242" s="83"/>
      <c r="U2242" s="16" t="s">
        <v>306</v>
      </c>
      <c r="V2242" s="86" t="s">
        <v>201</v>
      </c>
      <c r="W2242" s="82" t="s">
        <v>11342</v>
      </c>
      <c r="X2242" s="87" t="s">
        <v>11343</v>
      </c>
      <c r="Y2242" t="s">
        <v>306</v>
      </c>
      <c r="Z2242" t="s">
        <v>306</v>
      </c>
      <c r="AA2242" s="82" t="s">
        <v>1638</v>
      </c>
    </row>
    <row r="2243" spans="1:27">
      <c r="A2243" s="57" t="s">
        <v>200</v>
      </c>
      <c r="B2243" s="57" t="s">
        <v>11344</v>
      </c>
      <c r="D2243" s="1" t="s">
        <v>306</v>
      </c>
      <c r="E2243" s="57" t="s">
        <v>200</v>
      </c>
      <c r="F2243" t="s">
        <v>306</v>
      </c>
      <c r="G2243" t="s">
        <v>85</v>
      </c>
      <c r="O2243" s="22"/>
      <c r="P2243" s="83"/>
      <c r="Q2243" s="22"/>
      <c r="R2243" s="85"/>
      <c r="S2243" s="22"/>
      <c r="T2243" s="83"/>
      <c r="U2243" s="16" t="s">
        <v>306</v>
      </c>
      <c r="V2243" s="86" t="s">
        <v>201</v>
      </c>
      <c r="W2243" s="82" t="s">
        <v>11345</v>
      </c>
      <c r="X2243" s="87" t="s">
        <v>11346</v>
      </c>
      <c r="Y2243" t="s">
        <v>306</v>
      </c>
      <c r="Z2243" t="s">
        <v>306</v>
      </c>
      <c r="AA2243" s="82" t="s">
        <v>1638</v>
      </c>
    </row>
    <row r="2244" spans="1:27">
      <c r="A2244" s="57" t="s">
        <v>200</v>
      </c>
      <c r="B2244" s="57" t="s">
        <v>11347</v>
      </c>
      <c r="D2244" s="1" t="s">
        <v>306</v>
      </c>
      <c r="E2244" s="57" t="s">
        <v>200</v>
      </c>
      <c r="F2244" t="s">
        <v>306</v>
      </c>
      <c r="G2244" t="s">
        <v>85</v>
      </c>
      <c r="O2244" s="22"/>
      <c r="P2244" s="83"/>
      <c r="Q2244" s="22"/>
      <c r="R2244" s="85"/>
      <c r="S2244" s="22"/>
      <c r="T2244" s="83"/>
      <c r="U2244" s="16" t="s">
        <v>306</v>
      </c>
      <c r="V2244" s="86" t="s">
        <v>201</v>
      </c>
      <c r="W2244" s="82" t="s">
        <v>11348</v>
      </c>
      <c r="X2244" s="87" t="s">
        <v>11349</v>
      </c>
      <c r="Y2244" t="s">
        <v>306</v>
      </c>
      <c r="Z2244" t="s">
        <v>306</v>
      </c>
      <c r="AA2244" s="82" t="s">
        <v>1638</v>
      </c>
    </row>
    <row r="2245" spans="1:27">
      <c r="A2245" t="s">
        <v>200</v>
      </c>
      <c r="B2245" t="s">
        <v>11350</v>
      </c>
      <c r="D2245" t="s">
        <v>306</v>
      </c>
      <c r="E2245" t="s">
        <v>200</v>
      </c>
      <c r="F2245" t="s">
        <v>306</v>
      </c>
      <c r="G2245" t="s">
        <v>85</v>
      </c>
      <c r="O2245" s="22"/>
      <c r="P2245" s="83"/>
      <c r="Q2245" s="22"/>
      <c r="R2245" s="85"/>
      <c r="S2245" s="22"/>
      <c r="T2245" s="83"/>
      <c r="U2245" s="16" t="s">
        <v>306</v>
      </c>
      <c r="V2245" s="86" t="s">
        <v>201</v>
      </c>
      <c r="W2245" s="82" t="s">
        <v>11351</v>
      </c>
      <c r="X2245" s="87" t="s">
        <v>11352</v>
      </c>
      <c r="Y2245" t="s">
        <v>306</v>
      </c>
      <c r="Z2245" t="s">
        <v>306</v>
      </c>
      <c r="AA2245" s="82" t="s">
        <v>1638</v>
      </c>
    </row>
    <row r="2246" spans="1:27">
      <c r="A2246" t="s">
        <v>200</v>
      </c>
      <c r="B2246" t="s">
        <v>11353</v>
      </c>
      <c r="D2246" t="s">
        <v>306</v>
      </c>
      <c r="E2246" t="s">
        <v>200</v>
      </c>
      <c r="F2246" t="s">
        <v>306</v>
      </c>
      <c r="G2246" t="s">
        <v>85</v>
      </c>
      <c r="O2246" s="22"/>
      <c r="P2246" s="83"/>
      <c r="Q2246" s="22"/>
      <c r="R2246" s="85"/>
      <c r="S2246" s="22"/>
      <c r="T2246" s="83"/>
      <c r="U2246" s="16" t="s">
        <v>306</v>
      </c>
      <c r="V2246" s="86" t="s">
        <v>201</v>
      </c>
      <c r="W2246" s="82" t="s">
        <v>11354</v>
      </c>
      <c r="X2246" s="87" t="s">
        <v>11355</v>
      </c>
      <c r="Y2246" t="s">
        <v>306</v>
      </c>
      <c r="Z2246" t="s">
        <v>306</v>
      </c>
      <c r="AA2246" s="82" t="s">
        <v>1638</v>
      </c>
    </row>
    <row r="2247" spans="1:27">
      <c r="A2247" t="s">
        <v>200</v>
      </c>
      <c r="B2247" t="s">
        <v>11356</v>
      </c>
      <c r="D2247" t="s">
        <v>306</v>
      </c>
      <c r="E2247" t="s">
        <v>200</v>
      </c>
      <c r="F2247" t="s">
        <v>306</v>
      </c>
      <c r="G2247" t="s">
        <v>85</v>
      </c>
      <c r="O2247" s="22"/>
      <c r="P2247" s="89"/>
      <c r="Q2247" s="22"/>
      <c r="R2247" s="83"/>
      <c r="S2247" s="22"/>
      <c r="T2247" s="83"/>
      <c r="U2247" s="16" t="s">
        <v>306</v>
      </c>
      <c r="V2247" s="86" t="s">
        <v>201</v>
      </c>
      <c r="W2247" s="82" t="s">
        <v>11357</v>
      </c>
      <c r="X2247" s="17" t="s">
        <v>11355</v>
      </c>
      <c r="Y2247" t="s">
        <v>306</v>
      </c>
      <c r="Z2247" t="s">
        <v>306</v>
      </c>
      <c r="AA2247" s="82" t="s">
        <v>1638</v>
      </c>
    </row>
    <row r="2248" spans="1:27">
      <c r="A2248" t="s">
        <v>200</v>
      </c>
      <c r="B2248" t="s">
        <v>11358</v>
      </c>
      <c r="D2248" t="s">
        <v>306</v>
      </c>
      <c r="E2248" t="s">
        <v>200</v>
      </c>
      <c r="F2248" t="s">
        <v>306</v>
      </c>
      <c r="G2248" t="s">
        <v>85</v>
      </c>
      <c r="O2248" s="22"/>
      <c r="P2248" s="83"/>
      <c r="Q2248" s="22"/>
      <c r="R2248" s="85"/>
      <c r="S2248" s="22"/>
      <c r="T2248" s="83"/>
      <c r="U2248" s="16" t="s">
        <v>306</v>
      </c>
      <c r="V2248" s="86" t="s">
        <v>201</v>
      </c>
      <c r="W2248" s="82" t="s">
        <v>11359</v>
      </c>
      <c r="X2248" s="87" t="s">
        <v>183</v>
      </c>
      <c r="Y2248" t="s">
        <v>306</v>
      </c>
      <c r="Z2248" t="s">
        <v>306</v>
      </c>
      <c r="AA2248" s="82" t="s">
        <v>1638</v>
      </c>
    </row>
    <row r="2249" spans="1:27">
      <c r="A2249" t="s">
        <v>200</v>
      </c>
      <c r="B2249" t="s">
        <v>11360</v>
      </c>
      <c r="D2249" t="s">
        <v>306</v>
      </c>
      <c r="E2249" t="s">
        <v>200</v>
      </c>
      <c r="F2249" t="s">
        <v>306</v>
      </c>
      <c r="G2249" t="s">
        <v>85</v>
      </c>
      <c r="O2249" s="22"/>
      <c r="P2249" s="83"/>
      <c r="Q2249" s="22"/>
      <c r="R2249" s="85"/>
      <c r="S2249" s="22"/>
      <c r="T2249" s="83"/>
      <c r="U2249" s="16" t="s">
        <v>306</v>
      </c>
      <c r="V2249" s="86" t="s">
        <v>201</v>
      </c>
      <c r="W2249" s="82" t="s">
        <v>11361</v>
      </c>
      <c r="X2249" s="87" t="s">
        <v>11362</v>
      </c>
      <c r="Y2249" t="s">
        <v>306</v>
      </c>
      <c r="Z2249" t="s">
        <v>306</v>
      </c>
      <c r="AA2249" s="82" t="s">
        <v>1638</v>
      </c>
    </row>
    <row r="2250" spans="1:27">
      <c r="A2250" t="s">
        <v>200</v>
      </c>
      <c r="B2250" t="s">
        <v>11363</v>
      </c>
      <c r="D2250" t="s">
        <v>306</v>
      </c>
      <c r="E2250" t="s">
        <v>200</v>
      </c>
      <c r="F2250" t="s">
        <v>306</v>
      </c>
      <c r="G2250" t="s">
        <v>85</v>
      </c>
      <c r="O2250" s="22"/>
      <c r="P2250" s="83"/>
      <c r="Q2250" s="22"/>
      <c r="R2250" s="85"/>
      <c r="S2250" s="22"/>
      <c r="T2250" s="83"/>
      <c r="U2250" s="16" t="s">
        <v>306</v>
      </c>
      <c r="V2250" s="86" t="s">
        <v>201</v>
      </c>
      <c r="W2250" s="82" t="s">
        <v>11364</v>
      </c>
      <c r="X2250" s="87" t="s">
        <v>11365</v>
      </c>
      <c r="Y2250" t="s">
        <v>306</v>
      </c>
      <c r="Z2250" t="s">
        <v>306</v>
      </c>
      <c r="AA2250" s="82" t="s">
        <v>1638</v>
      </c>
    </row>
    <row r="2251" spans="1:27">
      <c r="A2251" t="s">
        <v>200</v>
      </c>
      <c r="B2251" t="s">
        <v>11366</v>
      </c>
      <c r="D2251" t="s">
        <v>306</v>
      </c>
      <c r="E2251" t="s">
        <v>200</v>
      </c>
      <c r="F2251" t="s">
        <v>306</v>
      </c>
      <c r="G2251" t="s">
        <v>85</v>
      </c>
      <c r="O2251" s="22"/>
      <c r="P2251" s="83"/>
      <c r="Q2251" s="22"/>
      <c r="R2251" s="85"/>
      <c r="S2251" s="22"/>
      <c r="T2251" s="83"/>
      <c r="U2251" s="16" t="s">
        <v>306</v>
      </c>
      <c r="V2251" s="86" t="s">
        <v>201</v>
      </c>
      <c r="W2251" s="82" t="s">
        <v>11367</v>
      </c>
      <c r="X2251" s="87" t="s">
        <v>11368</v>
      </c>
      <c r="Y2251" t="s">
        <v>306</v>
      </c>
      <c r="Z2251" t="s">
        <v>306</v>
      </c>
      <c r="AA2251" s="82" t="s">
        <v>1638</v>
      </c>
    </row>
    <row r="2252" spans="1:27">
      <c r="A2252" t="s">
        <v>200</v>
      </c>
      <c r="B2252" t="s">
        <v>11369</v>
      </c>
      <c r="D2252" t="s">
        <v>306</v>
      </c>
      <c r="E2252" t="s">
        <v>200</v>
      </c>
      <c r="F2252" t="s">
        <v>306</v>
      </c>
      <c r="G2252" t="s">
        <v>85</v>
      </c>
      <c r="U2252" s="16" t="s">
        <v>306</v>
      </c>
      <c r="V2252" s="86" t="s">
        <v>201</v>
      </c>
      <c r="W2252" t="s">
        <v>11370</v>
      </c>
      <c r="X2252" s="17" t="s">
        <v>11146</v>
      </c>
      <c r="Y2252" t="s">
        <v>306</v>
      </c>
      <c r="Z2252" t="s">
        <v>306</v>
      </c>
      <c r="AA2252" s="82" t="s">
        <v>1638</v>
      </c>
    </row>
    <row r="2253" spans="1:27">
      <c r="A2253" t="s">
        <v>200</v>
      </c>
      <c r="B2253" t="s">
        <v>11371</v>
      </c>
      <c r="D2253" t="s">
        <v>306</v>
      </c>
      <c r="E2253" t="s">
        <v>200</v>
      </c>
      <c r="F2253" t="s">
        <v>306</v>
      </c>
      <c r="G2253" t="s">
        <v>85</v>
      </c>
      <c r="U2253" s="16" t="s">
        <v>306</v>
      </c>
      <c r="V2253" s="86" t="s">
        <v>201</v>
      </c>
      <c r="W2253" t="s">
        <v>11372</v>
      </c>
      <c r="X2253" s="17" t="s">
        <v>9424</v>
      </c>
      <c r="Y2253" t="s">
        <v>306</v>
      </c>
      <c r="Z2253" t="s">
        <v>306</v>
      </c>
      <c r="AA2253" s="82" t="s">
        <v>1638</v>
      </c>
    </row>
    <row r="2254" spans="1:27">
      <c r="A2254" t="s">
        <v>200</v>
      </c>
      <c r="B2254" t="s">
        <v>11373</v>
      </c>
      <c r="D2254" t="s">
        <v>306</v>
      </c>
      <c r="E2254" t="s">
        <v>200</v>
      </c>
      <c r="F2254" t="s">
        <v>306</v>
      </c>
      <c r="G2254" t="s">
        <v>85</v>
      </c>
      <c r="U2254" s="16" t="s">
        <v>306</v>
      </c>
      <c r="V2254" s="86" t="s">
        <v>201</v>
      </c>
      <c r="W2254" t="s">
        <v>11374</v>
      </c>
      <c r="X2254" s="17" t="s">
        <v>11375</v>
      </c>
      <c r="Y2254" t="s">
        <v>306</v>
      </c>
      <c r="Z2254" t="s">
        <v>306</v>
      </c>
      <c r="AA2254" s="82" t="s">
        <v>1638</v>
      </c>
    </row>
    <row r="2255" spans="1:27">
      <c r="A2255" t="s">
        <v>200</v>
      </c>
      <c r="B2255" t="s">
        <v>11376</v>
      </c>
      <c r="D2255" t="s">
        <v>306</v>
      </c>
      <c r="E2255" t="s">
        <v>200</v>
      </c>
      <c r="F2255" t="s">
        <v>306</v>
      </c>
      <c r="G2255" t="s">
        <v>11116</v>
      </c>
      <c r="V2255" s="86">
        <v>500</v>
      </c>
      <c r="X2255" s="17" t="s">
        <v>11236</v>
      </c>
      <c r="AA2255" s="82"/>
    </row>
    <row r="2256" spans="1:27">
      <c r="A2256" t="s">
        <v>200</v>
      </c>
      <c r="B2256" t="s">
        <v>11377</v>
      </c>
      <c r="D2256" t="s">
        <v>306</v>
      </c>
      <c r="E2256" t="s">
        <v>200</v>
      </c>
      <c r="F2256" t="s">
        <v>306</v>
      </c>
      <c r="G2256" t="s">
        <v>11116</v>
      </c>
      <c r="V2256" s="86">
        <v>700</v>
      </c>
      <c r="W2256" t="s">
        <v>11378</v>
      </c>
      <c r="X2256" s="17" t="s">
        <v>11379</v>
      </c>
      <c r="AA2256" s="82"/>
    </row>
    <row r="2257" spans="1:27">
      <c r="A2257" t="s">
        <v>200</v>
      </c>
      <c r="B2257" t="s">
        <v>11380</v>
      </c>
      <c r="D2257" t="s">
        <v>306</v>
      </c>
      <c r="E2257" t="s">
        <v>200</v>
      </c>
      <c r="F2257" t="s">
        <v>306</v>
      </c>
      <c r="G2257" t="s">
        <v>85</v>
      </c>
      <c r="V2257" s="86">
        <v>0</v>
      </c>
      <c r="X2257" s="17" t="s">
        <v>11381</v>
      </c>
      <c r="AA2257" s="82"/>
    </row>
    <row r="2258" spans="1:27">
      <c r="A2258" t="s">
        <v>200</v>
      </c>
      <c r="B2258" t="s">
        <v>9680</v>
      </c>
      <c r="D2258" t="s">
        <v>306</v>
      </c>
      <c r="E2258" t="s">
        <v>200</v>
      </c>
      <c r="F2258" t="s">
        <v>306</v>
      </c>
      <c r="G2258" t="s">
        <v>85</v>
      </c>
      <c r="O2258" s="22"/>
      <c r="P2258" s="20"/>
      <c r="Q2258" s="22"/>
      <c r="R2258" s="20"/>
      <c r="S2258" s="22"/>
      <c r="T2258" s="20"/>
      <c r="U2258" s="16" t="s">
        <v>306</v>
      </c>
      <c r="V2258" s="86" t="s">
        <v>201</v>
      </c>
      <c r="W2258" s="1" t="s">
        <v>11382</v>
      </c>
      <c r="X2258" s="29" t="s">
        <v>183</v>
      </c>
      <c r="Y2258" t="s">
        <v>306</v>
      </c>
      <c r="Z2258" t="s">
        <v>306</v>
      </c>
      <c r="AA2258" s="82" t="s">
        <v>1638</v>
      </c>
    </row>
    <row r="2259" spans="15:27">
      <c r="O2259" s="22"/>
      <c r="P2259" s="20"/>
      <c r="Q2259" s="22"/>
      <c r="R2259" s="20"/>
      <c r="S2259" s="22"/>
      <c r="T2259" s="20"/>
      <c r="V2259" s="27"/>
      <c r="W2259" s="1"/>
      <c r="X2259" s="29"/>
      <c r="AA2259" s="82" t="s">
        <v>11383</v>
      </c>
    </row>
    <row r="2260" spans="17:27">
      <c r="Q2260" s="22"/>
      <c r="R2260" s="20"/>
      <c r="V2260" s="27"/>
      <c r="AA2260" s="82"/>
    </row>
    <row r="2261" spans="22:27">
      <c r="V2261" s="27"/>
      <c r="X2261" s="29"/>
      <c r="AA2261" s="1"/>
    </row>
    <row r="2262" spans="27:27">
      <c r="AA2262" s="1"/>
    </row>
    <row r="2263" spans="24:27">
      <c r="X2263" s="29"/>
      <c r="AA2263" s="1"/>
    </row>
    <row r="2264" spans="27:27">
      <c r="AA2264" s="1"/>
    </row>
    <row r="2265" spans="27:27">
      <c r="AA2265" s="1"/>
    </row>
    <row r="2266" spans="27:27">
      <c r="AA2266" s="1"/>
    </row>
    <row r="2267" spans="27:27">
      <c r="AA2267" s="1"/>
    </row>
    <row r="2268" spans="27:27">
      <c r="AA2268" s="1"/>
    </row>
    <row r="2269" spans="27:27">
      <c r="AA2269" s="1"/>
    </row>
    <row r="2270" spans="22:27">
      <c r="V2270" s="27"/>
      <c r="W2270" s="1"/>
      <c r="AA2270" s="1"/>
    </row>
    <row r="2271" spans="22:27">
      <c r="V2271" s="27"/>
      <c r="W2271" s="1"/>
      <c r="AA2271" s="1"/>
    </row>
    <row r="2272" spans="22:27">
      <c r="V2272" s="27"/>
      <c r="AA2272" s="1"/>
    </row>
    <row r="2273" spans="22:27">
      <c r="V2273" s="27"/>
      <c r="AA2273" s="1"/>
    </row>
    <row r="2274" spans="22:27">
      <c r="V2274" s="27"/>
      <c r="AA2274" s="1"/>
    </row>
    <row r="2275" spans="22:27">
      <c r="V2275" s="27"/>
      <c r="AA2275" s="1"/>
    </row>
    <row r="2276" spans="22:27">
      <c r="V2276" s="27"/>
      <c r="AA2276" s="1"/>
    </row>
    <row r="2277" spans="22:27">
      <c r="V2277" s="27"/>
      <c r="AA2277" s="1"/>
    </row>
    <row r="2278" spans="22:27">
      <c r="V2278" s="27"/>
      <c r="AA2278" s="1"/>
    </row>
    <row r="2279" spans="22:27">
      <c r="V2279" s="27"/>
      <c r="AA2279" s="1"/>
    </row>
    <row r="2280" spans="22:27">
      <c r="V2280" s="27"/>
      <c r="X2280" s="29"/>
      <c r="AA2280" s="1"/>
    </row>
    <row r="2281" spans="14:27">
      <c r="N2281" s="20"/>
      <c r="V2281" s="27"/>
      <c r="W2281" s="1"/>
      <c r="AA2281" s="1"/>
    </row>
    <row r="2282" spans="22:27">
      <c r="V2282" s="27"/>
      <c r="AA2282" s="1"/>
    </row>
    <row r="2283" spans="22:27">
      <c r="V2283" s="27"/>
      <c r="AA2283" s="1"/>
    </row>
    <row r="2284" spans="22:27">
      <c r="V2284" s="27"/>
      <c r="AA2284" s="1"/>
    </row>
    <row r="2285" spans="22:27">
      <c r="V2285" s="27"/>
      <c r="AA2285" s="1"/>
    </row>
    <row r="2286" spans="22:27">
      <c r="V2286" s="27"/>
      <c r="X2286" s="29"/>
      <c r="AA2286" s="1"/>
    </row>
    <row r="2287" spans="22:27">
      <c r="V2287" s="27"/>
      <c r="AA2287" s="1"/>
    </row>
    <row r="2288" spans="22:27">
      <c r="V2288" s="27"/>
      <c r="AA2288" s="1"/>
    </row>
    <row r="2289" spans="22:27">
      <c r="V2289" s="27"/>
      <c r="AA2289" s="1"/>
    </row>
    <row r="2290" spans="22:27">
      <c r="V2290" s="27"/>
      <c r="AA2290" s="1"/>
    </row>
    <row r="2291" spans="22:27">
      <c r="V2291" s="27"/>
      <c r="AA2291" s="1"/>
    </row>
    <row r="2292" spans="22:27">
      <c r="V2292" s="27"/>
      <c r="X2292" s="29"/>
      <c r="AA2292" s="1"/>
    </row>
    <row r="2293" spans="22:27">
      <c r="V2293" s="27"/>
      <c r="AA2293" s="1"/>
    </row>
    <row r="2294" spans="22:27">
      <c r="V2294" s="27"/>
      <c r="AA2294" s="1"/>
    </row>
    <row r="2295" spans="22:27">
      <c r="V2295" s="27"/>
      <c r="AA2295" s="1"/>
    </row>
    <row r="2296" spans="22:27">
      <c r="V2296" s="27"/>
      <c r="AA2296" s="1"/>
    </row>
    <row r="2297" spans="22:27">
      <c r="V2297" s="27"/>
      <c r="AA2297" s="1"/>
    </row>
    <row r="2298" spans="22:27">
      <c r="V2298" s="27"/>
      <c r="X2298" s="29"/>
      <c r="AA2298" s="1"/>
    </row>
    <row r="2299" spans="22:27">
      <c r="V2299" s="27"/>
      <c r="X2299" s="29"/>
      <c r="AA2299" s="1"/>
    </row>
    <row r="2300" spans="27:27">
      <c r="AA2300" s="1"/>
    </row>
    <row r="2301" spans="27:27">
      <c r="AA2301" s="1"/>
    </row>
    <row r="2302" spans="23:27">
      <c r="W2302" s="1"/>
      <c r="AA2302" s="1"/>
    </row>
    <row r="2303" spans="27:27">
      <c r="AA2303" s="1"/>
    </row>
    <row r="2304" spans="27:27">
      <c r="AA2304" s="1"/>
    </row>
    <row r="2305" spans="24:27">
      <c r="X2305" s="29"/>
      <c r="AA2305" s="1"/>
    </row>
    <row r="2306" spans="27:27">
      <c r="AA2306" s="1"/>
    </row>
    <row r="2307" spans="27:27">
      <c r="AA2307" s="1"/>
    </row>
    <row r="2308" spans="24:27">
      <c r="X2308" s="29"/>
      <c r="AA2308" s="1"/>
    </row>
    <row r="2312" spans="22:24">
      <c r="V2312" s="58"/>
      <c r="W2312" s="84"/>
      <c r="X2312" s="29"/>
    </row>
    <row r="2313" spans="22:27">
      <c r="V2313" s="58"/>
      <c r="W2313" s="84"/>
      <c r="X2313" s="29"/>
      <c r="AA2313" s="88"/>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K460"/>
  <sheetViews>
    <sheetView workbookViewId="0">
      <selection activeCell="F21" sqref="F21"/>
    </sheetView>
  </sheetViews>
  <sheetFormatPr defaultColWidth="9" defaultRowHeight="14"/>
  <cols>
    <col min="1" max="1" width="18.25" customWidth="1"/>
    <col min="8" max="8" width="9" style="3"/>
    <col min="9" max="9" width="9" style="4"/>
    <col min="12" max="12" width="9" style="4"/>
    <col min="14" max="14" width="9" style="3"/>
    <col min="18" max="18" width="9" style="4"/>
    <col min="20" max="20" width="9" style="3"/>
    <col min="24" max="24" width="9" style="4"/>
    <col min="26" max="26" width="9" style="3"/>
    <col min="30" max="30" width="9" style="4"/>
    <col min="39" max="39" width="9" style="3"/>
    <col min="68" max="68" width="9" style="3"/>
  </cols>
  <sheetData>
    <row r="1" spans="2:37">
      <c r="B1" t="s">
        <v>359</v>
      </c>
      <c r="C1" t="s">
        <v>11384</v>
      </c>
      <c r="D1" t="str">
        <f>IFERROR(_xlfn.IFS(基础信息!D18="装具魔术师","装具魔术师",基础信息!D18="炼金魔术师","炼金魔术师",基础信息!D18="契约者","契约者"),"")</f>
        <v/>
      </c>
      <c r="E1" t="s">
        <v>11385</v>
      </c>
      <c r="F1" t="s">
        <v>183</v>
      </c>
      <c r="H1" s="5" t="str">
        <f t="array" ref="H1:H140">_xlfn.IFNA(_xlfn._xlws.FILTER(装!B:B,(装!A:A=F3)*((装!D:D=F1)+(装!D:D=F2)+(装!E:E=F2)+(装!D:D=F5)+(装!E:E=F5)+(装!D:D=F6)+(装!E:E=F6)+(装!D:D=F7)+(装!E:E=F7)+IF($D$1&lt;&gt;"",(装!D:D=$D$1)+(装!E:E=$D$1),0)+IF($D$2&lt;&gt;"",(装!D:D=$D$2)+(装!E:E=$D$2),0)),),"")</f>
        <v>魔导书</v>
      </c>
      <c r="I1" t="str">
        <f t="array" ref="I1:I140">_xlfn.IFNA(_xlfn._xlws.FILTER(装!B:B,((装!A:A=F3)*((装!D:D=F1)+(装!D:D=F2)+(装!E:E=F2)+(装!D:D=F5)+(装!E:E=F5)+(装!D:D=F6)+(装!E:E=F6)+(装!D:D=F7)+(装!E:E=F7)+IF($D$1&lt;&gt;"",(装!D:D=$D$1)+(装!E:E=$D$1),0)+IF($D$2&lt;&gt;"",(装!D:D=$D$2)+(装!E:E=$D$2),0)))*((装!AA:AA=F4)+(F4=""))),"")</f>
        <v>魔导书</v>
      </c>
      <c r="J1" s="13" t="s">
        <v>359</v>
      </c>
      <c r="K1" t="str">
        <f t="array" ref="K1:K296">_xlfn._xlws.FILTER(装!B:B,(装!A:A=F3)+(装!D:D=F6)+(装!E:E=F6),)</f>
        <v>无铭之妖刀</v>
      </c>
      <c r="L1" s="4" t="str">
        <f t="array" ref="L1:L235">_xlfn._xlws.FILTER(装!B:B,((装!A:A=F3)+(装!D:D=F6)+(装!E:E=F6))*(((装!AA:AA=F4)+(F4=""))))</f>
        <v>无铭之妖刀</v>
      </c>
      <c r="N1" s="5" t="str">
        <f t="array" ref="N1:N30">_xlfn.IFNA(_xlfn._xlws.FILTER(装!B:B,(装!A:A=F9)*((装!D:D=F1)+(装!D:D=F2)+(装!E:E=F2)+(装!D:D=F5)+(装!E:E=F5)+(装!D:D=F6)+(装!E:E=F6)+(装!D:D=F7)+(装!E:E=F7)+IF($D$1&lt;&gt;"",(装!D:D=$D$1)+(装!E:E=$D$1),0)+IF($D$2&lt;&gt;"",(装!D:D=$D$2)+(装!E:E=$D$2),0)),),"")</f>
        <v>短枪</v>
      </c>
      <c r="O1" s="14" t="str">
        <f t="array" ref="O1:O30">_xlfn.IFNA(_xlfn._xlws.FILTER(装!B:B,((装!A:A=F9)*((装!D:D=F1)+(装!D:D=F2)+(装!E:E=F2)+(装!D:D=F5)+(装!E:E=F5)+(装!D:D=F6)+(装!E:E=F6)+(装!D:D=F7)+(装!E:E=F7)+IF($D$1&lt;&gt;"",(装!D:D=$D$1)+(装!E:E=$D$1),0)+IF($D$2&lt;&gt;"",(装!D:D=$D$2)+(装!E:E=$D$2),0)))*((装!AA:AA=F4)+(F4=""))),"")</f>
        <v>短枪</v>
      </c>
      <c r="P1" s="13" t="s">
        <v>307</v>
      </c>
      <c r="Q1" t="str">
        <f t="array" ref="Q1:Q232">_xlfn._xlws.FILTER(装!B:B,(装!A:A=F9)+(装!D:D=F6)+(装!E:E=F6),)</f>
        <v>无铭之妖刀</v>
      </c>
      <c r="R1" s="4" t="str">
        <f t="array" ref="R1:R232">_xlfn._xlws.FILTER(装!B:B,((装!A:A=F9)+(装!D:D=F6)+(装!E:E=F6))*((装!AA:AA=F4)+(F4="")))</f>
        <v>无铭之妖刀</v>
      </c>
      <c r="T1" s="3" t="str">
        <f t="array" ref="T1:T110">_xlfn.IFNA(_xlfn._xlws.FILTER(装!B:B,(装!A:A=F10)*((装!D:D=F1)+(装!D:D=F2)+(装!E:E=F2)+(装!D:D=F5)+(装!E:E=F5)+(装!D:D=F6)+(装!E:E=F6)+(装!D:D=F7)+(装!E:E=F7)+IF($D$1&lt;&gt;"",(装!D:D=$D$1)+(装!E:E=$D$1),0)+IF($D$2&lt;&gt;"",(装!D:D=$D$2)+(装!E:E=$D$2),0)),),"")</f>
        <v>强化礼装</v>
      </c>
      <c r="U1" t="str">
        <f t="array" ref="U1:U110">_xlfn.IFNA(_xlfn._xlws.FILTER(装!B:B,((装!A:A=F10)*((装!D:D=F1)+(装!D:D=F2)+(装!E:E=F2)+(装!D:D=F5)+(装!E:E=F5)+(装!D:D=F6)+(装!E:E=F6)+(装!D:D=F7)+(装!E:E=F7)+IF($D$1&lt;&gt;"",(装!D:D=$D$1)+(装!E:E=$D$1),0)+IF($D$2&lt;&gt;"",(装!D:D=$D$2)+(装!E:E=$D$2),0)))*((装!AA:AA=F4)+(F4=""))),"")</f>
        <v>强化礼装</v>
      </c>
      <c r="V1" s="13" t="s">
        <v>170</v>
      </c>
      <c r="W1" t="str">
        <f t="array" ref="W1:W460">_xlfn._xlws.FILTER(装!B:B,(装!A:A=F10),)</f>
        <v>炼金・灵铠</v>
      </c>
      <c r="X1" s="4" t="str">
        <f t="array" ref="X1:X358">_xlfn._xlws.FILTER(装!B:B,(装!A:A=F10)*((装!AA:AA=F4)+(F4="")))</f>
        <v>炼金・灵铠</v>
      </c>
      <c r="Z1" s="3" t="str">
        <f t="array" ref="Z1:Z150">_xlfn._xlws.FILTER(装!B:B,(装!A:A=F11),)</f>
        <v>夹克</v>
      </c>
      <c r="AA1" t="str">
        <f t="array" ref="AA1:AA76">_xlfn._xlws.FILTER(装!B:B,(装!A:A=F11)*((装!AA:AA=F4)+(F4="")))</f>
        <v>夹克</v>
      </c>
      <c r="AB1" t="s">
        <v>173</v>
      </c>
      <c r="AC1" t="str">
        <f t="array" ref="AC1:AC150">_xlfn._xlws.FILTER(装!B:B,(装!A:A=F11))</f>
        <v>夹克</v>
      </c>
      <c r="AD1" s="4" t="str">
        <f t="array" ref="AD1:AD76">_xlfn._xlws.FILTER(装!B:B,(装!A:A=F11)*((装!AA:AA=F4)+(F4="")))</f>
        <v>夹克</v>
      </c>
      <c r="AG1" t="str">
        <f t="array" ref="AG1:AG140">_xlfn.IFNA(_xlfn._xlws.FILTER(装!B:B,(装!A:A=C4)*((装!D:D=F1)+(装!D:D=F2)+(装!E:E=F2)+(装!D:D=F5)+(装!E:E=F5)+(装!D:D=F6)+(装!E:E=F6)+(装!D:D=F7)+(装!E:E=F7)+IF($D$1&lt;&gt;"",(装!D:D=$D$1)+(装!E:E=$D$1),0)+IF($D$2&lt;&gt;"",(装!D:D=$D$2)+(装!E:E=$D$2),0)),),"")</f>
        <v>魔导书</v>
      </c>
      <c r="AH1" t="str">
        <f t="array" ref="AH1:AH140">_xlfn.IFNA(_xlfn._xlws.FILTER(装!B:B,((装!A:A=C4)*((装!D:D=F1)+(装!D:D=F2)+(装!E:E=F2)+(装!D:D=F5)+(装!E:E=F5)+(装!D:D=F6)+(装!E:E=F6)+(装!D:D=F7)+(装!E:E=F7)+IF($D$1&lt;&gt;"",(装!D:D=$D$1)+(装!E:E=$D$1),0)+IF($D$2&lt;&gt;"",(装!D:D=$D$2)+(装!E:E=$D$2),0)))*((装!AA:AA=F4)+(F4=""))),"")</f>
        <v>魔导书</v>
      </c>
      <c r="AI1" t="s">
        <v>236</v>
      </c>
      <c r="AJ1" t="str">
        <f t="array" ref="AJ1:AJ236">_xlfn._xlws.FILTER(装!B:B,(装!A:A=C4)+(装!D:D=F6)+(装!E:E=F6),)</f>
        <v>无铭之妖刀</v>
      </c>
      <c r="AK1" t="str">
        <f t="array" ref="AK1:AK236">_xlfn._xlws.FILTER(装!B:B,((装!A:A=C4)+(装!D:D=F6)+(装!E:E=F6))*(((装!AA:AA=F4)+(F4=""))))</f>
        <v>无铭之妖刀</v>
      </c>
    </row>
    <row r="2" spans="3:37">
      <c r="C2" t="s">
        <v>11386</v>
      </c>
      <c r="D2" t="str">
        <f>IF(基础信息!Z9="√",基础信息!AD9,"")</f>
        <v/>
      </c>
      <c r="E2" t="s">
        <v>11387</v>
      </c>
      <c r="F2" t="str">
        <f>基础信息!$F$16</f>
        <v>魔导</v>
      </c>
      <c r="H2" s="3" t="str">
        <v>圣印</v>
      </c>
      <c r="I2" t="str">
        <v>圣印</v>
      </c>
      <c r="K2" t="str">
        <v>尘地螺钿饰剑</v>
      </c>
      <c r="L2" s="4" t="str">
        <v>尘地螺钿饰剑</v>
      </c>
      <c r="N2" s="3" t="str">
        <v>独钴杵</v>
      </c>
      <c r="O2" t="str">
        <v>独钴杵</v>
      </c>
      <c r="Q2" t="str">
        <v>尘地螺钿饰剑</v>
      </c>
      <c r="R2" s="4" t="str">
        <v>尘地螺钿饰剑</v>
      </c>
      <c r="T2" s="3" t="str">
        <v>防护夹克</v>
      </c>
      <c r="U2" t="str">
        <v>防护夹克</v>
      </c>
      <c r="W2" t="str">
        <v>强化礼装</v>
      </c>
      <c r="X2" s="4" t="str">
        <v>强化礼装</v>
      </c>
      <c r="Z2" s="3" t="str">
        <v>英知的指环</v>
      </c>
      <c r="AA2" t="str">
        <v>英知的指环</v>
      </c>
      <c r="AC2" t="str">
        <v>英知的指环</v>
      </c>
      <c r="AD2" s="4" t="str">
        <v>英知的指环</v>
      </c>
      <c r="AG2" t="str">
        <v>圣印</v>
      </c>
      <c r="AH2" t="str">
        <v>圣印</v>
      </c>
      <c r="AJ2" t="str">
        <v>尘地螺钿饰剑</v>
      </c>
      <c r="AK2" t="str">
        <v>尘地螺钿饰剑</v>
      </c>
    </row>
    <row r="3" spans="4:37">
      <c r="D3" s="6" t="s">
        <v>359</v>
      </c>
      <c r="E3" t="s">
        <v>11388</v>
      </c>
      <c r="F3" t="str">
        <f>基础信息!$D$41</f>
        <v>魔法</v>
      </c>
      <c r="G3" t="str">
        <f>"神成"&amp;F3</f>
        <v>神成魔法</v>
      </c>
      <c r="H3" s="3" t="str">
        <v>术式终端</v>
      </c>
      <c r="I3" t="str">
        <v>术式终端</v>
      </c>
      <c r="K3" t="str">
        <v>人间无骨</v>
      </c>
      <c r="L3" s="4" t="str">
        <v>人间无骨</v>
      </c>
      <c r="N3" s="3" t="str">
        <v>强化钗</v>
      </c>
      <c r="O3" t="str">
        <v>强化钗</v>
      </c>
      <c r="Q3" t="str">
        <v>炼金·灵枪</v>
      </c>
      <c r="R3" s="4" t="str">
        <v>炼金·灵枪</v>
      </c>
      <c r="T3" s="3" t="str">
        <v>链甲</v>
      </c>
      <c r="U3" t="str">
        <v>链甲</v>
      </c>
      <c r="W3" t="str">
        <v>炼金法衣</v>
      </c>
      <c r="X3" s="4" t="str">
        <v>炼金法衣</v>
      </c>
      <c r="Z3" s="3" t="str">
        <v>黄金的袖扣</v>
      </c>
      <c r="AA3" t="str">
        <v>黄金的袖扣</v>
      </c>
      <c r="AC3" t="str">
        <v>黄金的袖扣</v>
      </c>
      <c r="AD3" s="4" t="str">
        <v>黄金的袖扣</v>
      </c>
      <c r="AG3" t="str">
        <v>术式终端</v>
      </c>
      <c r="AH3" t="str">
        <v>术式终端</v>
      </c>
      <c r="AJ3" t="str">
        <v>人间无骨</v>
      </c>
      <c r="AK3" t="str">
        <v>人间无骨</v>
      </c>
    </row>
    <row r="4" spans="1:37">
      <c r="A4" s="6" t="s">
        <v>236</v>
      </c>
      <c r="B4" t="s">
        <v>11389</v>
      </c>
      <c r="C4" t="str">
        <f>基础信息!D103</f>
        <v>魔法</v>
      </c>
      <c r="E4" t="s">
        <v>11390</v>
      </c>
      <c r="F4" t="str">
        <f>IF(基础信息!$AN$37="全扩","",基础信息!$AN$37)</f>
        <v/>
      </c>
      <c r="G4">
        <f>MATCH(G3,装!A:A,0)</f>
        <v>1316</v>
      </c>
      <c r="H4" s="3" t="str">
        <v>金枝篇</v>
      </c>
      <c r="I4" t="str">
        <v>金枝篇</v>
      </c>
      <c r="K4" t="str">
        <v>射楯神杖</v>
      </c>
      <c r="L4" s="4" t="str">
        <v>射楯神杖</v>
      </c>
      <c r="N4" s="3" t="str">
        <v>枪</v>
      </c>
      <c r="O4" t="str">
        <v>枪</v>
      </c>
      <c r="Q4" t="str">
        <v>炼金·灵矛</v>
      </c>
      <c r="R4" s="4" t="str">
        <v>炼金·灵矛</v>
      </c>
      <c r="T4" s="3" t="str">
        <v>神职礼装</v>
      </c>
      <c r="U4" t="str">
        <v>神职礼装</v>
      </c>
      <c r="W4" t="str">
        <v>防护夹克</v>
      </c>
      <c r="X4" s="4" t="str">
        <v>防护夹克</v>
      </c>
      <c r="Z4" s="3" t="str">
        <v>勾玉的首饰</v>
      </c>
      <c r="AA4" t="str">
        <v>勾玉的首饰</v>
      </c>
      <c r="AC4" t="str">
        <v>勾玉的首饰</v>
      </c>
      <c r="AD4" s="4" t="str">
        <v>勾玉的首饰</v>
      </c>
      <c r="AG4" t="str">
        <v>金枝篇</v>
      </c>
      <c r="AH4" t="str">
        <v>金枝篇</v>
      </c>
      <c r="AJ4" t="str">
        <v>射楯神杖</v>
      </c>
      <c r="AK4" t="str">
        <v>射楯神杖</v>
      </c>
    </row>
    <row r="5" spans="5:37">
      <c r="E5" t="s">
        <v>11391</v>
      </c>
      <c r="F5" t="str">
        <f>IFERROR(_xlfn.IFS(基础信息!E9="幸御魂","神灵",基础信息!E9="机械人","改造人",基础信息!E9="人造人","魔术师"),基础信息!E9)</f>
        <v>封神</v>
      </c>
      <c r="G5">
        <f>COUNTIF(装!A:A,G3)</f>
        <v>4</v>
      </c>
      <c r="H5" s="3" t="str">
        <v>魔晶石</v>
      </c>
      <c r="I5" t="str">
        <v>魔晶石</v>
      </c>
      <c r="K5" t="str">
        <v>魔导书</v>
      </c>
      <c r="L5" s="4" t="str">
        <v>魔导书</v>
      </c>
      <c r="N5" s="3" t="str">
        <v>刺又</v>
      </c>
      <c r="O5" t="str">
        <v>刺又</v>
      </c>
      <c r="Q5" t="str">
        <v>短枪</v>
      </c>
      <c r="R5" s="4" t="str">
        <v>短枪</v>
      </c>
      <c r="T5" s="3" t="str">
        <v>灵威装束</v>
      </c>
      <c r="U5" t="str">
        <v>灵威装束</v>
      </c>
      <c r="W5" t="str">
        <v>链甲</v>
      </c>
      <c r="X5" s="4" t="str">
        <v>链甲</v>
      </c>
      <c r="Z5" s="3" t="str">
        <v>灵毛腰带</v>
      </c>
      <c r="AA5" t="str">
        <v>灵毛腰带</v>
      </c>
      <c r="AC5" t="str">
        <v>灵毛腰带</v>
      </c>
      <c r="AD5" s="4" t="str">
        <v>灵毛腰带</v>
      </c>
      <c r="AG5" t="str">
        <v>魔晶石</v>
      </c>
      <c r="AH5" t="str">
        <v>魔晶石</v>
      </c>
      <c r="AJ5" t="str">
        <v>魔导书</v>
      </c>
      <c r="AK5" t="str">
        <v>魔导书</v>
      </c>
    </row>
    <row r="6" spans="5:37">
      <c r="E6" t="s">
        <v>11392</v>
      </c>
      <c r="F6" t="str">
        <f>基础信息!O18</f>
        <v>退魔师协会</v>
      </c>
      <c r="H6" s="3" t="str">
        <v>魔法生物</v>
      </c>
      <c r="I6" t="str">
        <v>魔法生物</v>
      </c>
      <c r="K6" t="str">
        <v>圣印</v>
      </c>
      <c r="L6" s="4" t="str">
        <v>圣印</v>
      </c>
      <c r="N6" s="3" t="str">
        <v>灵机枪</v>
      </c>
      <c r="O6" t="str">
        <v>灵机枪</v>
      </c>
      <c r="Q6" t="str">
        <v>独钴杵</v>
      </c>
      <c r="R6" s="4" t="str">
        <v>独钴杵</v>
      </c>
      <c r="T6" s="3" t="str">
        <v>传统礼装</v>
      </c>
      <c r="U6" t="str">
        <v>传统礼装</v>
      </c>
      <c r="W6" t="str">
        <v>神职礼装</v>
      </c>
      <c r="X6" s="4" t="str">
        <v>神职礼装</v>
      </c>
      <c r="Z6" s="3" t="str">
        <v>强化手环</v>
      </c>
      <c r="AA6" t="str">
        <v>强化手环</v>
      </c>
      <c r="AC6" t="str">
        <v>强化手环</v>
      </c>
      <c r="AD6" s="4" t="str">
        <v>强化手环</v>
      </c>
      <c r="AG6" t="str">
        <v>魔法生物</v>
      </c>
      <c r="AH6" t="str">
        <v>魔法生物</v>
      </c>
      <c r="AJ6" t="str">
        <v>圣印</v>
      </c>
      <c r="AK6" t="str">
        <v>圣印</v>
      </c>
    </row>
    <row r="7" spans="5:37">
      <c r="E7" t="s">
        <v>11393</v>
      </c>
      <c r="F7" t="str">
        <f>基础信息!D17</f>
        <v>装具魔术师</v>
      </c>
      <c r="H7" s="3" t="str">
        <v>阴阳灵符</v>
      </c>
      <c r="I7" t="str">
        <v>阴阳灵符</v>
      </c>
      <c r="K7" t="str">
        <v>术式符</v>
      </c>
      <c r="L7" s="4" t="str">
        <v>术式符</v>
      </c>
      <c r="N7" s="3" t="str">
        <v>寸铁</v>
      </c>
      <c r="O7" t="str">
        <v>寸铁</v>
      </c>
      <c r="Q7" t="str">
        <v>强化钗</v>
      </c>
      <c r="R7" s="4" t="str">
        <v>强化钗</v>
      </c>
      <c r="T7" s="3" t="str">
        <v>近代法衣</v>
      </c>
      <c r="U7" t="str">
        <v>近代法衣</v>
      </c>
      <c r="W7" t="str">
        <v>灵威装束</v>
      </c>
      <c r="X7" s="4" t="str">
        <v>灵威装束</v>
      </c>
      <c r="Z7" s="3" t="str">
        <v>灵力手环</v>
      </c>
      <c r="AA7" t="str">
        <v>灵力手环</v>
      </c>
      <c r="AC7" t="str">
        <v>灵力手环</v>
      </c>
      <c r="AD7" s="4" t="str">
        <v>灵力手环</v>
      </c>
      <c r="AG7" t="str">
        <v>阴阳灵符</v>
      </c>
      <c r="AH7" t="str">
        <v>阴阳灵符</v>
      </c>
      <c r="AJ7" t="str">
        <v>术式符</v>
      </c>
      <c r="AK7" t="str">
        <v>术式符</v>
      </c>
    </row>
    <row r="8" spans="5:37">
      <c r="E8" t="s">
        <v>11394</v>
      </c>
      <c r="F8" t="str">
        <f>IFERROR(_xlfn.IFS(基础信息!D17="神器继承者","神器继承者",基础信息!D18="神器继承者","神器继承者",基础信息!D19="神器继承者","神器继承者",基础信息!D20="神器继承者","神器继承者",基础信息!D21="神器继承者","神器继承者",基础信息!D22="神器继承者","神器继承者"),"")</f>
        <v/>
      </c>
      <c r="H8" s="3" t="str">
        <v>传来的抄本</v>
      </c>
      <c r="I8" t="str">
        <v>传来的抄本</v>
      </c>
      <c r="K8" t="str">
        <v>术式终端</v>
      </c>
      <c r="L8" s="4" t="str">
        <v>术式终端</v>
      </c>
      <c r="N8" s="3" t="str">
        <v>猟犬の舌</v>
      </c>
      <c r="O8" t="str">
        <v>猟犬の舌</v>
      </c>
      <c r="Q8" t="str">
        <v>枪</v>
      </c>
      <c r="R8" s="4" t="str">
        <v>枪</v>
      </c>
      <c r="T8" s="3" t="str">
        <v>合金夹克</v>
      </c>
      <c r="U8" t="str">
        <v>合金夹克</v>
      </c>
      <c r="W8" t="str">
        <v>传统礼装</v>
      </c>
      <c r="X8" s="4" t="str">
        <v>传统礼装</v>
      </c>
      <c r="Z8" s="3" t="str">
        <v>时尚手表</v>
      </c>
      <c r="AA8" t="str">
        <v>时尚手表</v>
      </c>
      <c r="AC8" t="str">
        <v>时尚手表</v>
      </c>
      <c r="AD8" s="4" t="str">
        <v>时尚手表</v>
      </c>
      <c r="AG8" t="str">
        <v>传来的抄本</v>
      </c>
      <c r="AH8" t="str">
        <v>传来的抄本</v>
      </c>
      <c r="AJ8" t="str">
        <v>术式终端</v>
      </c>
      <c r="AK8" t="str">
        <v>术式终端</v>
      </c>
    </row>
    <row r="9" spans="4:37">
      <c r="D9" s="6" t="s">
        <v>307</v>
      </c>
      <c r="E9" t="s">
        <v>11388</v>
      </c>
      <c r="F9" t="str">
        <f>基础信息!D59</f>
        <v>枪</v>
      </c>
      <c r="G9" t="str">
        <f>"神成"&amp;F9</f>
        <v>神成枪</v>
      </c>
      <c r="H9" s="3" t="str">
        <v>电子设备</v>
      </c>
      <c r="I9" t="str">
        <v>电子设备</v>
      </c>
      <c r="K9" t="str">
        <v>金枝篇</v>
      </c>
      <c r="L9" s="4" t="str">
        <v>金枝篇</v>
      </c>
      <c r="N9" s="3" t="str">
        <v>灵威的长钩刀</v>
      </c>
      <c r="O9" t="str">
        <v>灵威的长钩刀</v>
      </c>
      <c r="Q9" t="str">
        <v>刺又</v>
      </c>
      <c r="R9" s="4" t="str">
        <v>刺又</v>
      </c>
      <c r="T9" s="3" t="str">
        <v>魔术披风</v>
      </c>
      <c r="U9" t="str">
        <v>魔术披风</v>
      </c>
      <c r="W9" t="str">
        <v>简易斗衣</v>
      </c>
      <c r="X9" s="4" t="str">
        <v>简易斗衣</v>
      </c>
      <c r="Z9" s="3" t="str">
        <v>梵字环</v>
      </c>
      <c r="AA9" t="str">
        <v>梵字环</v>
      </c>
      <c r="AC9" t="str">
        <v>梵字环</v>
      </c>
      <c r="AD9" s="4" t="str">
        <v>梵字环</v>
      </c>
      <c r="AG9" t="str">
        <v>电子设备</v>
      </c>
      <c r="AH9" t="str">
        <v>电子设备</v>
      </c>
      <c r="AJ9" t="str">
        <v>金枝篇</v>
      </c>
      <c r="AK9" t="str">
        <v>金枝篇</v>
      </c>
    </row>
    <row r="10" spans="6:37">
      <c r="F10" t="s">
        <v>170</v>
      </c>
      <c r="G10">
        <f>MATCH(G9,装!A:A,0)</f>
        <v>1302</v>
      </c>
      <c r="H10" s="3" t="str">
        <v>高等术式符</v>
      </c>
      <c r="I10" t="str">
        <v>高等术式符</v>
      </c>
      <c r="K10" t="str">
        <v>魔晶石</v>
      </c>
      <c r="L10" s="4" t="str">
        <v>魔晶石</v>
      </c>
      <c r="N10" s="3" t="str">
        <v>退魔独钴杵</v>
      </c>
      <c r="O10" t="str">
        <v>退魔独钴杵</v>
      </c>
      <c r="Q10" t="str">
        <v>斩马刀</v>
      </c>
      <c r="R10" s="4" t="str">
        <v>斩马刀</v>
      </c>
      <c r="T10" s="3" t="str">
        <v>紧身衣</v>
      </c>
      <c r="U10" t="str">
        <v>紧身衣</v>
      </c>
      <c r="W10" t="str">
        <v>近代法衣</v>
      </c>
      <c r="X10" s="4" t="str">
        <v>近代法衣</v>
      </c>
      <c r="Z10" s="3" t="str">
        <v>苍玉的手环</v>
      </c>
      <c r="AA10" t="str">
        <v>苍玉的手环</v>
      </c>
      <c r="AC10" t="str">
        <v>苍玉的手环</v>
      </c>
      <c r="AD10" s="4" t="str">
        <v>苍玉的手环</v>
      </c>
      <c r="AG10" t="str">
        <v>高等术式符</v>
      </c>
      <c r="AH10" t="str">
        <v>高等术式符</v>
      </c>
      <c r="AJ10" t="str">
        <v>魔晶石</v>
      </c>
      <c r="AK10" t="str">
        <v>魔晶石</v>
      </c>
    </row>
    <row r="11" spans="6:37">
      <c r="F11" t="s">
        <v>173</v>
      </c>
      <c r="G11">
        <f>COUNTIF(装!A:A,G9)</f>
        <v>3</v>
      </c>
      <c r="H11" s="3" t="str">
        <v>魔术武装</v>
      </c>
      <c r="I11" t="str">
        <v>魔术武装</v>
      </c>
      <c r="K11" t="str">
        <v>魔法生物</v>
      </c>
      <c r="L11" s="4" t="str">
        <v>魔法生物</v>
      </c>
      <c r="N11" s="3" t="str">
        <v>名匠的锐枪</v>
      </c>
      <c r="O11" t="str">
        <v>名匠的锐枪</v>
      </c>
      <c r="Q11" t="str">
        <v>灵机枪</v>
      </c>
      <c r="R11" s="4" t="str">
        <v>灵机枪</v>
      </c>
      <c r="T11" s="3" t="str">
        <v>魔术师套装</v>
      </c>
      <c r="U11" t="str">
        <v>魔术师套装</v>
      </c>
      <c r="W11" t="str">
        <v>合金夹克</v>
      </c>
      <c r="X11" s="4" t="str">
        <v>合金夹克</v>
      </c>
      <c r="Z11" s="3" t="str">
        <v>凯夫拉纤维帽</v>
      </c>
      <c r="AA11" t="str">
        <v>凯夫拉纤维帽</v>
      </c>
      <c r="AC11" t="str">
        <v>凯夫拉纤维帽</v>
      </c>
      <c r="AD11" s="4" t="str">
        <v>凯夫拉纤维帽</v>
      </c>
      <c r="AG11" t="str">
        <v>魔术武装</v>
      </c>
      <c r="AH11" t="str">
        <v>魔术武装</v>
      </c>
      <c r="AJ11" t="str">
        <v>魔法生物</v>
      </c>
      <c r="AK11" t="str">
        <v>魔法生物</v>
      </c>
    </row>
    <row r="12" spans="2:37">
      <c r="B12" t="s">
        <v>359</v>
      </c>
      <c r="H12" s="3" t="str">
        <v>驱魔的蔷薇念珠</v>
      </c>
      <c r="I12" t="str">
        <v>驱魔的蔷薇念珠</v>
      </c>
      <c r="K12" t="str">
        <v>灵力乐器</v>
      </c>
      <c r="L12" s="4" t="str">
        <v>灵力乐器</v>
      </c>
      <c r="N12" s="3" t="str">
        <v>毒针</v>
      </c>
      <c r="O12" t="str">
        <v>毒针</v>
      </c>
      <c r="Q12" t="str">
        <v>漆黑之薙刀</v>
      </c>
      <c r="R12" s="4" t="str">
        <v>漆黑之薙刀</v>
      </c>
      <c r="T12" s="3" t="str">
        <v>灵伐夹克</v>
      </c>
      <c r="U12" t="str">
        <v>灵伐夹克</v>
      </c>
      <c r="W12" t="str">
        <v>魔术披风</v>
      </c>
      <c r="X12" s="4" t="str">
        <v>魔术披风</v>
      </c>
      <c r="Z12" s="3" t="str">
        <v>贤者的发夹</v>
      </c>
      <c r="AA12" t="str">
        <v>贤者的发夹</v>
      </c>
      <c r="AC12" t="str">
        <v>贤者的发夹</v>
      </c>
      <c r="AD12" s="4" t="str">
        <v>贤者的发夹</v>
      </c>
      <c r="AG12" t="str">
        <v>驱魔的蔷薇念珠</v>
      </c>
      <c r="AH12" t="str">
        <v>驱魔的蔷薇念珠</v>
      </c>
      <c r="AJ12" t="str">
        <v>灵力乐器</v>
      </c>
      <c r="AK12" t="str">
        <v>灵力乐器</v>
      </c>
    </row>
    <row r="13" spans="2:37">
      <c r="B13" s="7" t="str">
        <f ca="1">IF(基础信息!AN37="全扩",OFFSET(H1,0,0,C13,),OFFSET(I1,0,0,C14,))</f>
        <v>咒物人形</v>
      </c>
      <c r="C13" s="8">
        <f>COUNTA(H:H)-COUNTIF(H:H,"#N/A")</f>
        <v>140</v>
      </c>
      <c r="D13" s="8">
        <f>COUNTA(K:K)-COUNTIF(K:K,"#N/A")</f>
        <v>236</v>
      </c>
      <c r="E13" s="9" t="str">
        <f ca="1">IF(基础信息!AN37="全扩",OFFSET(K1,0,0,D13,),OFFSET(L1,0,0,D14,))</f>
        <v>特殊契约兽</v>
      </c>
      <c r="G13" t="s">
        <v>313</v>
      </c>
      <c r="H13" s="3" t="str">
        <v>咒物人形</v>
      </c>
      <c r="I13" t="str">
        <v>咒物人形</v>
      </c>
      <c r="K13" t="str">
        <v>特殊契约兽</v>
      </c>
      <c r="L13" s="4" t="str">
        <v>特殊契约兽</v>
      </c>
      <c r="N13" s="3" t="str">
        <v>长柄刀</v>
      </c>
      <c r="O13" t="str">
        <v>长柄刀</v>
      </c>
      <c r="Q13" t="str">
        <v>长枪</v>
      </c>
      <c r="R13" s="4" t="str">
        <v>长枪</v>
      </c>
      <c r="T13" s="3" t="str">
        <v>皮膜ジャケット</v>
      </c>
      <c r="U13" t="str">
        <v>皮膜ジャケット</v>
      </c>
      <c r="W13" t="str">
        <v>紧身衣</v>
      </c>
      <c r="X13" s="4" t="str">
        <v>紧身衣</v>
      </c>
      <c r="Z13" s="3" t="str">
        <v>钱包链</v>
      </c>
      <c r="AA13" t="str">
        <v>钱包链</v>
      </c>
      <c r="AC13" t="str">
        <v>钱包链</v>
      </c>
      <c r="AD13" s="4" t="str">
        <v>钱包链</v>
      </c>
      <c r="AG13" t="str">
        <v>咒物人形</v>
      </c>
      <c r="AH13" t="str">
        <v>咒物人形</v>
      </c>
      <c r="AJ13" t="str">
        <v>特殊契约兽</v>
      </c>
      <c r="AK13" t="str">
        <v>特殊契约兽</v>
      </c>
    </row>
    <row r="14" spans="2:37">
      <c r="B14" s="3"/>
      <c r="C14">
        <f>COUNTA(I:I)-COUNTIF(I:I,"#N/A")</f>
        <v>140</v>
      </c>
      <c r="D14">
        <f>COUNTA(L:L)-COUNTIF(L:L,"#N/A")</f>
        <v>235</v>
      </c>
      <c r="E14" s="4"/>
      <c r="G14">
        <f>MATCH(G13,装!A:A,0)</f>
        <v>1866</v>
      </c>
      <c r="H14" s="3" t="str">
        <v>灵树的魔杖</v>
      </c>
      <c r="I14" t="str">
        <v>灵树的魔杖</v>
      </c>
      <c r="K14" t="str">
        <v>阴阳灵符</v>
      </c>
      <c r="L14" s="4" t="str">
        <v>阴阳灵符</v>
      </c>
      <c r="N14" s="3" t="str">
        <v>术式枪</v>
      </c>
      <c r="O14" t="str">
        <v>术式枪</v>
      </c>
      <c r="Q14" t="str">
        <v>长柄武器</v>
      </c>
      <c r="R14" s="4" t="str">
        <v>长柄武器</v>
      </c>
      <c r="T14" s="3" t="str">
        <v>风之套装</v>
      </c>
      <c r="U14" t="str">
        <v>风之套装</v>
      </c>
      <c r="W14" t="str">
        <v>魔术师套装</v>
      </c>
      <c r="X14" s="4" t="str">
        <v>魔术师套装</v>
      </c>
      <c r="Z14" s="3" t="str">
        <v>魔术运动鞋</v>
      </c>
      <c r="AA14" t="str">
        <v>魔术运动鞋</v>
      </c>
      <c r="AC14" t="str">
        <v>魔术运动鞋</v>
      </c>
      <c r="AD14" s="4" t="str">
        <v>魔术运动鞋</v>
      </c>
      <c r="AG14" t="str">
        <v>灵树的魔杖</v>
      </c>
      <c r="AH14" t="str">
        <v>灵树的魔杖</v>
      </c>
      <c r="AJ14" t="str">
        <v>阴阳灵符</v>
      </c>
      <c r="AK14" t="str">
        <v>阴阳灵符</v>
      </c>
    </row>
    <row r="15" spans="2:37">
      <c r="B15" s="3" t="s">
        <v>7938</v>
      </c>
      <c r="E15" s="4"/>
      <c r="G15">
        <f>COUNTIF(装!A:A,G13)</f>
        <v>3</v>
      </c>
      <c r="H15" s="3" t="str">
        <v>神秘的勾玉</v>
      </c>
      <c r="I15" t="str">
        <v>神秘的勾玉</v>
      </c>
      <c r="K15" t="str">
        <v>传来的抄本</v>
      </c>
      <c r="L15" s="4" t="str">
        <v>传来的抄本</v>
      </c>
      <c r="N15" s="3" t="str">
        <v>活杀针</v>
      </c>
      <c r="O15" t="str">
        <v>活杀针</v>
      </c>
      <c r="Q15" t="str">
        <v>双镰枪</v>
      </c>
      <c r="R15" s="4" t="str">
        <v>双镰枪</v>
      </c>
      <c r="T15" s="3" t="str">
        <v>防术马甲</v>
      </c>
      <c r="U15" t="str">
        <v>防术马甲</v>
      </c>
      <c r="W15" t="str">
        <v>灵伐夹克</v>
      </c>
      <c r="X15" s="4" t="str">
        <v>灵伐夹克</v>
      </c>
      <c r="Z15" s="3" t="str">
        <v>幸运的手绳</v>
      </c>
      <c r="AA15" t="str">
        <v>幸运的手绳</v>
      </c>
      <c r="AC15" t="str">
        <v>幸运的手绳</v>
      </c>
      <c r="AD15" s="4" t="str">
        <v>幸运的手绳</v>
      </c>
      <c r="AG15" t="str">
        <v>神秘的勾玉</v>
      </c>
      <c r="AH15" t="str">
        <v>神秘的勾玉</v>
      </c>
      <c r="AJ15" t="str">
        <v>传来的抄本</v>
      </c>
      <c r="AK15" t="str">
        <v>传来的抄本</v>
      </c>
    </row>
    <row r="16" spans="2:37">
      <c r="B16" s="10" t="str">
        <f>基础信息!AN37</f>
        <v>全扩</v>
      </c>
      <c r="C16" s="11"/>
      <c r="D16" s="11"/>
      <c r="E16" s="12"/>
      <c r="H16" s="3" t="str">
        <v>电子推进器</v>
      </c>
      <c r="I16" t="str">
        <v>电子推进器</v>
      </c>
      <c r="K16" t="str">
        <v>魔法发动体</v>
      </c>
      <c r="L16" s="4" t="str">
        <v>魔法发动体</v>
      </c>
      <c r="N16" s="3" t="str">
        <v>古矛</v>
      </c>
      <c r="O16" t="str">
        <v>古矛</v>
      </c>
      <c r="Q16" t="str">
        <v>卍钗</v>
      </c>
      <c r="R16" s="4" t="str">
        <v>卍钗</v>
      </c>
      <c r="T16" s="3" t="str">
        <v>退魔礼装</v>
      </c>
      <c r="U16" t="str">
        <v>退魔礼装</v>
      </c>
      <c r="W16" t="str">
        <v>AA铁人</v>
      </c>
      <c r="X16" s="4" t="str">
        <v>AA铁人</v>
      </c>
      <c r="Z16" s="3" t="str">
        <v>妖力风衣</v>
      </c>
      <c r="AA16" t="str">
        <v>妖力风衣</v>
      </c>
      <c r="AC16" t="str">
        <v>妖力风衣</v>
      </c>
      <c r="AD16" s="4" t="str">
        <v>妖力风衣</v>
      </c>
      <c r="AG16" t="str">
        <v>电子推进器</v>
      </c>
      <c r="AH16" t="str">
        <v>电子推进器</v>
      </c>
      <c r="AJ16" t="str">
        <v>魔法发动体</v>
      </c>
      <c r="AK16" t="str">
        <v>魔法发动体</v>
      </c>
    </row>
    <row r="17" spans="7:37">
      <c r="G17" t="s">
        <v>321</v>
      </c>
      <c r="H17" s="3" t="str">
        <v>防卫用智能机</v>
      </c>
      <c r="I17" t="str">
        <v>防卫用智能机</v>
      </c>
      <c r="K17" t="str">
        <v>电子设备</v>
      </c>
      <c r="L17" s="4" t="str">
        <v>电子设备</v>
      </c>
      <c r="N17" s="3" t="str">
        <v>斩妖枪</v>
      </c>
      <c r="O17" t="str">
        <v>斩妖枪</v>
      </c>
      <c r="Q17" t="str">
        <v>寸铁</v>
      </c>
      <c r="R17" s="4" t="str">
        <v>寸铁</v>
      </c>
      <c r="T17" s="3" t="str">
        <v>祝福防衣</v>
      </c>
      <c r="U17" t="str">
        <v>祝福防衣</v>
      </c>
      <c r="W17" t="str">
        <v>皮膜ジャケット</v>
      </c>
      <c r="X17" s="4" t="str">
        <v>皮膜ジャケット</v>
      </c>
      <c r="Z17" s="3" t="str">
        <v>勾玉护腕</v>
      </c>
      <c r="AA17" t="str">
        <v>勾玉护腕</v>
      </c>
      <c r="AC17" t="str">
        <v>勾玉护腕</v>
      </c>
      <c r="AD17" s="4" t="str">
        <v>勾玉护腕</v>
      </c>
      <c r="AG17" t="str">
        <v>防卫用智能机</v>
      </c>
      <c r="AH17" t="str">
        <v>防卫用智能机</v>
      </c>
      <c r="AJ17" t="str">
        <v>电子设备</v>
      </c>
      <c r="AK17" t="str">
        <v>电子设备</v>
      </c>
    </row>
    <row r="18" spans="2:37">
      <c r="B18" t="s">
        <v>307</v>
      </c>
      <c r="G18">
        <f>MATCH(G17,装!A:A,0)</f>
        <v>2030</v>
      </c>
      <c r="H18" s="3" t="str">
        <v>魔兽宝石</v>
      </c>
      <c r="I18" t="str">
        <v>魔兽宝石</v>
      </c>
      <c r="K18" t="str">
        <v>灵力铳</v>
      </c>
      <c r="L18" s="4" t="str">
        <v>灵力铳</v>
      </c>
      <c r="N18" s="3" t="str">
        <v>白木之柱</v>
      </c>
      <c r="O18" t="str">
        <v>白木之柱</v>
      </c>
      <c r="Q18" t="str">
        <v>猟犬の舌</v>
      </c>
      <c r="R18" s="4" t="str">
        <v>猟犬の舌</v>
      </c>
      <c r="T18" s="3" t="str">
        <v>连身装甲</v>
      </c>
      <c r="U18" t="str">
        <v>连身装甲</v>
      </c>
      <c r="W18" t="str">
        <v>风之套装</v>
      </c>
      <c r="X18" s="4" t="str">
        <v>风之套装</v>
      </c>
      <c r="Z18" s="3" t="str">
        <v>魔术指环</v>
      </c>
      <c r="AA18" t="str">
        <v>魔术指环</v>
      </c>
      <c r="AC18" t="str">
        <v>魔术指环</v>
      </c>
      <c r="AD18" s="4" t="str">
        <v>魔术指环</v>
      </c>
      <c r="AG18" t="str">
        <v>魔兽宝石</v>
      </c>
      <c r="AH18" t="str">
        <v>魔兽宝石</v>
      </c>
      <c r="AJ18" t="str">
        <v>灵力铳</v>
      </c>
      <c r="AK18" t="str">
        <v>灵力铳</v>
      </c>
    </row>
    <row r="19" spans="2:37">
      <c r="B19" s="7" t="str">
        <f ca="1">IF(基础信息!AN37="全扩",OFFSET(N1,0,0,C19,),OFFSET(O1,0,0,C20,))</f>
        <v>木矛</v>
      </c>
      <c r="C19" s="8">
        <f>COUNTA(N:N)-COUNTIF(N:N,"#N/A")</f>
        <v>30</v>
      </c>
      <c r="D19" s="8">
        <f>COUNTA(Q:Q)-COUNTIF(Q:Q,"#N/A")</f>
        <v>174</v>
      </c>
      <c r="E19" s="9" t="str">
        <f ca="1">IF(基础信息!AN37="全扩",OFFSET(Q1,0,0,D19,),OFFSET(R1,0,0,D20,))</f>
        <v>渔枪</v>
      </c>
      <c r="G19">
        <f>COUNTIF(装!A:A,G17)</f>
        <v>5</v>
      </c>
      <c r="H19" s="3" t="str">
        <v>灵毛布</v>
      </c>
      <c r="I19" t="str">
        <v>灵毛布</v>
      </c>
      <c r="K19" t="str">
        <v>高等术式符</v>
      </c>
      <c r="L19" s="4" t="str">
        <v>高等术式符</v>
      </c>
      <c r="N19" s="3" t="str">
        <v>木矛</v>
      </c>
      <c r="O19" t="str">
        <v>木矛</v>
      </c>
      <c r="Q19" t="str">
        <v>渔枪</v>
      </c>
      <c r="R19" s="4" t="str">
        <v>渔枪</v>
      </c>
      <c r="T19" s="3" t="str">
        <v>电子套装</v>
      </c>
      <c r="U19" t="str">
        <v>电子套装</v>
      </c>
      <c r="W19" t="str">
        <v>防术马甲</v>
      </c>
      <c r="X19" s="4" t="str">
        <v>防术马甲</v>
      </c>
      <c r="Z19" s="3" t="str">
        <v>圣银的手环</v>
      </c>
      <c r="AA19" t="str">
        <v>圣银的手环</v>
      </c>
      <c r="AC19" t="str">
        <v>圣银的手环</v>
      </c>
      <c r="AD19" s="4" t="str">
        <v>圣银的手环</v>
      </c>
      <c r="AG19" t="str">
        <v>灵毛布</v>
      </c>
      <c r="AH19" t="str">
        <v>灵毛布</v>
      </c>
      <c r="AJ19" t="str">
        <v>高等术式符</v>
      </c>
      <c r="AK19" t="str">
        <v>高等术式符</v>
      </c>
    </row>
    <row r="20" spans="2:37">
      <c r="B20" s="3"/>
      <c r="C20">
        <f>COUNTA(O:O)-COUNTIF(O:O,"#N/A")</f>
        <v>30</v>
      </c>
      <c r="D20">
        <f>COUNTA(R:R)-COUNTIF(R:R,"#N/A")</f>
        <v>174</v>
      </c>
      <c r="E20" s="4"/>
      <c r="H20" s="3" t="str">
        <v>神力乐器</v>
      </c>
      <c r="I20" t="str">
        <v>神力乐器</v>
      </c>
      <c r="K20" t="str">
        <v>言灵弓</v>
      </c>
      <c r="L20" s="4" t="str">
        <v>言灵弓</v>
      </c>
      <c r="N20" s="3" t="str">
        <v>机关尖枪</v>
      </c>
      <c r="O20" t="str">
        <v>机关尖枪</v>
      </c>
      <c r="Q20" t="str">
        <v>双头矛</v>
      </c>
      <c r="R20" s="4" t="str">
        <v>双头矛</v>
      </c>
      <c r="T20" s="3" t="str">
        <v>强化紧身衣</v>
      </c>
      <c r="U20" t="str">
        <v>强化紧身衣</v>
      </c>
      <c r="W20" t="str">
        <v>退魔礼装</v>
      </c>
      <c r="X20" s="4" t="str">
        <v>退魔礼装</v>
      </c>
      <c r="Z20" s="3" t="str">
        <v>神通布</v>
      </c>
      <c r="AA20" t="str">
        <v>神通布</v>
      </c>
      <c r="AC20" t="str">
        <v>神通布</v>
      </c>
      <c r="AD20" s="4" t="str">
        <v>神通布</v>
      </c>
      <c r="AG20" t="str">
        <v>神力乐器</v>
      </c>
      <c r="AH20" t="str">
        <v>神力乐器</v>
      </c>
      <c r="AJ20" t="str">
        <v>言灵弓</v>
      </c>
      <c r="AK20" t="str">
        <v>言灵弓</v>
      </c>
    </row>
    <row r="21" spans="2:37">
      <c r="B21" s="3"/>
      <c r="E21" s="4"/>
      <c r="G21" t="str">
        <f>"神成"&amp;C4</f>
        <v>神成魔法</v>
      </c>
      <c r="H21" s="3" t="str">
        <v>秘宝指环</v>
      </c>
      <c r="I21" t="str">
        <v>秘宝指环</v>
      </c>
      <c r="K21" t="str">
        <v>魔术武装</v>
      </c>
      <c r="L21" s="4" t="str">
        <v>魔术武装</v>
      </c>
      <c r="N21" s="3" t="str">
        <v>フェッチ棒</v>
      </c>
      <c r="O21" t="str">
        <v>フェッチ棒</v>
      </c>
      <c r="Q21" t="str">
        <v>超能长矛</v>
      </c>
      <c r="R21" s="4" t="str">
        <v>超能长矛</v>
      </c>
      <c r="T21" s="3" t="str">
        <v>灵符装衣</v>
      </c>
      <c r="U21" t="str">
        <v>灵符装衣</v>
      </c>
      <c r="W21" t="str">
        <v>祝福防衣</v>
      </c>
      <c r="X21" s="4" t="str">
        <v>祝福防衣</v>
      </c>
      <c r="Z21" s="3" t="str">
        <v>夜视眼镜</v>
      </c>
      <c r="AA21" t="str">
        <v>夜视眼镜</v>
      </c>
      <c r="AC21" t="str">
        <v>夜视眼镜</v>
      </c>
      <c r="AD21" s="4" t="str">
        <v>夜视眼镜</v>
      </c>
      <c r="AG21" t="str">
        <v>秘宝指环</v>
      </c>
      <c r="AH21" t="str">
        <v>秘宝指环</v>
      </c>
      <c r="AJ21" t="str">
        <v>魔术武装</v>
      </c>
      <c r="AK21" t="str">
        <v>魔术武装</v>
      </c>
    </row>
    <row r="22" spans="2:37">
      <c r="B22" s="10"/>
      <c r="C22" s="11"/>
      <c r="D22" s="11"/>
      <c r="E22" s="12"/>
      <c r="G22">
        <f>MATCH(G21,装!A:A,0)</f>
        <v>1316</v>
      </c>
      <c r="H22" s="3" t="str">
        <v>传来的魔镜</v>
      </c>
      <c r="I22" t="str">
        <v>传来的魔镜</v>
      </c>
      <c r="K22" t="str">
        <v>灵力机关枪</v>
      </c>
      <c r="L22" s="4" t="str">
        <v>灵力机关枪</v>
      </c>
      <c r="N22" s="3" t="str">
        <v>山神杀手</v>
      </c>
      <c r="O22" t="str">
        <v>山神杀手</v>
      </c>
      <c r="Q22" t="str">
        <v>斗气枪</v>
      </c>
      <c r="R22" s="4" t="str">
        <v>斗气枪</v>
      </c>
      <c r="T22" s="3" t="str">
        <v>ダマスカスアーマー</v>
      </c>
      <c r="U22" t="str">
        <v>ダマスカスアーマー</v>
      </c>
      <c r="W22" t="str">
        <v>连身装甲</v>
      </c>
      <c r="X22" s="4" t="str">
        <v>连身装甲</v>
      </c>
      <c r="Z22" s="3" t="str">
        <v>咏唱耳机</v>
      </c>
      <c r="AA22" t="str">
        <v>咏唱耳机</v>
      </c>
      <c r="AC22" t="str">
        <v>咏唱耳机</v>
      </c>
      <c r="AD22" s="4" t="str">
        <v>咏唱耳机</v>
      </c>
      <c r="AG22" t="str">
        <v>传来的魔镜</v>
      </c>
      <c r="AH22" t="str">
        <v>传来的魔镜</v>
      </c>
      <c r="AJ22" t="str">
        <v>灵力机关枪</v>
      </c>
      <c r="AK22" t="str">
        <v>灵力机关枪</v>
      </c>
    </row>
    <row r="23" spans="7:37">
      <c r="G23">
        <f>COUNTIF(装!A:A,G21)</f>
        <v>4</v>
      </c>
      <c r="H23" s="3" t="str">
        <v>死灵战士</v>
      </c>
      <c r="I23" t="str">
        <v>死灵战士</v>
      </c>
      <c r="K23" t="str">
        <v>驱魔的蔷薇念珠</v>
      </c>
      <c r="L23" s="4" t="str">
        <v>驱魔的蔷薇念珠</v>
      </c>
      <c r="N23" s="3" t="str">
        <v>高位术式枪</v>
      </c>
      <c r="O23" t="str">
        <v>高位术式枪</v>
      </c>
      <c r="Q23" t="str">
        <v>外骨骼枪</v>
      </c>
      <c r="R23" s="4" t="str">
        <v>外骨骼枪</v>
      </c>
      <c r="T23" s="3" t="str">
        <v>大正潮流</v>
      </c>
      <c r="U23" t="str">
        <v>大正潮流</v>
      </c>
      <c r="W23" t="str">
        <v>灵力胸甲</v>
      </c>
      <c r="X23" s="4" t="str">
        <v>灵力胸甲</v>
      </c>
      <c r="Z23" s="3" t="str">
        <v>外部式ALU</v>
      </c>
      <c r="AA23" t="str">
        <v>外部式ALU</v>
      </c>
      <c r="AC23" t="str">
        <v>外部式ALU</v>
      </c>
      <c r="AD23" s="4" t="str">
        <v>外部式ALU</v>
      </c>
      <c r="AG23" t="str">
        <v>死灵战士</v>
      </c>
      <c r="AH23" t="str">
        <v>死灵战士</v>
      </c>
      <c r="AJ23" t="str">
        <v>驱魔的蔷薇念珠</v>
      </c>
      <c r="AK23" t="str">
        <v>驱魔的蔷薇念珠</v>
      </c>
    </row>
    <row r="24" spans="2:37">
      <c r="B24" t="s">
        <v>170</v>
      </c>
      <c r="H24" s="3" t="str">
        <v>小型魔像</v>
      </c>
      <c r="I24" t="str">
        <v>小型魔像</v>
      </c>
      <c r="K24" t="str">
        <v>咒物人形</v>
      </c>
      <c r="L24" s="4" t="str">
        <v>咒物人形</v>
      </c>
      <c r="N24" s="3" t="str">
        <v>バルザイの偃月刀</v>
      </c>
      <c r="O24" t="str">
        <v>バルザイの偃月刀</v>
      </c>
      <c r="Q24" t="str">
        <v>灵力钗</v>
      </c>
      <c r="R24" s="4" t="str">
        <v>灵力钗</v>
      </c>
      <c r="T24" s="3" t="str">
        <v>绚烂和装</v>
      </c>
      <c r="U24" t="str">
        <v>绚烂和装</v>
      </c>
      <c r="W24" t="str">
        <v>电子套装</v>
      </c>
      <c r="X24" s="4" t="str">
        <v>电子套装</v>
      </c>
      <c r="Z24" s="3" t="str">
        <v>异界的王冠</v>
      </c>
      <c r="AA24" t="str">
        <v>异界的王冠</v>
      </c>
      <c r="AC24" t="str">
        <v>异界的王冠</v>
      </c>
      <c r="AD24" s="4" t="str">
        <v>异界的王冠</v>
      </c>
      <c r="AG24" t="str">
        <v>小型魔像</v>
      </c>
      <c r="AH24" t="str">
        <v>小型魔像</v>
      </c>
      <c r="AJ24" t="str">
        <v>咒物人形</v>
      </c>
      <c r="AK24" t="str">
        <v>咒物人形</v>
      </c>
    </row>
    <row r="25" spans="2:37">
      <c r="B25" s="7" t="str">
        <f ca="1">IF(基础信息!AN37="全扩",OFFSET(T1,0,0,C25,),OFFSET(U1,0,0,C26,))</f>
        <v>灵毛布</v>
      </c>
      <c r="C25" s="8">
        <f>COUNTA(T:T)-COUNTIF(T:T,"#N/A")</f>
        <v>110</v>
      </c>
      <c r="D25" s="8">
        <f>COUNTA(W:W)-COUNTIF(W:W,"#N/A")</f>
        <v>262</v>
      </c>
      <c r="E25" s="9" t="str">
        <f ca="1">IF(基础信息!AN37="全扩",OFFSET(W1,0,0,D25,),OFFSET(X1,0,0,D26,))</f>
        <v>AA毒蛇</v>
      </c>
      <c r="H25" s="3" t="str">
        <v>エメラルド陶片</v>
      </c>
      <c r="I25" t="str">
        <v>エメラルド陶片</v>
      </c>
      <c r="K25" t="str">
        <v>魔术炸药</v>
      </c>
      <c r="L25" s="4" t="str">
        <v>魔术炸药</v>
      </c>
      <c r="N25" s="3" t="str">
        <v>人间无骨</v>
      </c>
      <c r="O25" t="str">
        <v>人间无骨</v>
      </c>
      <c r="Q25" t="str">
        <v>荣光之矛</v>
      </c>
      <c r="R25" s="4" t="str">
        <v>荣光之矛</v>
      </c>
      <c r="T25" s="3" t="str">
        <v>灵毛布</v>
      </c>
      <c r="U25" t="str">
        <v>灵毛布</v>
      </c>
      <c r="W25" t="str">
        <v>AA毒蛇</v>
      </c>
      <c r="X25" s="4" t="str">
        <v>AA毒蛇</v>
      </c>
      <c r="Z25" s="3" t="str">
        <v>单眼显示屏</v>
      </c>
      <c r="AA25" t="str">
        <v>单眼显示屏</v>
      </c>
      <c r="AC25" t="str">
        <v>单眼显示屏</v>
      </c>
      <c r="AD25" s="4" t="str">
        <v>单眼显示屏</v>
      </c>
      <c r="AG25" t="str">
        <v>エメラルド陶片</v>
      </c>
      <c r="AH25" t="str">
        <v>エメラルド陶片</v>
      </c>
      <c r="AJ25" t="str">
        <v>魔术炸药</v>
      </c>
      <c r="AK25" t="str">
        <v>魔术炸药</v>
      </c>
    </row>
    <row r="26" spans="2:37">
      <c r="B26" s="3"/>
      <c r="C26">
        <f>IF(COUNTA(U:U)=COUNTA(U:U)-COUNTIF(U:U,"#N/A"),0,COUNTA(U:U)-COUNTIF(U:U,"#N/A"))</f>
        <v>0</v>
      </c>
      <c r="D26">
        <f>IF(COUNTA(X:X)=COUNTA(X:X)-COUNTIF(X:X,"#N/A"),0,COUNTA(X:X)-COUNTIF(X:X,"#N/A"))</f>
        <v>262</v>
      </c>
      <c r="E26" s="4"/>
      <c r="H26" s="3" t="str">
        <v>屍食教典儀</v>
      </c>
      <c r="I26" t="str">
        <v>屍食教典儀</v>
      </c>
      <c r="K26" t="str">
        <v>灵威钟表</v>
      </c>
      <c r="L26" s="4" t="str">
        <v>灵威钟表</v>
      </c>
      <c r="N26" s="3" t="str">
        <v>封魔针</v>
      </c>
      <c r="O26" t="str">
        <v>封魔针</v>
      </c>
      <c r="Q26" t="str">
        <v>灵威的长钩刀</v>
      </c>
      <c r="R26" s="4" t="str">
        <v>灵威的长钩刀</v>
      </c>
      <c r="T26" s="3" t="str">
        <v>对魔术背心</v>
      </c>
      <c r="U26" t="str">
        <v>对魔术背心</v>
      </c>
      <c r="W26" t="str">
        <v>AA迅雷</v>
      </c>
      <c r="X26" s="4" t="str">
        <v>AA迅雷</v>
      </c>
      <c r="Z26" s="3" t="str">
        <v>圣带</v>
      </c>
      <c r="AA26" t="str">
        <v>圣带</v>
      </c>
      <c r="AC26" t="str">
        <v>圣带</v>
      </c>
      <c r="AD26" s="4" t="str">
        <v>圣带</v>
      </c>
      <c r="AG26" t="str">
        <v>屍食教典儀</v>
      </c>
      <c r="AH26" t="str">
        <v>屍食教典儀</v>
      </c>
      <c r="AJ26" t="str">
        <v>灵威钟表</v>
      </c>
      <c r="AK26" t="str">
        <v>灵威钟表</v>
      </c>
    </row>
    <row r="27" spans="2:37">
      <c r="B27" s="3"/>
      <c r="E27" s="4"/>
      <c r="H27" s="3" t="str">
        <v>エルトダウン•シャーズ</v>
      </c>
      <c r="I27" t="str">
        <v>エルトダウン•シャーズ</v>
      </c>
      <c r="K27" t="str">
        <v>灵树的魔杖</v>
      </c>
      <c r="L27" s="4" t="str">
        <v>灵树的魔杖</v>
      </c>
      <c r="N27" s="3" t="str">
        <v>灵力拖把</v>
      </c>
      <c r="O27" t="str">
        <v>灵力拖把</v>
      </c>
      <c r="Q27" t="str">
        <v>退魔独钴杵</v>
      </c>
      <c r="R27" s="4" t="str">
        <v>退魔独钴杵</v>
      </c>
      <c r="T27" s="3" t="str">
        <v>魔术补强外套</v>
      </c>
      <c r="U27" t="str">
        <v>魔术补强外套</v>
      </c>
      <c r="W27" t="str">
        <v>AA金甲虫</v>
      </c>
      <c r="X27" s="4" t="str">
        <v>AA金甲虫</v>
      </c>
      <c r="Z27" s="3" t="str">
        <v>魔力之瞳</v>
      </c>
      <c r="AA27" t="str">
        <v>魔力之瞳</v>
      </c>
      <c r="AC27" t="str">
        <v>魔力之瞳</v>
      </c>
      <c r="AD27" s="4" t="str">
        <v>魔力之瞳</v>
      </c>
      <c r="AG27" t="str">
        <v>エルトダウン•シャーズ</v>
      </c>
      <c r="AH27" t="str">
        <v>エルトダウン•シャーズ</v>
      </c>
      <c r="AJ27" t="str">
        <v>灵树的魔杖</v>
      </c>
      <c r="AK27" t="str">
        <v>灵树的魔杖</v>
      </c>
    </row>
    <row r="28" spans="2:37">
      <c r="B28" s="10"/>
      <c r="C28" s="11"/>
      <c r="D28" s="11"/>
      <c r="E28" s="12"/>
      <c r="H28" s="3" t="str">
        <v>ポナペ教典</v>
      </c>
      <c r="I28" t="str">
        <v>ポナペ教典</v>
      </c>
      <c r="K28" t="str">
        <v>唯一的魔导书</v>
      </c>
      <c r="L28" s="4" t="str">
        <v>唯一的魔导书</v>
      </c>
      <c r="N28" s="3" t="str">
        <v>招财猫的手</v>
      </c>
      <c r="O28" t="str">
        <v>招财猫的手</v>
      </c>
      <c r="Q28" t="str">
        <v>三尖刺</v>
      </c>
      <c r="R28" s="4" t="str">
        <v>三尖刺</v>
      </c>
      <c r="T28" s="3" t="str">
        <v>强化合金夹克</v>
      </c>
      <c r="U28" t="str">
        <v>强化合金夹克</v>
      </c>
      <c r="W28" t="str">
        <v>邪视灵衣</v>
      </c>
      <c r="X28" s="4" t="str">
        <v>邪视灵衣</v>
      </c>
      <c r="Z28" s="3" t="str">
        <v>装甲领带</v>
      </c>
      <c r="AA28" t="str">
        <v>装甲领带</v>
      </c>
      <c r="AC28" t="str">
        <v>装甲领带</v>
      </c>
      <c r="AD28" s="4" t="str">
        <v>装甲领带</v>
      </c>
      <c r="AG28" t="str">
        <v>ポナペ教典</v>
      </c>
      <c r="AH28" t="str">
        <v>ポナペ教典</v>
      </c>
      <c r="AJ28" t="str">
        <v>唯一的魔导书</v>
      </c>
      <c r="AK28" t="str">
        <v>唯一的魔导书</v>
      </c>
    </row>
    <row r="29" spans="8:37">
      <c r="H29" s="3" t="str">
        <v>魔女的使魔</v>
      </c>
      <c r="I29" t="str">
        <v>魔女的使魔</v>
      </c>
      <c r="K29" t="str">
        <v>神秘的勾玉</v>
      </c>
      <c r="L29" s="4" t="str">
        <v>神秘的勾玉</v>
      </c>
      <c r="N29" s="3" t="str">
        <v>部分绯绯色金枪</v>
      </c>
      <c r="O29" t="str">
        <v>部分绯绯色金枪</v>
      </c>
      <c r="Q29" t="str">
        <v>名匠的锐枪</v>
      </c>
      <c r="R29" s="4" t="str">
        <v>名匠的锐枪</v>
      </c>
      <c r="T29" s="3" t="str">
        <v>魔性的灵衣</v>
      </c>
      <c r="U29" t="str">
        <v>魔性的灵衣</v>
      </c>
      <c r="W29" t="str">
        <v>异界战衣</v>
      </c>
      <c r="X29" s="4" t="str">
        <v>异界战衣</v>
      </c>
      <c r="Z29" s="3" t="str">
        <v>灵毛领带</v>
      </c>
      <c r="AA29" t="str">
        <v>灵毛领带</v>
      </c>
      <c r="AC29" t="str">
        <v>灵毛领带</v>
      </c>
      <c r="AD29" s="4" t="str">
        <v>灵毛领带</v>
      </c>
      <c r="AG29" t="str">
        <v>魔女的使魔</v>
      </c>
      <c r="AH29" t="str">
        <v>魔女的使魔</v>
      </c>
      <c r="AJ29" t="str">
        <v>神秘的勾玉</v>
      </c>
      <c r="AK29" t="str">
        <v>神秘的勾玉</v>
      </c>
    </row>
    <row r="30" spans="2:37">
      <c r="B30" t="s">
        <v>173</v>
      </c>
      <c r="H30" s="3" t="str">
        <v>宝铎</v>
      </c>
      <c r="I30" t="str">
        <v>宝铎</v>
      </c>
      <c r="K30" t="str">
        <v>电子推进器</v>
      </c>
      <c r="L30" s="4" t="str">
        <v>电子推进器</v>
      </c>
      <c r="N30" s="3" t="str">
        <v>矛</v>
      </c>
      <c r="O30" t="str">
        <v>矛</v>
      </c>
      <c r="Q30" t="str">
        <v>拳剑</v>
      </c>
      <c r="R30" s="4" t="str">
        <v>拳剑</v>
      </c>
      <c r="T30" s="3" t="str">
        <v>反射装甲F型</v>
      </c>
      <c r="U30" t="str">
        <v>反射装甲F型</v>
      </c>
      <c r="W30" t="str">
        <v>强化紧身衣</v>
      </c>
      <c r="X30" s="4" t="str">
        <v>强化紧身衣</v>
      </c>
      <c r="Z30" s="3" t="str">
        <v>ESP耳机</v>
      </c>
      <c r="AA30" t="str">
        <v>ESP耳机</v>
      </c>
      <c r="AC30" t="str">
        <v>ESP耳机</v>
      </c>
      <c r="AD30" s="4" t="str">
        <v>ESP耳机</v>
      </c>
      <c r="AG30" t="str">
        <v>宝铎</v>
      </c>
      <c r="AH30" t="str">
        <v>宝铎</v>
      </c>
      <c r="AJ30" t="str">
        <v>电子推进器</v>
      </c>
      <c r="AK30" t="str">
        <v>电子推进器</v>
      </c>
    </row>
    <row r="31" spans="2:37">
      <c r="B31" s="7" t="str">
        <f ca="1">IF(基础信息!AN37="全扩",OFFSET(Z1,0,0,C31,),OFFSET(AA1,0,0,C32,))</f>
        <v>控制虫</v>
      </c>
      <c r="C31" s="8">
        <f>COUNTA(Z:Z)-COUNTIF(Z:Z,"#N/A")</f>
        <v>150</v>
      </c>
      <c r="D31" s="8">
        <f>COUNTA(AC:AC)-COUNTIF(AC:AC,"#N/A")</f>
        <v>150</v>
      </c>
      <c r="E31" s="9" t="str">
        <f ca="1">IF(基础信息!AN37="全扩",OFFSET(AC1,0,0,D31,),OFFSET(AD1,0,0,D32,))</f>
        <v>控制虫</v>
      </c>
      <c r="H31" s="3" t="str">
        <v>神秘武装</v>
      </c>
      <c r="I31" t="str">
        <v>神秘武装</v>
      </c>
      <c r="K31" t="str">
        <v>防卫用智能机</v>
      </c>
      <c r="L31" s="4" t="str">
        <v>防卫用智能机</v>
      </c>
      <c r="Q31" t="str">
        <v>毒针</v>
      </c>
      <c r="R31" s="4" t="str">
        <v>毒针</v>
      </c>
      <c r="T31" s="3" t="str">
        <v>反射装甲M型</v>
      </c>
      <c r="U31" t="str">
        <v>反射装甲M型</v>
      </c>
      <c r="W31" t="str">
        <v>忍者装束</v>
      </c>
      <c r="X31" s="4" t="str">
        <v>忍者装束</v>
      </c>
      <c r="Z31" s="3" t="str">
        <v>控制虫</v>
      </c>
      <c r="AA31" t="str">
        <v>控制虫</v>
      </c>
      <c r="AC31" t="str">
        <v>控制虫</v>
      </c>
      <c r="AD31" s="4" t="str">
        <v>控制虫</v>
      </c>
      <c r="AG31" t="str">
        <v>神秘武装</v>
      </c>
      <c r="AH31" t="str">
        <v>神秘武装</v>
      </c>
      <c r="AJ31" t="str">
        <v>防卫用智能机</v>
      </c>
      <c r="AK31" t="str">
        <v>防卫用智能机</v>
      </c>
    </row>
    <row r="32" spans="2:37">
      <c r="B32" s="3"/>
      <c r="C32">
        <f>IF(COUNTA(AA:AA)=COUNTA(AA:AA)-COUNTIF(AA:AA,"#N/A"),0,COUNTA(AA:AA)-COUNTIF(AA:AA,"#N/A"))</f>
        <v>0</v>
      </c>
      <c r="D32">
        <f>IF(COUNTA(AD:AD)=COUNTA(AD:AD)-COUNTIF(AD:AD,"#N/A"),0,COUNTA(AD:AD)-COUNTIF(AD:AD,"#N/A"))</f>
        <v>0</v>
      </c>
      <c r="E32" s="4"/>
      <c r="H32" s="3" t="str">
        <v>破魔的大币</v>
      </c>
      <c r="I32" t="str">
        <v>破魔的大币</v>
      </c>
      <c r="K32" t="str">
        <v>探魔平板</v>
      </c>
      <c r="L32" s="4" t="str">
        <v>探魔平板</v>
      </c>
      <c r="Q32" t="str">
        <v>拳刃</v>
      </c>
      <c r="R32" s="4" t="str">
        <v>拳刃</v>
      </c>
      <c r="T32" s="3" t="str">
        <v>灵毛上衣</v>
      </c>
      <c r="U32" t="str">
        <v>灵毛上衣</v>
      </c>
      <c r="W32" t="str">
        <v>对神战夹克</v>
      </c>
      <c r="X32" s="4" t="str">
        <v>对神战夹克</v>
      </c>
      <c r="Z32" s="3" t="str">
        <v>穿戴式终端</v>
      </c>
      <c r="AA32" t="str">
        <v>穿戴式终端</v>
      </c>
      <c r="AC32" t="str">
        <v>穿戴式终端</v>
      </c>
      <c r="AD32" s="4" t="str">
        <v>穿戴式终端</v>
      </c>
      <c r="AG32" t="str">
        <v>破魔的大币</v>
      </c>
      <c r="AH32" t="str">
        <v>破魔的大币</v>
      </c>
      <c r="AJ32" t="str">
        <v>探魔平板</v>
      </c>
      <c r="AK32" t="str">
        <v>探魔平板</v>
      </c>
    </row>
    <row r="33" spans="2:37">
      <c r="B33" s="3"/>
      <c r="E33" s="4"/>
      <c r="H33" s="3" t="str">
        <v>退魔鸣杖</v>
      </c>
      <c r="I33" t="str">
        <v>退魔鸣杖</v>
      </c>
      <c r="K33" t="str">
        <v>魔兽宝石</v>
      </c>
      <c r="L33" s="4" t="str">
        <v>魔兽宝石</v>
      </c>
      <c r="Q33" t="str">
        <v>三节枪</v>
      </c>
      <c r="R33" s="4" t="str">
        <v>三节枪</v>
      </c>
      <c r="T33" s="3" t="str">
        <v>炭素结晶上衣</v>
      </c>
      <c r="U33" t="str">
        <v>炭素结晶上衣</v>
      </c>
      <c r="W33" t="str">
        <v>穿越时空的大衣</v>
      </c>
      <c r="X33" s="4" t="str">
        <v>穿越时空的大衣</v>
      </c>
      <c r="Z33" s="3" t="str">
        <v>御守</v>
      </c>
      <c r="AA33" t="str">
        <v>御守</v>
      </c>
      <c r="AC33" t="str">
        <v>御守</v>
      </c>
      <c r="AD33" s="4" t="str">
        <v>御守</v>
      </c>
      <c r="AG33" t="str">
        <v>退魔鸣杖</v>
      </c>
      <c r="AH33" t="str">
        <v>退魔鸣杖</v>
      </c>
      <c r="AJ33" t="str">
        <v>魔兽宝石</v>
      </c>
      <c r="AK33" t="str">
        <v>魔兽宝石</v>
      </c>
    </row>
    <row r="34" spans="2:37">
      <c r="B34" s="10"/>
      <c r="C34" s="11"/>
      <c r="D34" s="11"/>
      <c r="E34" s="12"/>
      <c r="H34" s="3" t="str">
        <v>夺灵相机</v>
      </c>
      <c r="I34" t="str">
        <v>夺灵相机</v>
      </c>
      <c r="K34" t="str">
        <v>灵毛布</v>
      </c>
      <c r="L34" s="4" t="str">
        <v>灵毛布</v>
      </c>
      <c r="Q34" t="str">
        <v>长柄刀</v>
      </c>
      <c r="R34" s="4" t="str">
        <v>长柄刀</v>
      </c>
      <c r="T34" s="3" t="str">
        <v>明光铠</v>
      </c>
      <c r="U34" t="str">
        <v>明光铠</v>
      </c>
      <c r="W34" t="str">
        <v>强化制服</v>
      </c>
      <c r="X34" s="4" t="str">
        <v>强化制服</v>
      </c>
      <c r="Z34" s="3" t="str">
        <v>支援型全身衣</v>
      </c>
      <c r="AA34" t="str">
        <v>支援型全身衣</v>
      </c>
      <c r="AC34" t="str">
        <v>支援型全身衣</v>
      </c>
      <c r="AD34" s="4" t="str">
        <v>支援型全身衣</v>
      </c>
      <c r="AG34" t="str">
        <v>夺灵相机</v>
      </c>
      <c r="AH34" t="str">
        <v>夺灵相机</v>
      </c>
      <c r="AJ34" t="str">
        <v>灵毛布</v>
      </c>
      <c r="AK34" t="str">
        <v>灵毛布</v>
      </c>
    </row>
    <row r="35" spans="8:37">
      <c r="H35" s="3" t="str">
        <v>飞行无人机</v>
      </c>
      <c r="I35" t="str">
        <v>飞行无人机</v>
      </c>
      <c r="K35" t="str">
        <v>怪虫触角</v>
      </c>
      <c r="L35" s="4" t="str">
        <v>怪虫触角</v>
      </c>
      <c r="Q35" t="str">
        <v>降魔枪</v>
      </c>
      <c r="R35" s="4" t="str">
        <v>降魔枪</v>
      </c>
      <c r="T35" s="3" t="str">
        <v>血战装衣</v>
      </c>
      <c r="U35" t="str">
        <v>血战装衣</v>
      </c>
      <c r="W35" t="str">
        <v>灵符装衣</v>
      </c>
      <c r="X35" s="4" t="str">
        <v>灵符装衣</v>
      </c>
      <c r="Z35" s="3" t="str">
        <v>勇气之证</v>
      </c>
      <c r="AA35" t="str">
        <v>勇气之证</v>
      </c>
      <c r="AC35" t="str">
        <v>勇气之证</v>
      </c>
      <c r="AD35" s="4" t="str">
        <v>勇气之证</v>
      </c>
      <c r="AG35" t="str">
        <v>飞行无人机</v>
      </c>
      <c r="AH35" t="str">
        <v>飞行无人机</v>
      </c>
      <c r="AJ35" t="str">
        <v>怪虫触角</v>
      </c>
      <c r="AK35" t="str">
        <v>怪虫触角</v>
      </c>
    </row>
    <row r="36" spans="2:37">
      <c r="B36" t="s">
        <v>11395</v>
      </c>
      <c r="C36" t="e">
        <f>VLOOKUP(基础信息!D83,装!B:F,5,0)</f>
        <v>#N/A</v>
      </c>
      <c r="H36" s="3" t="str">
        <v>魔术笔记本电脑</v>
      </c>
      <c r="I36" t="str">
        <v>魔术笔记本电脑</v>
      </c>
      <c r="K36" t="str">
        <v>降灵式符</v>
      </c>
      <c r="L36" s="4" t="str">
        <v>降灵式符</v>
      </c>
      <c r="Q36" t="str">
        <v>猛将之朱枪</v>
      </c>
      <c r="R36" s="4" t="str">
        <v>猛将之朱枪</v>
      </c>
      <c r="T36" s="3" t="str">
        <v>探索者背心</v>
      </c>
      <c r="U36" t="str">
        <v>探索者背心</v>
      </c>
      <c r="W36" t="str">
        <v>灵衣</v>
      </c>
      <c r="X36" s="4" t="str">
        <v>灵衣</v>
      </c>
      <c r="Z36" s="3" t="str">
        <v>破邪的银锁</v>
      </c>
      <c r="AA36" t="str">
        <v>破邪的银锁</v>
      </c>
      <c r="AC36" t="str">
        <v>破邪的银锁</v>
      </c>
      <c r="AD36" s="4" t="str">
        <v>破邪的银锁</v>
      </c>
      <c r="AG36" t="str">
        <v>魔术笔记本电脑</v>
      </c>
      <c r="AH36" t="str">
        <v>魔术笔记本电脑</v>
      </c>
      <c r="AJ36" t="str">
        <v>降灵式符</v>
      </c>
      <c r="AK36" t="str">
        <v>降灵式符</v>
      </c>
    </row>
    <row r="37" spans="2:37">
      <c r="B37" t="s">
        <v>11396</v>
      </c>
      <c r="C37" t="e">
        <f>VLOOKUP(基础信息!D91,装!B:F,5,0)</f>
        <v>#N/A</v>
      </c>
      <c r="H37" s="3" t="str">
        <v>卢恩符文硬币</v>
      </c>
      <c r="I37" t="str">
        <v>卢恩符文硬币</v>
      </c>
      <c r="K37" t="str">
        <v>PK增幅装置</v>
      </c>
      <c r="L37" s="4" t="str">
        <v>PK增幅装置</v>
      </c>
      <c r="Q37" t="str">
        <v>变动式多节枪</v>
      </c>
      <c r="R37" s="4" t="str">
        <v>变动式多节枪</v>
      </c>
      <c r="T37" s="3" t="str">
        <v>深绿的外套</v>
      </c>
      <c r="U37" t="str">
        <v>深绿的外套</v>
      </c>
      <c r="W37" t="str">
        <v>黒翼衣</v>
      </c>
      <c r="X37" s="4" t="str">
        <v>黒翼衣</v>
      </c>
      <c r="Z37" s="3" t="str">
        <v>小型召唤器</v>
      </c>
      <c r="AA37" t="str">
        <v>小型召唤器</v>
      </c>
      <c r="AC37" t="str">
        <v>小型召唤器</v>
      </c>
      <c r="AD37" s="4" t="str">
        <v>小型召唤器</v>
      </c>
      <c r="AG37" t="str">
        <v>卢恩符文硬币</v>
      </c>
      <c r="AH37" t="str">
        <v>卢恩符文硬币</v>
      </c>
      <c r="AJ37" t="str">
        <v>PK增幅装置</v>
      </c>
      <c r="AK37" t="str">
        <v>PK增幅装置</v>
      </c>
    </row>
    <row r="38" spans="8:37">
      <c r="H38" s="3" t="str">
        <v>护神灵符</v>
      </c>
      <c r="I38" t="str">
        <v>护神灵符</v>
      </c>
      <c r="K38" t="str">
        <v>古代祈祷书</v>
      </c>
      <c r="L38" s="4" t="str">
        <v>古代祈祷书</v>
      </c>
      <c r="Q38" t="str">
        <v>太古的长矛</v>
      </c>
      <c r="R38" s="4" t="str">
        <v>太古的长矛</v>
      </c>
      <c r="T38" s="3" t="str">
        <v>灵毛半缠</v>
      </c>
      <c r="U38" t="str">
        <v>灵毛半缠</v>
      </c>
      <c r="W38" t="str">
        <v>改造胴衣</v>
      </c>
      <c r="X38" s="4" t="str">
        <v>改造胴衣</v>
      </c>
      <c r="Z38" s="3" t="str">
        <v>神秘的根付</v>
      </c>
      <c r="AA38" t="str">
        <v>神秘的根付</v>
      </c>
      <c r="AC38" t="str">
        <v>神秘的根付</v>
      </c>
      <c r="AD38" s="4" t="str">
        <v>神秘的根付</v>
      </c>
      <c r="AG38" t="str">
        <v>护神灵符</v>
      </c>
      <c r="AH38" t="str">
        <v>护神灵符</v>
      </c>
      <c r="AJ38" t="str">
        <v>古代祈祷书</v>
      </c>
      <c r="AK38" t="str">
        <v>古代祈祷书</v>
      </c>
    </row>
    <row r="39" spans="2:37">
      <c r="B39" s="7" t="e">
        <f t="array" ref="B39:B48">_xlfn.IFNA(_xlfn.IFS(SUBSTITUTE(MID($C$36,ROW($1:$10),1),"·","",1)="身","身体",SUBSTITUTE(MID($C$36,ROW($1:$10),1),"·","",1)="体",""),SUBSTITUTE(MID($C$36,ROW($1:$10),1),"·","",1))</f>
        <v>#N/A</v>
      </c>
      <c r="C39" s="9" t="e">
        <f>B39</f>
        <v>#N/A</v>
      </c>
      <c r="D39" s="7" t="e">
        <f t="array" ref="D39:D48">_xlfn.IFNA(_xlfn.IFS(SUBSTITUTE(MID($C$37,ROW($1:$10),1),"·","",1)="身","身体",SUBSTITUTE(MID($C$37,ROW($1:$10),1),"·","",1)="体",""),SUBSTITUTE(MID($C$37,ROW($1:$10),1),"·","",1))</f>
        <v>#N/A</v>
      </c>
      <c r="E39" s="9" t="e">
        <f>D39</f>
        <v>#N/A</v>
      </c>
      <c r="H39" s="3" t="str">
        <v>攻性式神</v>
      </c>
      <c r="I39" t="str">
        <v>攻性式神</v>
      </c>
      <c r="K39" t="str">
        <v>神力乐器</v>
      </c>
      <c r="L39" s="4" t="str">
        <v>神力乐器</v>
      </c>
      <c r="Q39" t="str">
        <v>术式枪</v>
      </c>
      <c r="R39" s="4" t="str">
        <v>术式枪</v>
      </c>
      <c r="T39" s="3" t="str">
        <v>魔术学徒衣</v>
      </c>
      <c r="U39" t="str">
        <v>魔术学徒衣</v>
      </c>
      <c r="W39" t="str">
        <v>AA战鬼</v>
      </c>
      <c r="X39" s="4" t="str">
        <v>AA战鬼</v>
      </c>
      <c r="Z39" s="3" t="str">
        <v>特殊弹匣</v>
      </c>
      <c r="AA39" t="str">
        <v>特殊弹匣</v>
      </c>
      <c r="AC39" t="str">
        <v>特殊弹匣</v>
      </c>
      <c r="AD39" s="4" t="str">
        <v>特殊弹匣</v>
      </c>
      <c r="AG39" t="str">
        <v>攻性式神</v>
      </c>
      <c r="AH39" t="str">
        <v>攻性式神</v>
      </c>
      <c r="AJ39" t="str">
        <v>神力乐器</v>
      </c>
      <c r="AK39" t="str">
        <v>神力乐器</v>
      </c>
    </row>
    <row r="40" spans="2:37">
      <c r="B40" s="3" t="e">
        <v>#N/A</v>
      </c>
      <c r="C40" s="4" t="e">
        <f>B41</f>
        <v>#N/A</v>
      </c>
      <c r="D40" s="3" t="e">
        <v>#N/A</v>
      </c>
      <c r="E40" s="4" t="e">
        <f>D41</f>
        <v>#N/A</v>
      </c>
      <c r="H40" s="3" t="str">
        <v>魔弹手枪</v>
      </c>
      <c r="I40" t="str">
        <v>魔弹手枪</v>
      </c>
      <c r="K40" t="str">
        <v>召唤电脑枪</v>
      </c>
      <c r="L40" s="4" t="str">
        <v>召唤电脑枪</v>
      </c>
      <c r="Q40" t="str">
        <v>活杀针</v>
      </c>
      <c r="R40" s="4" t="str">
        <v>活杀针</v>
      </c>
      <c r="T40" s="3" t="str">
        <v>近代魔术兵装</v>
      </c>
      <c r="U40" t="str">
        <v>近代魔术兵装</v>
      </c>
      <c r="W40" t="str">
        <v>ダマスカスアーマー</v>
      </c>
      <c r="X40" s="4" t="str">
        <v>ダマスカスアーマー</v>
      </c>
      <c r="Z40" s="3" t="str">
        <v>飞翔运动鞋</v>
      </c>
      <c r="AA40" t="str">
        <v>飞翔运动鞋</v>
      </c>
      <c r="AC40" t="str">
        <v>飞翔运动鞋</v>
      </c>
      <c r="AD40" s="4" t="str">
        <v>飞翔运动鞋</v>
      </c>
      <c r="AG40" t="str">
        <v>魔弹手枪</v>
      </c>
      <c r="AH40" t="str">
        <v>魔弹手枪</v>
      </c>
      <c r="AJ40" t="str">
        <v>召唤电脑枪</v>
      </c>
      <c r="AK40" t="str">
        <v>召唤电脑枪</v>
      </c>
    </row>
    <row r="41" spans="2:37">
      <c r="B41" s="3" t="e">
        <v>#N/A</v>
      </c>
      <c r="C41" s="4" t="e">
        <f>B43</f>
        <v>#N/A</v>
      </c>
      <c r="D41" s="3" t="e">
        <v>#N/A</v>
      </c>
      <c r="E41" s="4" t="e">
        <f>D43</f>
        <v>#N/A</v>
      </c>
      <c r="H41" s="3" t="str">
        <v>铜钱剑</v>
      </c>
      <c r="I41" t="str">
        <v>铜钱剑</v>
      </c>
      <c r="K41" t="str">
        <v>稀有契约兽</v>
      </c>
      <c r="L41" s="4" t="str">
        <v>稀有契约兽</v>
      </c>
      <c r="Q41" t="str">
        <v>枪之指环</v>
      </c>
      <c r="R41" s="4" t="str">
        <v>枪之指环</v>
      </c>
      <c r="T41" s="3" t="str">
        <v>双层斗篷</v>
      </c>
      <c r="U41" t="str">
        <v>双层斗篷</v>
      </c>
      <c r="W41" t="str">
        <v>AA阻塞</v>
      </c>
      <c r="X41" s="4" t="str">
        <v>AA阻塞</v>
      </c>
      <c r="Z41" s="3" t="str">
        <v>灵威鞋</v>
      </c>
      <c r="AA41" t="str">
        <v>灵威鞋</v>
      </c>
      <c r="AC41" t="str">
        <v>灵威鞋</v>
      </c>
      <c r="AD41" s="4" t="str">
        <v>灵威鞋</v>
      </c>
      <c r="AG41" t="str">
        <v>铜钱剑</v>
      </c>
      <c r="AH41" t="str">
        <v>铜钱剑</v>
      </c>
      <c r="AJ41" t="str">
        <v>稀有契约兽</v>
      </c>
      <c r="AK41" t="str">
        <v>稀有契约兽</v>
      </c>
    </row>
    <row r="42" spans="2:37">
      <c r="B42" s="3" t="e">
        <v>#N/A</v>
      </c>
      <c r="C42" s="4" t="e">
        <f>B45</f>
        <v>#N/A</v>
      </c>
      <c r="D42" s="3" t="e">
        <v>#N/A</v>
      </c>
      <c r="E42" s="4" t="e">
        <f>D45</f>
        <v>#N/A</v>
      </c>
      <c r="H42" s="3" t="str">
        <v>加护的大币</v>
      </c>
      <c r="I42" t="str">
        <v>加护的大币</v>
      </c>
      <c r="K42" t="str">
        <v>秘宝指环</v>
      </c>
      <c r="L42" s="4" t="str">
        <v>秘宝指环</v>
      </c>
      <c r="Q42" t="str">
        <v>印度长棍</v>
      </c>
      <c r="R42" s="4" t="str">
        <v>印度长棍</v>
      </c>
      <c r="T42" s="3" t="str">
        <v>皇帝的灵衣</v>
      </c>
      <c r="U42" t="str">
        <v>皇帝的灵衣</v>
      </c>
      <c r="W42" t="str">
        <v>吸血之衣</v>
      </c>
      <c r="X42" s="4" t="str">
        <v>吸血之衣</v>
      </c>
      <c r="Z42" s="3" t="str">
        <v>术式脚链</v>
      </c>
      <c r="AA42" t="str">
        <v>术式脚链</v>
      </c>
      <c r="AC42" t="str">
        <v>术式脚链</v>
      </c>
      <c r="AD42" s="4" t="str">
        <v>术式脚链</v>
      </c>
      <c r="AG42" t="str">
        <v>加护的大币</v>
      </c>
      <c r="AH42" t="str">
        <v>加护的大币</v>
      </c>
      <c r="AJ42" t="str">
        <v>秘宝指环</v>
      </c>
      <c r="AK42" t="str">
        <v>秘宝指环</v>
      </c>
    </row>
    <row r="43" spans="2:37">
      <c r="B43" s="3" t="e">
        <v>#N/A</v>
      </c>
      <c r="C43" s="4" t="e">
        <f>B47</f>
        <v>#N/A</v>
      </c>
      <c r="D43" s="3" t="e">
        <v>#N/A</v>
      </c>
      <c r="E43" s="4" t="e">
        <f>D47</f>
        <v>#N/A</v>
      </c>
      <c r="H43" s="3" t="str">
        <v>人造灵鸟</v>
      </c>
      <c r="I43" t="str">
        <v>人造灵鸟</v>
      </c>
      <c r="K43" t="str">
        <v>传来的魔镜</v>
      </c>
      <c r="L43" s="4" t="str">
        <v>传来的魔镜</v>
      </c>
      <c r="Q43" t="str">
        <v>喰灵魔枪</v>
      </c>
      <c r="R43" s="4" t="str">
        <v>喰灵魔枪</v>
      </c>
      <c r="T43" s="3" t="str">
        <v>天狼之风</v>
      </c>
      <c r="U43" t="str">
        <v>天狼之风</v>
      </c>
      <c r="W43" t="str">
        <v>锦蝶</v>
      </c>
      <c r="X43" s="4" t="str">
        <v>锦蝶</v>
      </c>
      <c r="Z43" s="3" t="str">
        <v>滑翔斗篷</v>
      </c>
      <c r="AA43" t="str">
        <v>滑翔斗篷</v>
      </c>
      <c r="AC43" t="str">
        <v>滑翔斗篷</v>
      </c>
      <c r="AD43" s="4" t="str">
        <v>滑翔斗篷</v>
      </c>
      <c r="AG43" t="str">
        <v>人造灵鸟</v>
      </c>
      <c r="AH43" t="str">
        <v>人造灵鸟</v>
      </c>
      <c r="AJ43" t="str">
        <v>传来的魔镜</v>
      </c>
      <c r="AK43" t="str">
        <v>传来的魔镜</v>
      </c>
    </row>
    <row r="44" spans="2:37">
      <c r="B44" s="3" t="e">
        <v>#N/A</v>
      </c>
      <c r="C44" s="4" t="e">
        <f>B44</f>
        <v>#N/A</v>
      </c>
      <c r="D44" s="3" t="e">
        <v>#N/A</v>
      </c>
      <c r="E44" s="4"/>
      <c r="H44" s="3" t="str">
        <v>魔术布</v>
      </c>
      <c r="I44" t="str">
        <v>魔术布</v>
      </c>
      <c r="K44" t="str">
        <v>死灵战士</v>
      </c>
      <c r="L44" s="4" t="str">
        <v>死灵战士</v>
      </c>
      <c r="Q44" t="str">
        <v>ダマスカススピア</v>
      </c>
      <c r="R44" s="4" t="str">
        <v>ダマスカススピア</v>
      </c>
      <c r="T44" s="3" t="str">
        <v>罗马轻甲</v>
      </c>
      <c r="U44" t="str">
        <v>罗马轻甲</v>
      </c>
      <c r="W44" t="str">
        <v>咏唱导衣</v>
      </c>
      <c r="X44" s="4" t="str">
        <v>咏唱导衣</v>
      </c>
      <c r="Z44" s="3" t="str">
        <v>强化斗篷</v>
      </c>
      <c r="AA44" t="str">
        <v>强化斗篷</v>
      </c>
      <c r="AC44" t="str">
        <v>强化斗篷</v>
      </c>
      <c r="AD44" s="4" t="str">
        <v>强化斗篷</v>
      </c>
      <c r="AG44" t="str">
        <v>魔术布</v>
      </c>
      <c r="AH44" t="str">
        <v>魔术布</v>
      </c>
      <c r="AJ44" t="str">
        <v>死灵战士</v>
      </c>
      <c r="AK44" t="str">
        <v>死灵战士</v>
      </c>
    </row>
    <row r="45" spans="2:37">
      <c r="B45" s="3" t="e">
        <v>#N/A</v>
      </c>
      <c r="C45" s="4" t="e">
        <f>B45</f>
        <v>#N/A</v>
      </c>
      <c r="D45" s="3" t="e">
        <v>#N/A</v>
      </c>
      <c r="E45" s="4"/>
      <c r="H45" s="3" t="str">
        <v>奇迹的玫瑰念珠</v>
      </c>
      <c r="I45" t="str">
        <v>奇迹的玫瑰念珠</v>
      </c>
      <c r="K45" t="str">
        <v>小型魔像</v>
      </c>
      <c r="L45" s="4" t="str">
        <v>小型魔像</v>
      </c>
      <c r="Q45" t="str">
        <v>穿甲锥</v>
      </c>
      <c r="R45" s="4" t="str">
        <v>穿甲锥</v>
      </c>
      <c r="T45" s="3" t="str">
        <v>芳纶夹克</v>
      </c>
      <c r="U45" t="str">
        <v>芳纶夹克</v>
      </c>
      <c r="W45" t="str">
        <v>灵能夹克</v>
      </c>
      <c r="X45" s="4" t="str">
        <v>灵能夹克</v>
      </c>
      <c r="Z45" s="3" t="str">
        <v>灵毛风衣</v>
      </c>
      <c r="AA45" t="str">
        <v>灵毛风衣</v>
      </c>
      <c r="AC45" t="str">
        <v>灵毛风衣</v>
      </c>
      <c r="AD45" s="4" t="str">
        <v>灵毛风衣</v>
      </c>
      <c r="AG45" t="str">
        <v>奇迹的玫瑰念珠</v>
      </c>
      <c r="AH45" t="str">
        <v>奇迹的玫瑰念珠</v>
      </c>
      <c r="AJ45" t="str">
        <v>小型魔像</v>
      </c>
      <c r="AK45" t="str">
        <v>小型魔像</v>
      </c>
    </row>
    <row r="46" spans="2:37">
      <c r="B46" s="3" t="e">
        <v>#N/A</v>
      </c>
      <c r="C46" s="4"/>
      <c r="D46" s="3" t="e">
        <v>#N/A</v>
      </c>
      <c r="E46" s="4"/>
      <c r="H46" s="3" t="str">
        <v>多重世界的辉石</v>
      </c>
      <c r="I46" t="str">
        <v>多重世界的辉石</v>
      </c>
      <c r="K46" t="str">
        <v>影之书</v>
      </c>
      <c r="L46" s="4" t="str">
        <v>影之书</v>
      </c>
      <c r="Q46" t="str">
        <v>古矛</v>
      </c>
      <c r="R46" s="4" t="str">
        <v>古矛</v>
      </c>
      <c r="T46" s="3" t="str">
        <v>魂结之衣</v>
      </c>
      <c r="U46" t="str">
        <v>魂结之衣</v>
      </c>
      <c r="W46" t="str">
        <v>灵气套装</v>
      </c>
      <c r="X46" s="4" t="str">
        <v>灵气套装</v>
      </c>
      <c r="Z46" s="3" t="str">
        <v>传来胴衣</v>
      </c>
      <c r="AA46" t="str">
        <v>传来胴衣</v>
      </c>
      <c r="AC46" t="str">
        <v>传来胴衣</v>
      </c>
      <c r="AD46" s="4" t="str">
        <v>传来胴衣</v>
      </c>
      <c r="AG46" t="str">
        <v>多重世界的辉石</v>
      </c>
      <c r="AH46" t="str">
        <v>多重世界的辉石</v>
      </c>
      <c r="AJ46" t="str">
        <v>影之书</v>
      </c>
      <c r="AK46" t="str">
        <v>影之书</v>
      </c>
    </row>
    <row r="47" spans="2:37">
      <c r="B47" s="3" t="e">
        <v>#N/A</v>
      </c>
      <c r="C47" s="4"/>
      <c r="D47" s="3" t="e">
        <v>#N/A</v>
      </c>
      <c r="E47" s="4"/>
      <c r="H47" s="3" t="str">
        <v>E之断章</v>
      </c>
      <c r="I47" t="str">
        <v>E之断章</v>
      </c>
      <c r="K47" t="str">
        <v>杯之指环</v>
      </c>
      <c r="L47" s="4" t="str">
        <v>杯之指环</v>
      </c>
      <c r="Q47" t="str">
        <v>恶贯满盈</v>
      </c>
      <c r="R47" s="4" t="str">
        <v>恶贯满盈</v>
      </c>
      <c r="T47" s="3" t="str">
        <v>封神斗衣</v>
      </c>
      <c r="U47" t="str">
        <v>封神斗衣</v>
      </c>
      <c r="W47" t="str">
        <v>祈祷礼装</v>
      </c>
      <c r="X47" s="4" t="str">
        <v>祈祷礼装</v>
      </c>
      <c r="Z47" s="3" t="str">
        <v>灵力手机</v>
      </c>
      <c r="AA47" t="str">
        <v>灵力手机</v>
      </c>
      <c r="AC47" t="str">
        <v>灵力手机</v>
      </c>
      <c r="AD47" s="4" t="str">
        <v>灵力手机</v>
      </c>
      <c r="AG47" t="str">
        <v>E之断章</v>
      </c>
      <c r="AH47" t="str">
        <v>E之断章</v>
      </c>
      <c r="AJ47" t="str">
        <v>杯之指环</v>
      </c>
      <c r="AK47" t="str">
        <v>杯之指环</v>
      </c>
    </row>
    <row r="48" spans="2:37">
      <c r="B48" s="10" t="e">
        <v>#N/A</v>
      </c>
      <c r="C48" s="12"/>
      <c r="D48" s="10" t="e">
        <v>#N/A</v>
      </c>
      <c r="E48" s="12"/>
      <c r="H48" s="3" t="str">
        <v>正统魔术珠宝</v>
      </c>
      <c r="I48" t="str">
        <v>正统魔术珠宝</v>
      </c>
      <c r="K48" t="str">
        <v>エメラルド陶片</v>
      </c>
      <c r="L48" s="4" t="str">
        <v>エメラルド陶片</v>
      </c>
      <c r="Q48" t="str">
        <v>花枪</v>
      </c>
      <c r="R48" s="4" t="str">
        <v>花枪</v>
      </c>
      <c r="T48" s="3" t="str">
        <v>隐者之斗篷</v>
      </c>
      <c r="U48" t="str">
        <v>隐者之斗篷</v>
      </c>
      <c r="W48" t="str">
        <v>大正潮流</v>
      </c>
      <c r="X48" s="4" t="str">
        <v>大正潮流</v>
      </c>
      <c r="Z48" s="3" t="str">
        <v>召唤卡</v>
      </c>
      <c r="AA48" t="str">
        <v>召唤卡</v>
      </c>
      <c r="AC48" t="str">
        <v>召唤卡</v>
      </c>
      <c r="AD48" s="4" t="str">
        <v>召唤卡</v>
      </c>
      <c r="AG48" t="str">
        <v>正统魔术珠宝</v>
      </c>
      <c r="AH48" t="str">
        <v>正统魔术珠宝</v>
      </c>
      <c r="AJ48" t="str">
        <v>エメラルド陶片</v>
      </c>
      <c r="AK48" t="str">
        <v>エメラルド陶片</v>
      </c>
    </row>
    <row r="49" spans="8:37">
      <c r="H49" s="3" t="str">
        <v>秘传的卷轴</v>
      </c>
      <c r="I49" t="str">
        <v>秘传的卷轴</v>
      </c>
      <c r="K49" t="str">
        <v>屍食教典儀</v>
      </c>
      <c r="L49" s="4" t="str">
        <v>屍食教典儀</v>
      </c>
      <c r="Q49" t="str">
        <v>破邪钗</v>
      </c>
      <c r="R49" s="4" t="str">
        <v>破邪钗</v>
      </c>
      <c r="T49" s="3" t="str">
        <v>灵力腰封</v>
      </c>
      <c r="U49" t="str">
        <v>灵力腰封</v>
      </c>
      <c r="W49" t="str">
        <v>绚烂和装</v>
      </c>
      <c r="X49" s="4" t="str">
        <v>绚烂和装</v>
      </c>
      <c r="Z49" s="3" t="str">
        <v>龙鳞指环</v>
      </c>
      <c r="AA49" t="str">
        <v>龙鳞指环</v>
      </c>
      <c r="AC49" t="str">
        <v>龙鳞指环</v>
      </c>
      <c r="AD49" s="4" t="str">
        <v>龙鳞指环</v>
      </c>
      <c r="AG49" t="str">
        <v>秘传的卷轴</v>
      </c>
      <c r="AH49" t="str">
        <v>秘传的卷轴</v>
      </c>
      <c r="AJ49" t="str">
        <v>屍食教典儀</v>
      </c>
      <c r="AK49" t="str">
        <v>屍食教典儀</v>
      </c>
    </row>
    <row r="50" spans="2:37">
      <c r="B50" t="s">
        <v>236</v>
      </c>
      <c r="H50" s="3" t="str">
        <v>勇敢的守护神</v>
      </c>
      <c r="I50" t="str">
        <v>勇敢的守护神</v>
      </c>
      <c r="K50" t="str">
        <v>石碑の人々</v>
      </c>
      <c r="L50" s="4" t="str">
        <v>石碑の人々</v>
      </c>
      <c r="Q50" t="str">
        <v>斩妖枪</v>
      </c>
      <c r="R50" s="4" t="str">
        <v>斩妖枪</v>
      </c>
      <c r="T50" s="3" t="str">
        <v>英知的白衣</v>
      </c>
      <c r="U50" t="str">
        <v>英知的白衣</v>
      </c>
      <c r="W50" t="str">
        <v>袈裟</v>
      </c>
      <c r="X50" s="4" t="str">
        <v>袈裟</v>
      </c>
      <c r="Z50" s="3" t="str">
        <v>咒力护腕</v>
      </c>
      <c r="AA50" t="str">
        <v>咒力护腕</v>
      </c>
      <c r="AC50" t="str">
        <v>咒力护腕</v>
      </c>
      <c r="AD50" s="4" t="str">
        <v>咒力护腕</v>
      </c>
      <c r="AG50" t="str">
        <v>勇敢的守护神</v>
      </c>
      <c r="AH50" t="str">
        <v>勇敢的守护神</v>
      </c>
      <c r="AJ50" t="str">
        <v>石碑の人々</v>
      </c>
      <c r="AK50" t="str">
        <v>石碑の人々</v>
      </c>
    </row>
    <row r="51" spans="2:37">
      <c r="B51" s="7" t="str">
        <f ca="1">IF(基础信息!AN37="全扩",OFFSET(AG1,0,0,C13,),OFFSET(AH1,0,0,C14,))</f>
        <v>战斗用魔像</v>
      </c>
      <c r="C51" s="8">
        <f>COUNTA(AG:AG)-COUNTIF(AG:AG,"#N/A")</f>
        <v>140</v>
      </c>
      <c r="D51" s="8">
        <f>COUNTA(AJ:AJ)-COUNTIF(AJ:AJ,"#N/A")</f>
        <v>236</v>
      </c>
      <c r="E51" s="9" t="str">
        <f ca="1">IF(基础信息!AN37="全扩",OFFSET(AJ1,0,0,D51,),OFFSET(AJ1,0,0,D52,))</f>
        <v>エルトダウン•シャーズ</v>
      </c>
      <c r="H51" s="3" t="str">
        <v>战斗用魔像</v>
      </c>
      <c r="I51" t="str">
        <v>战斗用魔像</v>
      </c>
      <c r="K51" t="str">
        <v>エルトダウン•シャーズ</v>
      </c>
      <c r="L51" s="4" t="str">
        <v>エルトダウン•シャーズ</v>
      </c>
      <c r="Q51" t="str">
        <v>盾枪</v>
      </c>
      <c r="R51" s="4" t="str">
        <v>盾枪</v>
      </c>
      <c r="T51" s="3" t="str">
        <v>魅惑术衣</v>
      </c>
      <c r="U51" t="str">
        <v>魅惑术衣</v>
      </c>
      <c r="W51" t="str">
        <v>精金背心</v>
      </c>
      <c r="X51" s="4" t="str">
        <v>精金背心</v>
      </c>
      <c r="Z51" s="3" t="str">
        <v>玛瑙手环</v>
      </c>
      <c r="AA51" t="str">
        <v>玛瑙手环</v>
      </c>
      <c r="AC51" t="str">
        <v>玛瑙手环</v>
      </c>
      <c r="AD51" s="4" t="str">
        <v>玛瑙手环</v>
      </c>
      <c r="AG51" t="str">
        <v>战斗用魔像</v>
      </c>
      <c r="AH51" t="str">
        <v>战斗用魔像</v>
      </c>
      <c r="AJ51" t="str">
        <v>エルトダウン•シャーズ</v>
      </c>
      <c r="AK51" t="str">
        <v>エルトダウン•シャーズ</v>
      </c>
    </row>
    <row r="52" spans="2:37">
      <c r="B52" s="3"/>
      <c r="C52">
        <f>COUNTA(AH:AH)-COUNTIF(AH:AH,"#N/A")</f>
        <v>140</v>
      </c>
      <c r="D52">
        <f>COUNTA(AK:AK)-COUNTIF(AK:AK,"#N/A")</f>
        <v>236</v>
      </c>
      <c r="E52" s="4"/>
      <c r="H52" s="3" t="str">
        <v>灵威铜钱剑</v>
      </c>
      <c r="I52" t="str">
        <v>灵威铜钱剑</v>
      </c>
      <c r="K52" t="str">
        <v>ポナペ教典</v>
      </c>
      <c r="L52" s="4" t="str">
        <v>ポナペ教典</v>
      </c>
      <c r="Q52" t="str">
        <v>白木之柱</v>
      </c>
      <c r="R52" s="4" t="str">
        <v>白木之柱</v>
      </c>
      <c r="T52" s="3" t="str">
        <v>竹甲</v>
      </c>
      <c r="U52" t="str">
        <v>竹甲</v>
      </c>
      <c r="W52" t="str">
        <v>全身外骨骼</v>
      </c>
      <c r="X52" s="4" t="str">
        <v>全身外骨骼</v>
      </c>
      <c r="Z52" s="3" t="str">
        <v>黑曜石手环</v>
      </c>
      <c r="AA52" t="str">
        <v>黑曜石手环</v>
      </c>
      <c r="AC52" t="str">
        <v>黑曜石手环</v>
      </c>
      <c r="AD52" s="4" t="str">
        <v>黑曜石手环</v>
      </c>
      <c r="AG52" t="str">
        <v>灵威铜钱剑</v>
      </c>
      <c r="AH52" t="str">
        <v>灵威铜钱剑</v>
      </c>
      <c r="AJ52" t="str">
        <v>ポナペ教典</v>
      </c>
      <c r="AK52" t="str">
        <v>ポナペ教典</v>
      </c>
    </row>
    <row r="53" spans="2:37">
      <c r="B53" s="3" t="s">
        <v>7938</v>
      </c>
      <c r="E53" s="4"/>
      <c r="H53" s="3" t="str">
        <v>ザンツゥー陶片</v>
      </c>
      <c r="I53" t="str">
        <v>ザンツゥー陶片</v>
      </c>
      <c r="K53" t="str">
        <v>魔女的使魔</v>
      </c>
      <c r="L53" s="4" t="str">
        <v>魔女的使魔</v>
      </c>
      <c r="Q53" t="str">
        <v>轮钴杵</v>
      </c>
      <c r="R53" s="4" t="str">
        <v>轮钴杵</v>
      </c>
      <c r="T53" s="3" t="str">
        <v>灵威外套</v>
      </c>
      <c r="U53" t="str">
        <v>灵威外套</v>
      </c>
      <c r="W53" t="str">
        <v>摩托护具</v>
      </c>
      <c r="X53" s="4" t="str">
        <v>摩托护具</v>
      </c>
      <c r="Z53" s="3" t="str">
        <v>灵威灯</v>
      </c>
      <c r="AA53" t="str">
        <v>灵威灯</v>
      </c>
      <c r="AC53" t="str">
        <v>灵威灯</v>
      </c>
      <c r="AD53" s="4" t="str">
        <v>灵威灯</v>
      </c>
      <c r="AG53" t="str">
        <v>ザンツゥー陶片</v>
      </c>
      <c r="AH53" t="str">
        <v>ザンツゥー陶片</v>
      </c>
      <c r="AJ53" t="str">
        <v>魔女的使魔</v>
      </c>
      <c r="AK53" t="str">
        <v>魔女的使魔</v>
      </c>
    </row>
    <row r="54" spans="2:37">
      <c r="B54" s="10">
        <f>基础信息!AN99</f>
        <v>0</v>
      </c>
      <c r="C54" s="11"/>
      <c r="D54" s="11"/>
      <c r="E54" s="12"/>
      <c r="H54" s="3" t="str">
        <v>ガールン断章</v>
      </c>
      <c r="I54" t="str">
        <v>ガールン断章</v>
      </c>
      <c r="K54" t="str">
        <v>宝铎</v>
      </c>
      <c r="L54" s="4" t="str">
        <v>宝铎</v>
      </c>
      <c r="Q54" t="str">
        <v>野兽杀手</v>
      </c>
      <c r="R54" s="4" t="str">
        <v>野兽杀手</v>
      </c>
      <c r="T54" s="3" t="str">
        <v>简易强化服</v>
      </c>
      <c r="U54" t="str">
        <v>简易强化服</v>
      </c>
      <c r="W54" t="str">
        <v>动作套装</v>
      </c>
      <c r="X54" s="4" t="str">
        <v>动作套装</v>
      </c>
      <c r="Z54" s="3" t="str">
        <v>钠硼解石手环</v>
      </c>
      <c r="AA54" t="str">
        <v>钠硼解石手环</v>
      </c>
      <c r="AC54" t="str">
        <v>钠硼解石手环</v>
      </c>
      <c r="AD54" s="4" t="str">
        <v>钠硼解石手环</v>
      </c>
      <c r="AG54" t="str">
        <v>ガールン断章</v>
      </c>
      <c r="AH54" t="str">
        <v>ガールン断章</v>
      </c>
      <c r="AJ54" t="str">
        <v>宝铎</v>
      </c>
      <c r="AK54" t="str">
        <v>宝铎</v>
      </c>
    </row>
    <row r="55" spans="8:37">
      <c r="H55" s="3" t="str">
        <v>グラーキの黙示録</v>
      </c>
      <c r="I55" t="str">
        <v>グラーキの黙示録</v>
      </c>
      <c r="K55" t="str">
        <v>神秘武装</v>
      </c>
      <c r="L55" s="4" t="str">
        <v>神秘武装</v>
      </c>
      <c r="Q55" t="str">
        <v>高周波长枪</v>
      </c>
      <c r="R55" s="4" t="str">
        <v>高周波长枪</v>
      </c>
      <c r="T55" s="3" t="str">
        <v>诅咒装束</v>
      </c>
      <c r="U55" t="str">
        <v>诅咒装束</v>
      </c>
      <c r="W55" t="str">
        <v>灵毛布</v>
      </c>
      <c r="X55" s="4" t="str">
        <v>灵毛布</v>
      </c>
      <c r="Z55" s="3" t="str">
        <v>海蓝宝手环</v>
      </c>
      <c r="AA55" t="str">
        <v>海蓝宝手环</v>
      </c>
      <c r="AC55" t="str">
        <v>海蓝宝手环</v>
      </c>
      <c r="AD55" s="4" t="str">
        <v>海蓝宝手环</v>
      </c>
      <c r="AG55" t="str">
        <v>グラーキの黙示録</v>
      </c>
      <c r="AH55" t="str">
        <v>グラーキの黙示録</v>
      </c>
      <c r="AJ55" t="str">
        <v>神秘武装</v>
      </c>
      <c r="AK55" t="str">
        <v>神秘武装</v>
      </c>
    </row>
    <row r="56" spans="8:37">
      <c r="H56" s="3" t="str">
        <v>护卫用魔像</v>
      </c>
      <c r="I56" t="str">
        <v>护卫用魔像</v>
      </c>
      <c r="K56" t="str">
        <v>破魔的大币</v>
      </c>
      <c r="L56" s="4" t="str">
        <v>破魔的大币</v>
      </c>
      <c r="Q56" t="str">
        <v>战枪</v>
      </c>
      <c r="R56" s="4" t="str">
        <v>战枪</v>
      </c>
      <c r="T56" s="3" t="str">
        <v>レンの護符</v>
      </c>
      <c r="U56" t="str">
        <v>レンの護符</v>
      </c>
      <c r="W56" t="str">
        <v>对魔术背心</v>
      </c>
      <c r="X56" s="4" t="str">
        <v>对魔术背心</v>
      </c>
      <c r="Z56" s="3" t="str">
        <v>面具</v>
      </c>
      <c r="AA56" t="str">
        <v>面具</v>
      </c>
      <c r="AC56" t="str">
        <v>面具</v>
      </c>
      <c r="AD56" s="4" t="str">
        <v>面具</v>
      </c>
      <c r="AG56" t="str">
        <v>护卫用魔像</v>
      </c>
      <c r="AH56" t="str">
        <v>护卫用魔像</v>
      </c>
      <c r="AJ56" t="str">
        <v>破魔的大币</v>
      </c>
      <c r="AK56" t="str">
        <v>破魔的大币</v>
      </c>
    </row>
    <row r="57" spans="8:37">
      <c r="H57" s="3" t="str">
        <v>死灵战鬼</v>
      </c>
      <c r="I57" t="str">
        <v>死灵战鬼</v>
      </c>
      <c r="K57" t="str">
        <v>人工凶眼</v>
      </c>
      <c r="L57" s="4" t="str">
        <v>人工凶眼</v>
      </c>
      <c r="Q57" t="str">
        <v>空鬼の鉤爪</v>
      </c>
      <c r="R57" s="4" t="str">
        <v>空鬼の鉤爪</v>
      </c>
      <c r="T57" s="3" t="str">
        <v>破邪礼装</v>
      </c>
      <c r="U57" t="str">
        <v>破邪礼装</v>
      </c>
      <c r="W57" t="str">
        <v>腹卷铠</v>
      </c>
      <c r="X57" s="4" t="str">
        <v>腹卷铠</v>
      </c>
      <c r="Z57" s="3" t="str">
        <v>术式眼镜</v>
      </c>
      <c r="AA57" t="str">
        <v>术式眼镜</v>
      </c>
      <c r="AC57" t="str">
        <v>术式眼镜</v>
      </c>
      <c r="AD57" s="4" t="str">
        <v>术式眼镜</v>
      </c>
      <c r="AG57" t="str">
        <v>死灵战鬼</v>
      </c>
      <c r="AH57" t="str">
        <v>死灵战鬼</v>
      </c>
      <c r="AJ57" t="str">
        <v>人工凶眼</v>
      </c>
      <c r="AK57" t="str">
        <v>人工凶眼</v>
      </c>
    </row>
    <row r="58" spans="8:37">
      <c r="H58" s="3" t="str">
        <v>魔术师之杖</v>
      </c>
      <c r="I58" t="str">
        <v>魔术师之杖</v>
      </c>
      <c r="K58" t="str">
        <v>退魔鸣杖</v>
      </c>
      <c r="L58" s="4" t="str">
        <v>退魔鸣杖</v>
      </c>
      <c r="Q58" t="str">
        <v>无双之矛</v>
      </c>
      <c r="R58" s="4" t="str">
        <v>无双之矛</v>
      </c>
      <c r="T58" s="3" t="str">
        <v>咒装礼衣</v>
      </c>
      <c r="U58" t="str">
        <v>咒装礼衣</v>
      </c>
      <c r="W58" t="str">
        <v>AA钢塞</v>
      </c>
      <c r="X58" s="4" t="str">
        <v>AA钢塞</v>
      </c>
      <c r="Z58" s="3" t="str">
        <v>灵毛接发</v>
      </c>
      <c r="AA58" t="str">
        <v>灵毛接发</v>
      </c>
      <c r="AC58" t="str">
        <v>灵毛接发</v>
      </c>
      <c r="AD58" s="4" t="str">
        <v>灵毛接发</v>
      </c>
      <c r="AG58" t="str">
        <v>魔术师之杖</v>
      </c>
      <c r="AH58" t="str">
        <v>魔术师之杖</v>
      </c>
      <c r="AJ58" t="str">
        <v>退魔鸣杖</v>
      </c>
      <c r="AK58" t="str">
        <v>退魔鸣杖</v>
      </c>
    </row>
    <row r="59" spans="8:37">
      <c r="H59" s="3" t="str">
        <v>噬灵相机</v>
      </c>
      <c r="I59" t="str">
        <v>噬灵相机</v>
      </c>
      <c r="K59" t="str">
        <v>魔性之镜</v>
      </c>
      <c r="L59" s="4" t="str">
        <v>魔性之镜</v>
      </c>
      <c r="Q59" t="str">
        <v>穿刺之枪</v>
      </c>
      <c r="R59" s="4" t="str">
        <v>穿刺之枪</v>
      </c>
      <c r="T59" s="3" t="str">
        <v>荒风缠衣</v>
      </c>
      <c r="U59" t="str">
        <v>荒风缠衣</v>
      </c>
      <c r="W59" t="str">
        <v>魔术补强外套</v>
      </c>
      <c r="X59" s="4" t="str">
        <v>魔术补强外套</v>
      </c>
      <c r="Z59" s="3" t="str">
        <v>神秘的浮雕</v>
      </c>
      <c r="AA59" t="str">
        <v>神秘的浮雕</v>
      </c>
      <c r="AC59" t="str">
        <v>神秘的浮雕</v>
      </c>
      <c r="AD59" s="4" t="str">
        <v>神秘的浮雕</v>
      </c>
      <c r="AG59" t="str">
        <v>噬灵相机</v>
      </c>
      <c r="AH59" t="str">
        <v>噬灵相机</v>
      </c>
      <c r="AJ59" t="str">
        <v>魔性之镜</v>
      </c>
      <c r="AK59" t="str">
        <v>魔性之镜</v>
      </c>
    </row>
    <row r="60" spans="8:37">
      <c r="H60" s="3" t="str">
        <v>结界杖</v>
      </c>
      <c r="I60" t="str">
        <v>结界杖</v>
      </c>
      <c r="K60" t="str">
        <v>夺灵相机</v>
      </c>
      <c r="L60" s="4" t="str">
        <v>夺灵相机</v>
      </c>
      <c r="Q60" t="str">
        <v>无铭的魔枪</v>
      </c>
      <c r="R60" s="4" t="str">
        <v>无铭的魔枪</v>
      </c>
      <c r="T60" s="3" t="str">
        <v>黄金锁链</v>
      </c>
      <c r="U60" t="str">
        <v>黄金锁链</v>
      </c>
      <c r="W60" t="str">
        <v>强化合金夹克</v>
      </c>
      <c r="X60" s="4" t="str">
        <v>强化合金夹克</v>
      </c>
      <c r="Z60" s="3" t="str">
        <v>护身的护符</v>
      </c>
      <c r="AA60" t="str">
        <v>护身的护符</v>
      </c>
      <c r="AC60" t="str">
        <v>护身的护符</v>
      </c>
      <c r="AD60" s="4" t="str">
        <v>护身的护符</v>
      </c>
      <c r="AG60" t="str">
        <v>结界杖</v>
      </c>
      <c r="AH60" t="str">
        <v>结界杖</v>
      </c>
      <c r="AJ60" t="str">
        <v>夺灵相机</v>
      </c>
      <c r="AK60" t="str">
        <v>夺灵相机</v>
      </c>
    </row>
    <row r="61" spans="8:37">
      <c r="H61" s="3" t="str">
        <v>秘迹的蔷薇念珠</v>
      </c>
      <c r="I61" t="str">
        <v>秘迹的蔷薇念珠</v>
      </c>
      <c r="K61" t="str">
        <v>战术魔器</v>
      </c>
      <c r="L61" s="4" t="str">
        <v>战术魔器</v>
      </c>
      <c r="Q61" t="str">
        <v>三尖刀</v>
      </c>
      <c r="R61" s="4" t="str">
        <v>三尖刀</v>
      </c>
      <c r="T61" s="3" t="str">
        <v>全金属夹克</v>
      </c>
      <c r="U61" t="str">
        <v>全金属夹克</v>
      </c>
      <c r="W61" t="str">
        <v>动力套装</v>
      </c>
      <c r="X61" s="4" t="str">
        <v>动力套装</v>
      </c>
      <c r="Z61" s="3" t="str">
        <v>战术枪套</v>
      </c>
      <c r="AA61" t="str">
        <v>战术枪套</v>
      </c>
      <c r="AC61" t="str">
        <v>战术枪套</v>
      </c>
      <c r="AD61" s="4" t="str">
        <v>战术枪套</v>
      </c>
      <c r="AG61" t="str">
        <v>秘迹的蔷薇念珠</v>
      </c>
      <c r="AH61" t="str">
        <v>秘迹的蔷薇念珠</v>
      </c>
      <c r="AJ61" t="str">
        <v>战术魔器</v>
      </c>
      <c r="AK61" t="str">
        <v>战术魔器</v>
      </c>
    </row>
    <row r="62" spans="8:37">
      <c r="H62" s="3" t="str">
        <v>以太2000</v>
      </c>
      <c r="I62" t="str">
        <v>以太2000</v>
      </c>
      <c r="K62" t="str">
        <v>破魔的独钴杵</v>
      </c>
      <c r="L62" s="4" t="str">
        <v>破魔的独钴杵</v>
      </c>
      <c r="Q62" t="str">
        <v>木矛</v>
      </c>
      <c r="R62" s="4" t="str">
        <v>木矛</v>
      </c>
      <c r="T62" s="3" t="str">
        <v>护灵发衣</v>
      </c>
      <c r="U62" t="str">
        <v>护灵发衣</v>
      </c>
      <c r="W62" t="str">
        <v>反冲装甲</v>
      </c>
      <c r="X62" s="4" t="str">
        <v>反冲装甲</v>
      </c>
      <c r="Z62" s="3" t="str">
        <v>内着连身装甲</v>
      </c>
      <c r="AA62" t="str">
        <v>内着连身装甲</v>
      </c>
      <c r="AC62" t="str">
        <v>内着连身装甲</v>
      </c>
      <c r="AD62" s="4" t="str">
        <v>内着连身装甲</v>
      </c>
      <c r="AG62" t="str">
        <v>以太2000</v>
      </c>
      <c r="AH62" t="str">
        <v>以太2000</v>
      </c>
      <c r="AJ62" t="str">
        <v>破魔的独钴杵</v>
      </c>
      <c r="AK62" t="str">
        <v>破魔的独钴杵</v>
      </c>
    </row>
    <row r="63" spans="8:37">
      <c r="H63" s="3" t="str">
        <v>退魔念珠</v>
      </c>
      <c r="I63" t="str">
        <v>退魔念珠</v>
      </c>
      <c r="K63" t="str">
        <v>飞行无人机</v>
      </c>
      <c r="L63" s="4" t="str">
        <v>飞行无人机</v>
      </c>
      <c r="Q63" t="str">
        <v>退魔长枪</v>
      </c>
      <c r="R63" s="4" t="str">
        <v>退魔长枪</v>
      </c>
      <c r="T63" s="3" t="str">
        <v>电脑控制套装</v>
      </c>
      <c r="U63" t="str">
        <v>电脑控制套装</v>
      </c>
      <c r="W63" t="str">
        <v>鱼鳞甲</v>
      </c>
      <c r="X63" s="4" t="str">
        <v>鱼鳞甲</v>
      </c>
      <c r="Z63" s="3" t="str">
        <v>灵力腰带</v>
      </c>
      <c r="AA63" t="str">
        <v>灵力腰带</v>
      </c>
      <c r="AC63" t="str">
        <v>灵力腰带</v>
      </c>
      <c r="AD63" s="4" t="str">
        <v>灵力腰带</v>
      </c>
      <c r="AG63" t="str">
        <v>退魔念珠</v>
      </c>
      <c r="AH63" t="str">
        <v>退魔念珠</v>
      </c>
      <c r="AJ63" t="str">
        <v>飞行无人机</v>
      </c>
      <c r="AK63" t="str">
        <v>飞行无人机</v>
      </c>
    </row>
    <row r="64" spans="8:37">
      <c r="H64" s="3" t="str">
        <v>苍之系谱</v>
      </c>
      <c r="I64" t="str">
        <v>苍之系谱</v>
      </c>
      <c r="K64" t="str">
        <v>魔术笔记本电脑</v>
      </c>
      <c r="L64" s="4" t="str">
        <v>魔术笔记本电脑</v>
      </c>
      <c r="Q64" t="str">
        <v>三钴杵</v>
      </c>
      <c r="R64" s="4" t="str">
        <v>三钴杵</v>
      </c>
      <c r="T64" s="3" t="str">
        <v>变化之衣</v>
      </c>
      <c r="U64" t="str">
        <v>变化之衣</v>
      </c>
      <c r="W64" t="str">
        <v>魔性的灵衣</v>
      </c>
      <c r="X64" s="4" t="str">
        <v>魔性的灵衣</v>
      </c>
      <c r="Z64" s="3" t="str">
        <v>阿修罗帐</v>
      </c>
      <c r="AA64" t="str">
        <v>阿修罗帐</v>
      </c>
      <c r="AC64" t="str">
        <v>阿修罗帐</v>
      </c>
      <c r="AD64" s="4" t="str">
        <v>阿修罗帐</v>
      </c>
      <c r="AG64" t="str">
        <v>苍之系谱</v>
      </c>
      <c r="AH64" t="str">
        <v>苍之系谱</v>
      </c>
      <c r="AJ64" t="str">
        <v>魔术笔记本电脑</v>
      </c>
      <c r="AK64" t="str">
        <v>魔术笔记本电脑</v>
      </c>
    </row>
    <row r="65" spans="8:37">
      <c r="H65" s="3" t="str">
        <v>所罗门之指环</v>
      </c>
      <c r="I65" t="str">
        <v>所罗门之指环</v>
      </c>
      <c r="K65" t="str">
        <v>卢恩符文硬币</v>
      </c>
      <c r="L65" s="4" t="str">
        <v>卢恩符文硬币</v>
      </c>
      <c r="Q65" t="str">
        <v>逆鉾</v>
      </c>
      <c r="R65" s="4" t="str">
        <v>逆鉾</v>
      </c>
      <c r="T65" s="3" t="str">
        <v>战术夹克</v>
      </c>
      <c r="U65" t="str">
        <v>战术夹克</v>
      </c>
      <c r="W65" t="str">
        <v>反射装甲F型</v>
      </c>
      <c r="X65" s="4" t="str">
        <v>反射装甲F型</v>
      </c>
      <c r="Z65" s="3" t="str">
        <v>士道的下绪</v>
      </c>
      <c r="AA65" t="str">
        <v>士道的下绪</v>
      </c>
      <c r="AC65" t="str">
        <v>士道的下绪</v>
      </c>
      <c r="AD65" s="4" t="str">
        <v>士道的下绪</v>
      </c>
      <c r="AG65" t="str">
        <v>所罗门之指环</v>
      </c>
      <c r="AH65" t="str">
        <v>所罗门之指环</v>
      </c>
      <c r="AJ65" t="str">
        <v>卢恩符文硬币</v>
      </c>
      <c r="AK65" t="str">
        <v>卢恩符文硬币</v>
      </c>
    </row>
    <row r="66" spans="8:37">
      <c r="H66" s="3" t="str">
        <v>强化式神</v>
      </c>
      <c r="I66" t="str">
        <v>强化式神</v>
      </c>
      <c r="K66" t="str">
        <v>护神灵符</v>
      </c>
      <c r="L66" s="4" t="str">
        <v>护神灵符</v>
      </c>
      <c r="Q66" t="str">
        <v>战略钗</v>
      </c>
      <c r="R66" s="4" t="str">
        <v>战略钗</v>
      </c>
      <c r="T66" s="3" t="str">
        <v>神力短上衣</v>
      </c>
      <c r="U66" t="str">
        <v>神力短上衣</v>
      </c>
      <c r="W66" t="str">
        <v>反射装甲M型</v>
      </c>
      <c r="X66" s="4" t="str">
        <v>反射装甲M型</v>
      </c>
      <c r="Z66" s="3" t="str">
        <v>银制香炉</v>
      </c>
      <c r="AA66" t="str">
        <v>银制香炉</v>
      </c>
      <c r="AC66" t="str">
        <v>银制香炉</v>
      </c>
      <c r="AD66" s="4" t="str">
        <v>银制香炉</v>
      </c>
      <c r="AG66" t="str">
        <v>强化式神</v>
      </c>
      <c r="AH66" t="str">
        <v>强化式神</v>
      </c>
      <c r="AJ66" t="str">
        <v>护神灵符</v>
      </c>
      <c r="AK66" t="str">
        <v>护神灵符</v>
      </c>
    </row>
    <row r="67" spans="8:37">
      <c r="H67" s="3" t="str">
        <v>降魔锡杖</v>
      </c>
      <c r="I67" t="str">
        <v>降魔锡杖</v>
      </c>
      <c r="K67" t="str">
        <v>攻性式神</v>
      </c>
      <c r="L67" s="4" t="str">
        <v>攻性式神</v>
      </c>
      <c r="Q67" t="str">
        <v>以太长戟</v>
      </c>
      <c r="R67" s="4" t="str">
        <v>以太长戟</v>
      </c>
      <c r="T67" s="3" t="str">
        <v>特殊防弹服</v>
      </c>
      <c r="U67" t="str">
        <v>特殊防弹服</v>
      </c>
      <c r="W67" t="str">
        <v>灵毛上衣</v>
      </c>
      <c r="X67" s="4" t="str">
        <v>灵毛上衣</v>
      </c>
      <c r="Z67" s="3" t="str">
        <v>神器之鞘</v>
      </c>
      <c r="AA67" t="str">
        <v>神器之鞘</v>
      </c>
      <c r="AC67" t="str">
        <v>神器之鞘</v>
      </c>
      <c r="AD67" s="4" t="str">
        <v>神器之鞘</v>
      </c>
      <c r="AG67" t="str">
        <v>降魔锡杖</v>
      </c>
      <c r="AH67" t="str">
        <v>降魔锡杖</v>
      </c>
      <c r="AJ67" t="str">
        <v>攻性式神</v>
      </c>
      <c r="AK67" t="str">
        <v>攻性式神</v>
      </c>
    </row>
    <row r="68" spans="8:37">
      <c r="H68" s="3" t="str">
        <v>神秘的卷轴</v>
      </c>
      <c r="I68" t="str">
        <v>神秘的卷轴</v>
      </c>
      <c r="K68" t="str">
        <v>对怪异用外骨骼</v>
      </c>
      <c r="L68" s="4" t="str">
        <v>对怪异用外骨骼</v>
      </c>
      <c r="Q68" t="str">
        <v>灵尖枪</v>
      </c>
      <c r="R68" s="4" t="str">
        <v>灵尖枪</v>
      </c>
      <c r="T68" s="3" t="str">
        <v>织女的和服</v>
      </c>
      <c r="U68" t="str">
        <v>织女的和服</v>
      </c>
      <c r="W68" t="str">
        <v>炭素结晶上衣</v>
      </c>
      <c r="X68" s="4" t="str">
        <v>炭素结晶上衣</v>
      </c>
      <c r="Z68" s="3" t="str">
        <v>功夫鞋</v>
      </c>
      <c r="AA68" t="str">
        <v>功夫鞋</v>
      </c>
      <c r="AC68" t="str">
        <v>功夫鞋</v>
      </c>
      <c r="AD68" s="4" t="str">
        <v>功夫鞋</v>
      </c>
      <c r="AG68" t="str">
        <v>神秘的卷轴</v>
      </c>
      <c r="AH68" t="str">
        <v>神秘的卷轴</v>
      </c>
      <c r="AJ68" t="str">
        <v>对怪异用外骨骼</v>
      </c>
      <c r="AK68" t="str">
        <v>对怪异用外骨骼</v>
      </c>
    </row>
    <row r="69" spans="8:37">
      <c r="H69" s="3" t="str">
        <v>魔术扫帚</v>
      </c>
      <c r="I69" t="str">
        <v>魔术扫帚</v>
      </c>
      <c r="K69" t="str">
        <v>魔弹手枪</v>
      </c>
      <c r="L69" s="4" t="str">
        <v>魔弹手枪</v>
      </c>
      <c r="Q69" t="str">
        <v>机关尖枪</v>
      </c>
      <c r="R69" s="4" t="str">
        <v>机关尖枪</v>
      </c>
      <c r="T69" s="3" t="str">
        <v>装甲套装</v>
      </c>
      <c r="U69" t="str">
        <v>装甲套装</v>
      </c>
      <c r="W69" t="str">
        <v>明光铠</v>
      </c>
      <c r="X69" s="4" t="str">
        <v>明光铠</v>
      </c>
      <c r="Z69" s="3" t="str">
        <v>高科技运动鞋</v>
      </c>
      <c r="AA69" t="str">
        <v>高科技运动鞋</v>
      </c>
      <c r="AC69" t="str">
        <v>高科技运动鞋</v>
      </c>
      <c r="AD69" s="4" t="str">
        <v>高科技运动鞋</v>
      </c>
      <c r="AG69" t="str">
        <v>魔术扫帚</v>
      </c>
      <c r="AH69" t="str">
        <v>魔术扫帚</v>
      </c>
      <c r="AJ69" t="str">
        <v>魔弹手枪</v>
      </c>
      <c r="AK69" t="str">
        <v>魔弹手枪</v>
      </c>
    </row>
    <row r="70" spans="8:37">
      <c r="H70" s="3" t="str">
        <v>开拓者之杖</v>
      </c>
      <c r="I70" t="str">
        <v>开拓者之杖</v>
      </c>
      <c r="K70" t="str">
        <v>灵力封印石</v>
      </c>
      <c r="L70" s="4" t="str">
        <v>灵力封印石</v>
      </c>
      <c r="Q70" t="str">
        <v>三叉刺</v>
      </c>
      <c r="R70" s="4" t="str">
        <v>三叉刺</v>
      </c>
      <c r="T70" s="3" t="str">
        <v>黑色内甲</v>
      </c>
      <c r="U70" t="str">
        <v>黑色内甲</v>
      </c>
      <c r="W70" t="str">
        <v>血战装衣</v>
      </c>
      <c r="X70" s="4" t="str">
        <v>血战装衣</v>
      </c>
      <c r="Z70" s="3" t="str">
        <v>滚轮靴</v>
      </c>
      <c r="AA70" t="str">
        <v>滚轮靴</v>
      </c>
      <c r="AC70" t="str">
        <v>滚轮靴</v>
      </c>
      <c r="AD70" s="4" t="str">
        <v>滚轮靴</v>
      </c>
      <c r="AG70" t="str">
        <v>开拓者之杖</v>
      </c>
      <c r="AH70" t="str">
        <v>开拓者之杖</v>
      </c>
      <c r="AJ70" t="str">
        <v>灵力封印石</v>
      </c>
      <c r="AK70" t="str">
        <v>灵力封印石</v>
      </c>
    </row>
    <row r="71" spans="8:37">
      <c r="H71" s="3" t="str">
        <v>摆渡人之灯</v>
      </c>
      <c r="I71" t="str">
        <v>摆渡人之灯</v>
      </c>
      <c r="K71" t="str">
        <v>铜钱剑</v>
      </c>
      <c r="L71" s="4" t="str">
        <v>铜钱剑</v>
      </c>
      <c r="Q71" t="str">
        <v>太古之枪</v>
      </c>
      <c r="R71" s="4" t="str">
        <v>太古之枪</v>
      </c>
      <c r="T71" s="3" t="str">
        <v>板甲大衣</v>
      </c>
      <c r="U71" t="str">
        <v>板甲大衣</v>
      </c>
      <c r="W71" t="str">
        <v>探索者背心</v>
      </c>
      <c r="X71" s="4" t="str">
        <v>探索者背心</v>
      </c>
      <c r="Z71" s="3" t="str">
        <v>携行背带</v>
      </c>
      <c r="AA71" t="str">
        <v>携行背带</v>
      </c>
      <c r="AC71" t="str">
        <v>携行背带</v>
      </c>
      <c r="AD71" s="4" t="str">
        <v>携行背带</v>
      </c>
      <c r="AG71" t="str">
        <v>摆渡人之灯</v>
      </c>
      <c r="AH71" t="str">
        <v>摆渡人之灯</v>
      </c>
      <c r="AJ71" t="str">
        <v>铜钱剑</v>
      </c>
      <c r="AK71" t="str">
        <v>铜钱剑</v>
      </c>
    </row>
    <row r="72" spans="8:37">
      <c r="H72" s="3" t="str">
        <v>驱祸大币</v>
      </c>
      <c r="I72" t="str">
        <v>驱祸大币</v>
      </c>
      <c r="K72" t="str">
        <v>加护的大币</v>
      </c>
      <c r="L72" s="4" t="str">
        <v>加护的大币</v>
      </c>
      <c r="Q72" t="str">
        <v>黑牙枪</v>
      </c>
      <c r="R72" s="4" t="str">
        <v>黑牙枪</v>
      </c>
      <c r="T72" s="3" t="str">
        <v>罗马重甲</v>
      </c>
      <c r="U72" t="str">
        <v>罗马重甲</v>
      </c>
      <c r="W72" t="str">
        <v>深绿的外套</v>
      </c>
      <c r="X72" s="4" t="str">
        <v>深绿的外套</v>
      </c>
      <c r="Z72" s="3" t="str">
        <v>凯夫拉背心</v>
      </c>
      <c r="AA72" t="str">
        <v>凯夫拉背心</v>
      </c>
      <c r="AC72" t="str">
        <v>凯夫拉背心</v>
      </c>
      <c r="AD72" s="4" t="str">
        <v>凯夫拉背心</v>
      </c>
      <c r="AG72" t="str">
        <v>驱祸大币</v>
      </c>
      <c r="AH72" t="str">
        <v>驱祸大币</v>
      </c>
      <c r="AJ72" t="str">
        <v>加护的大币</v>
      </c>
      <c r="AK72" t="str">
        <v>加护的大币</v>
      </c>
    </row>
    <row r="73" spans="8:37">
      <c r="H73" s="3" t="str">
        <v>破魔神镜</v>
      </c>
      <c r="I73" t="str">
        <v>破魔神镜</v>
      </c>
      <c r="K73" t="str">
        <v>人造灵鸟</v>
      </c>
      <c r="L73" s="4" t="str">
        <v>人造灵鸟</v>
      </c>
      <c r="Q73" t="str">
        <v>フェッチ棒</v>
      </c>
      <c r="R73" s="4" t="str">
        <v>フェッチ棒</v>
      </c>
      <c r="T73" s="3" t="str">
        <v>术式辅助外套</v>
      </c>
      <c r="U73" t="str">
        <v>术式辅助外套</v>
      </c>
      <c r="W73" t="str">
        <v>灵毛半缠</v>
      </c>
      <c r="X73" s="4" t="str">
        <v>灵毛半缠</v>
      </c>
      <c r="Z73" s="3" t="str">
        <v>灵力封入球</v>
      </c>
      <c r="AA73" t="str">
        <v>灵力封入球</v>
      </c>
      <c r="AC73" t="str">
        <v>灵力封入球</v>
      </c>
      <c r="AD73" s="4" t="str">
        <v>灵力封入球</v>
      </c>
      <c r="AG73" t="str">
        <v>破魔神镜</v>
      </c>
      <c r="AH73" t="str">
        <v>破魔神镜</v>
      </c>
      <c r="AJ73" t="str">
        <v>人造灵鸟</v>
      </c>
      <c r="AK73" t="str">
        <v>人造灵鸟</v>
      </c>
    </row>
    <row r="74" spans="8:37">
      <c r="H74" s="3" t="str">
        <v>人形无人机</v>
      </c>
      <c r="I74" t="str">
        <v>人形无人机</v>
      </c>
      <c r="K74" t="str">
        <v>魔术布</v>
      </c>
      <c r="L74" s="4" t="str">
        <v>魔术布</v>
      </c>
      <c r="Q74" t="str">
        <v>破魔的大枪</v>
      </c>
      <c r="R74" s="4" t="str">
        <v>破魔的大枪</v>
      </c>
      <c r="T74" s="3" t="str">
        <v>对灵背心</v>
      </c>
      <c r="U74" t="str">
        <v>对灵背心</v>
      </c>
      <c r="W74" t="str">
        <v>魔术学徒衣</v>
      </c>
      <c r="X74" s="4" t="str">
        <v>魔术学徒衣</v>
      </c>
      <c r="Z74" s="3" t="str">
        <v>怪力护腕</v>
      </c>
      <c r="AA74" t="str">
        <v>怪力护腕</v>
      </c>
      <c r="AC74" t="str">
        <v>怪力护腕</v>
      </c>
      <c r="AD74" s="4" t="str">
        <v>怪力护腕</v>
      </c>
      <c r="AG74" t="str">
        <v>人形无人机</v>
      </c>
      <c r="AH74" t="str">
        <v>人形无人机</v>
      </c>
      <c r="AJ74" t="str">
        <v>魔术布</v>
      </c>
      <c r="AK74" t="str">
        <v>魔术布</v>
      </c>
    </row>
    <row r="75" spans="8:37">
      <c r="H75" s="3" t="str">
        <v>迷宫的护符</v>
      </c>
      <c r="I75" t="str">
        <v>迷宫的护符</v>
      </c>
      <c r="K75" t="str">
        <v>精神感应装置</v>
      </c>
      <c r="L75" s="4" t="str">
        <v>精神感应装置</v>
      </c>
      <c r="Q75" t="str">
        <v>战矛</v>
      </c>
      <c r="R75" s="4" t="str">
        <v>战矛</v>
      </c>
      <c r="T75" s="3" t="str">
        <v>空鬼の革鎧</v>
      </c>
      <c r="U75" t="str">
        <v>空鬼の革鎧</v>
      </c>
      <c r="W75" t="str">
        <v>近代魔术兵装</v>
      </c>
      <c r="X75" s="4" t="str">
        <v>近代魔术兵装</v>
      </c>
      <c r="Z75" s="3" t="str">
        <v>电脑眼镜</v>
      </c>
      <c r="AA75" t="str">
        <v>电脑眼镜</v>
      </c>
      <c r="AC75" t="str">
        <v>电脑眼镜</v>
      </c>
      <c r="AD75" s="4" t="str">
        <v>电脑眼镜</v>
      </c>
      <c r="AG75" t="str">
        <v>迷宫的护符</v>
      </c>
      <c r="AH75" t="str">
        <v>迷宫的护符</v>
      </c>
      <c r="AJ75" t="str">
        <v>精神感应装置</v>
      </c>
      <c r="AK75" t="str">
        <v>精神感应装置</v>
      </c>
    </row>
    <row r="76" spans="8:37">
      <c r="H76" s="3" t="str">
        <v>灵光的大币</v>
      </c>
      <c r="I76" t="str">
        <v>灵光的大币</v>
      </c>
      <c r="K76" t="str">
        <v>奇迹的玫瑰念珠</v>
      </c>
      <c r="L76" s="4" t="str">
        <v>奇迹的玫瑰念珠</v>
      </c>
      <c r="Q76" t="str">
        <v>恶鬼的拳刃</v>
      </c>
      <c r="R76" s="4" t="str">
        <v>恶鬼的拳刃</v>
      </c>
      <c r="T76" s="3" t="str">
        <v>魔术防护背心</v>
      </c>
      <c r="U76" t="str">
        <v>魔术防护背心</v>
      </c>
      <c r="W76" t="str">
        <v>强袭铠</v>
      </c>
      <c r="X76" s="4" t="str">
        <v>强袭铠</v>
      </c>
      <c r="Z76" s="3" t="str">
        <v>强化型ALU</v>
      </c>
      <c r="AA76" t="str">
        <v>强化型ALU</v>
      </c>
      <c r="AC76" t="str">
        <v>强化型ALU</v>
      </c>
      <c r="AD76" s="4" t="str">
        <v>强化型ALU</v>
      </c>
      <c r="AG76" t="str">
        <v>灵光的大币</v>
      </c>
      <c r="AH76" t="str">
        <v>灵光的大币</v>
      </c>
      <c r="AJ76" t="str">
        <v>奇迹的玫瑰念珠</v>
      </c>
      <c r="AK76" t="str">
        <v>奇迹的玫瑰念珠</v>
      </c>
    </row>
    <row r="77" spans="8:37">
      <c r="H77" s="3" t="str">
        <v>异界秘奥书</v>
      </c>
      <c r="I77" t="str">
        <v>异界秘奥书</v>
      </c>
      <c r="K77" t="str">
        <v>多重世界的辉石</v>
      </c>
      <c r="L77" s="4" t="str">
        <v>多重世界的辉石</v>
      </c>
      <c r="Q77" t="str">
        <v>以太穿甲剑</v>
      </c>
      <c r="R77" s="4" t="str">
        <v>以太穿甲剑</v>
      </c>
      <c r="T77" s="3" t="str">
        <v>高级灵毛斗篷</v>
      </c>
      <c r="U77" t="str">
        <v>高级灵毛斗篷</v>
      </c>
      <c r="W77" t="str">
        <v>双层斗篷</v>
      </c>
      <c r="X77" s="4" t="str">
        <v>双层斗篷</v>
      </c>
      <c r="Z77" s="3" t="str">
        <v>再多角念珠</v>
      </c>
      <c r="AC77" t="str">
        <v>再多角念珠</v>
      </c>
      <c r="AG77" t="str">
        <v>异界秘奥书</v>
      </c>
      <c r="AH77" t="str">
        <v>异界秘奥书</v>
      </c>
      <c r="AJ77" t="str">
        <v>多重世界的辉石</v>
      </c>
      <c r="AK77" t="str">
        <v>多重世界的辉石</v>
      </c>
    </row>
    <row r="78" spans="8:37">
      <c r="H78" s="3" t="str">
        <v>多重咏唱机</v>
      </c>
      <c r="I78" t="str">
        <v>多重咏唱机</v>
      </c>
      <c r="K78" t="str">
        <v>E之断章</v>
      </c>
      <c r="L78" s="4" t="str">
        <v>E之断章</v>
      </c>
      <c r="Q78" t="str">
        <v>突刺枪</v>
      </c>
      <c r="R78" s="4" t="str">
        <v>突刺枪</v>
      </c>
      <c r="T78" s="3" t="str">
        <v>魔术强化大衣</v>
      </c>
      <c r="U78" t="str">
        <v>魔术强化大衣</v>
      </c>
      <c r="W78" t="str">
        <v>無名都市の裝束</v>
      </c>
      <c r="X78" s="4" t="str">
        <v>無名都市の裝束</v>
      </c>
      <c r="Z78" s="3" t="str">
        <v>神威的发夹</v>
      </c>
      <c r="AC78" t="str">
        <v>神威的发夹</v>
      </c>
      <c r="AG78" t="str">
        <v>多重咏唱机</v>
      </c>
      <c r="AH78" t="str">
        <v>多重咏唱机</v>
      </c>
      <c r="AJ78" t="str">
        <v>E之断章</v>
      </c>
      <c r="AK78" t="str">
        <v>E之断章</v>
      </c>
    </row>
    <row r="79" spans="8:37">
      <c r="H79" s="3" t="str">
        <v>精灵乐器</v>
      </c>
      <c r="I79" t="str">
        <v>精灵乐器</v>
      </c>
      <c r="K79" t="str">
        <v>蝙蝠伞</v>
      </c>
      <c r="L79" s="4" t="str">
        <v>蝙蝠伞</v>
      </c>
      <c r="Q79" t="str">
        <v>人形杵</v>
      </c>
      <c r="R79" s="4" t="str">
        <v>人形杵</v>
      </c>
      <c r="T79" s="3" t="str">
        <v>精灵之羽</v>
      </c>
      <c r="U79" t="str">
        <v>精灵之羽</v>
      </c>
      <c r="W79" t="str">
        <v>皇帝的灵衣</v>
      </c>
      <c r="X79" s="4" t="str">
        <v>皇帝的灵衣</v>
      </c>
      <c r="Z79" s="3" t="str">
        <v>邪视眼镜</v>
      </c>
      <c r="AC79" t="str">
        <v>邪视眼镜</v>
      </c>
      <c r="AG79" t="str">
        <v>精灵乐器</v>
      </c>
      <c r="AH79" t="str">
        <v>精灵乐器</v>
      </c>
      <c r="AJ79" t="str">
        <v>蝙蝠伞</v>
      </c>
      <c r="AK79" t="str">
        <v>蝙蝠伞</v>
      </c>
    </row>
    <row r="80" spans="8:37">
      <c r="H80" s="3" t="str">
        <v>上古圣杯</v>
      </c>
      <c r="I80" t="str">
        <v>上古圣杯</v>
      </c>
      <c r="K80" t="str">
        <v>正统魔术珠宝</v>
      </c>
      <c r="L80" s="4" t="str">
        <v>正统魔术珠宝</v>
      </c>
      <c r="Q80" t="str">
        <v>十五合一万能铲</v>
      </c>
      <c r="R80" s="4" t="str">
        <v>十五合一万能铲</v>
      </c>
      <c r="T80" s="3" t="str">
        <v>白丝威</v>
      </c>
      <c r="U80" t="str">
        <v>白丝威</v>
      </c>
      <c r="W80" t="str">
        <v>天狼之风</v>
      </c>
      <c r="X80" s="4" t="str">
        <v>天狼之风</v>
      </c>
      <c r="Z80" s="3" t="str">
        <v>灵威蝴蝶结</v>
      </c>
      <c r="AC80" t="str">
        <v>灵威蝴蝶结</v>
      </c>
      <c r="AG80" t="str">
        <v>上古圣杯</v>
      </c>
      <c r="AH80" t="str">
        <v>上古圣杯</v>
      </c>
      <c r="AJ80" t="str">
        <v>正统魔术珠宝</v>
      </c>
      <c r="AK80" t="str">
        <v>正统魔术珠宝</v>
      </c>
    </row>
    <row r="81" spans="8:37">
      <c r="H81" s="3" t="str">
        <v>幻兽的头骨</v>
      </c>
      <c r="I81" t="str">
        <v>幻兽的头骨</v>
      </c>
      <c r="K81" t="str">
        <v>秘传的卷轴</v>
      </c>
      <c r="L81" s="4" t="str">
        <v>秘传的卷轴</v>
      </c>
      <c r="Q81" t="str">
        <v>精金长矛</v>
      </c>
      <c r="R81" s="4" t="str">
        <v>精金长矛</v>
      </c>
      <c r="T81" s="3" t="str">
        <v>赤丝威</v>
      </c>
      <c r="U81" t="str">
        <v>赤丝威</v>
      </c>
      <c r="W81" t="str">
        <v>AA靶心</v>
      </c>
      <c r="X81" s="4" t="str">
        <v>AA靶心</v>
      </c>
      <c r="Z81" s="3" t="str">
        <v>强化腰带</v>
      </c>
      <c r="AC81" t="str">
        <v>强化腰带</v>
      </c>
      <c r="AG81" t="str">
        <v>幻兽的头骨</v>
      </c>
      <c r="AH81" t="str">
        <v>幻兽的头骨</v>
      </c>
      <c r="AJ81" t="str">
        <v>秘传的卷轴</v>
      </c>
      <c r="AK81" t="str">
        <v>秘传的卷轴</v>
      </c>
    </row>
    <row r="82" spans="8:37">
      <c r="H82" s="3" t="str">
        <v>强化型终端</v>
      </c>
      <c r="I82" t="str">
        <v>强化型终端</v>
      </c>
      <c r="K82" t="str">
        <v>勇敢的守护神</v>
      </c>
      <c r="L82" s="4" t="str">
        <v>勇敢的守护神</v>
      </c>
      <c r="Q82" t="str">
        <v>罗马戟</v>
      </c>
      <c r="R82" s="4" t="str">
        <v>罗马戟</v>
      </c>
      <c r="T82" s="3" t="str">
        <v>上将之衣</v>
      </c>
      <c r="U82" t="str">
        <v>上将之衣</v>
      </c>
      <c r="W82" t="str">
        <v>AA小夜曲</v>
      </c>
      <c r="X82" s="4" t="str">
        <v>AA小夜曲</v>
      </c>
      <c r="Z82" s="3" t="str">
        <v>强化弹匣</v>
      </c>
      <c r="AC82" t="str">
        <v>强化弹匣</v>
      </c>
      <c r="AG82" t="str">
        <v>强化型终端</v>
      </c>
      <c r="AH82" t="str">
        <v>强化型终端</v>
      </c>
      <c r="AJ82" t="str">
        <v>勇敢的守护神</v>
      </c>
      <c r="AK82" t="str">
        <v>勇敢的守护神</v>
      </c>
    </row>
    <row r="83" spans="8:37">
      <c r="H83" s="3" t="str">
        <v>死灵英雄</v>
      </c>
      <c r="I83" t="str">
        <v>死灵英雄</v>
      </c>
      <c r="K83" t="str">
        <v>战斗用魔像</v>
      </c>
      <c r="L83" s="4" t="str">
        <v>战斗用魔像</v>
      </c>
      <c r="Q83" t="str">
        <v>吸灵枪</v>
      </c>
      <c r="R83" s="4" t="str">
        <v>吸灵枪</v>
      </c>
      <c r="T83" s="3" t="str">
        <v>黑丝威</v>
      </c>
      <c r="U83" t="str">
        <v>黑丝威</v>
      </c>
      <c r="W83" t="str">
        <v>AA金刚</v>
      </c>
      <c r="X83" s="4" t="str">
        <v>AA金刚</v>
      </c>
      <c r="Z83" s="3" t="str">
        <v>战术长靴</v>
      </c>
      <c r="AC83" t="str">
        <v>战术长靴</v>
      </c>
      <c r="AG83" t="str">
        <v>死灵英雄</v>
      </c>
      <c r="AH83" t="str">
        <v>死灵英雄</v>
      </c>
      <c r="AJ83" t="str">
        <v>战斗用魔像</v>
      </c>
      <c r="AK83" t="str">
        <v>战斗用魔像</v>
      </c>
    </row>
    <row r="84" spans="8:37">
      <c r="H84" s="3" t="str">
        <v>上级灵符</v>
      </c>
      <c r="I84" t="str">
        <v>上级灵符</v>
      </c>
      <c r="K84" t="str">
        <v>灵威铜钱剑</v>
      </c>
      <c r="L84" s="4" t="str">
        <v>灵威铜钱剑</v>
      </c>
      <c r="Q84" t="str">
        <v>长卷</v>
      </c>
      <c r="R84" s="4" t="str">
        <v>长卷</v>
      </c>
      <c r="T84" s="3" t="str">
        <v>神兽革夹克</v>
      </c>
      <c r="U84" t="str">
        <v>神兽革夹克</v>
      </c>
      <c r="W84" t="str">
        <v>罗马轻甲</v>
      </c>
      <c r="X84" s="4" t="str">
        <v>罗马轻甲</v>
      </c>
      <c r="Z84" s="3" t="str">
        <v>喷射靴</v>
      </c>
      <c r="AC84" t="str">
        <v>喷射靴</v>
      </c>
      <c r="AG84" t="str">
        <v>上级灵符</v>
      </c>
      <c r="AH84" t="str">
        <v>上级灵符</v>
      </c>
      <c r="AJ84" t="str">
        <v>灵威铜钱剑</v>
      </c>
      <c r="AK84" t="str">
        <v>灵威铜钱剑</v>
      </c>
    </row>
    <row r="85" spans="8:37">
      <c r="H85" s="3" t="str">
        <v>强化魔弹手枪</v>
      </c>
      <c r="I85" t="str">
        <v>强化魔弹手枪</v>
      </c>
      <c r="K85" t="str">
        <v>ザンツゥー陶片</v>
      </c>
      <c r="L85" s="4" t="str">
        <v>ザンツゥー陶片</v>
      </c>
      <c r="Q85" t="str">
        <v>天印枪</v>
      </c>
      <c r="R85" s="4" t="str">
        <v>天印枪</v>
      </c>
      <c r="T85" s="3" t="str">
        <v>人工肌肉套装</v>
      </c>
      <c r="U85" t="str">
        <v>人工肌肉套装</v>
      </c>
      <c r="W85" t="str">
        <v>芳纶夹克</v>
      </c>
      <c r="X85" s="4" t="str">
        <v>芳纶夹克</v>
      </c>
      <c r="Z85" s="3" t="str">
        <v>供氧装置</v>
      </c>
      <c r="AC85" t="str">
        <v>供氧装置</v>
      </c>
      <c r="AG85" t="str">
        <v>强化魔弹手枪</v>
      </c>
      <c r="AH85" t="str">
        <v>强化魔弹手枪</v>
      </c>
      <c r="AJ85" t="str">
        <v>ザンツゥー陶片</v>
      </c>
      <c r="AK85" t="str">
        <v>ザンツゥー陶片</v>
      </c>
    </row>
    <row r="86" spans="8:37">
      <c r="H86" s="3" t="str">
        <v>强化攻性式神</v>
      </c>
      <c r="I86" t="str">
        <v>强化攻性式神</v>
      </c>
      <c r="K86" t="str">
        <v>ガールン断章</v>
      </c>
      <c r="L86" s="4" t="str">
        <v>ガールン断章</v>
      </c>
      <c r="Q86" t="str">
        <v>神冰之薙刀</v>
      </c>
      <c r="R86" s="4" t="str">
        <v>神冰之薙刀</v>
      </c>
      <c r="T86" s="3" t="str">
        <v>青丝威</v>
      </c>
      <c r="U86" t="str">
        <v>青丝威</v>
      </c>
      <c r="W86" t="str">
        <v>魂结之衣</v>
      </c>
      <c r="X86" s="4" t="str">
        <v>魂结之衣</v>
      </c>
      <c r="Z86" s="3" t="str">
        <v>神金属夹克</v>
      </c>
      <c r="AC86" t="str">
        <v>神金属夹克</v>
      </c>
      <c r="AG86" t="str">
        <v>强化攻性式神</v>
      </c>
      <c r="AH86" t="str">
        <v>强化攻性式神</v>
      </c>
      <c r="AJ86" t="str">
        <v>ガールン断章</v>
      </c>
      <c r="AK86" t="str">
        <v>ガールン断章</v>
      </c>
    </row>
    <row r="87" spans="8:37">
      <c r="H87" s="3" t="str">
        <v>卢恩符文板</v>
      </c>
      <c r="I87" t="str">
        <v>卢恩符文板</v>
      </c>
      <c r="K87" t="str">
        <v>グラーキの黙示録</v>
      </c>
      <c r="L87" s="4" t="str">
        <v>グラーキの黙示録</v>
      </c>
      <c r="Q87" t="str">
        <v>魔兽之枪</v>
      </c>
      <c r="R87" s="4" t="str">
        <v>魔兽之枪</v>
      </c>
      <c r="T87" s="3" t="str">
        <v>退魔白衣</v>
      </c>
      <c r="U87" t="str">
        <v>退魔白衣</v>
      </c>
      <c r="W87" t="str">
        <v>咒文轻甲</v>
      </c>
      <c r="X87" s="4" t="str">
        <v>咒文轻甲</v>
      </c>
      <c r="Z87" s="3" t="str">
        <v>喷气背包</v>
      </c>
      <c r="AC87" t="str">
        <v>喷气背包</v>
      </c>
      <c r="AG87" t="str">
        <v>卢恩符文板</v>
      </c>
      <c r="AH87" t="str">
        <v>卢恩符文板</v>
      </c>
      <c r="AJ87" t="str">
        <v>グラーキの黙示録</v>
      </c>
      <c r="AK87" t="str">
        <v>グラーキの黙示録</v>
      </c>
    </row>
    <row r="88" spans="8:37">
      <c r="H88" s="3" t="str">
        <v>高傲的魔法生物</v>
      </c>
      <c r="I88" t="str">
        <v>高傲的魔法生物</v>
      </c>
      <c r="K88" t="str">
        <v>护卫用魔像</v>
      </c>
      <c r="L88" s="4" t="str">
        <v>护卫用魔像</v>
      </c>
      <c r="Q88" t="str">
        <v>骨喰</v>
      </c>
      <c r="R88" s="4" t="str">
        <v>骨喰</v>
      </c>
      <c r="T88" s="3" t="str">
        <v>道士的灵装</v>
      </c>
      <c r="U88" t="str">
        <v>道士的灵装</v>
      </c>
      <c r="W88" t="str">
        <v>流体装甲</v>
      </c>
      <c r="X88" s="4" t="str">
        <v>流体装甲</v>
      </c>
      <c r="Z88" s="3" t="str">
        <v>灵力测量仪</v>
      </c>
      <c r="AC88" t="str">
        <v>灵力测量仪</v>
      </c>
      <c r="AG88" t="str">
        <v>高傲的魔法生物</v>
      </c>
      <c r="AH88" t="str">
        <v>高傲的魔法生物</v>
      </c>
      <c r="AJ88" t="str">
        <v>护卫用魔像</v>
      </c>
      <c r="AK88" t="str">
        <v>护卫用魔像</v>
      </c>
    </row>
    <row r="89" spans="8:37">
      <c r="H89" s="3" t="str">
        <v>無名祭祀書</v>
      </c>
      <c r="I89" t="str">
        <v>無名祭祀書</v>
      </c>
      <c r="K89" t="str">
        <v>神圣武器</v>
      </c>
      <c r="L89" s="4" t="str">
        <v>神圣武器</v>
      </c>
      <c r="Q89" t="str">
        <v>角枪</v>
      </c>
      <c r="R89" s="4" t="str">
        <v>角枪</v>
      </c>
      <c r="T89" s="3" t="str">
        <v>バイオアーマー</v>
      </c>
      <c r="U89" t="str">
        <v>バイオアーマー</v>
      </c>
      <c r="W89" t="str">
        <v>封神斗衣</v>
      </c>
      <c r="X89" s="4" t="str">
        <v>封神斗衣</v>
      </c>
      <c r="Z89" s="3" t="str">
        <v>全身人工肌肉</v>
      </c>
      <c r="AC89" t="str">
        <v>全身人工肌肉</v>
      </c>
      <c r="AG89" t="str">
        <v>無名祭祀書</v>
      </c>
      <c r="AH89" t="str">
        <v>無名祭祀書</v>
      </c>
      <c r="AJ89" t="str">
        <v>神圣武器</v>
      </c>
      <c r="AK89" t="str">
        <v>神圣武器</v>
      </c>
    </row>
    <row r="90" spans="8:37">
      <c r="H90" s="3" t="str">
        <v>古代的乐器</v>
      </c>
      <c r="I90" t="str">
        <v>古代的乐器</v>
      </c>
      <c r="K90" t="str">
        <v>魔力火枪</v>
      </c>
      <c r="L90" s="4" t="str">
        <v>魔力火枪</v>
      </c>
      <c r="Q90" t="str">
        <v>神秘的巨刃</v>
      </c>
      <c r="R90" s="4" t="str">
        <v>神秘的巨刃</v>
      </c>
      <c r="T90" s="3" t="str">
        <v>对术背心</v>
      </c>
      <c r="U90" t="str">
        <v>对术背心</v>
      </c>
      <c r="W90" t="str">
        <v>哥特风服装</v>
      </c>
      <c r="X90" s="4" t="str">
        <v>哥特风服装</v>
      </c>
      <c r="Z90" s="3" t="str">
        <v>变异护腕</v>
      </c>
      <c r="AC90" t="str">
        <v>变异护腕</v>
      </c>
      <c r="AG90" t="str">
        <v>古代的乐器</v>
      </c>
      <c r="AH90" t="str">
        <v>古代的乐器</v>
      </c>
      <c r="AJ90" t="str">
        <v>魔力火枪</v>
      </c>
      <c r="AK90" t="str">
        <v>魔力火枪</v>
      </c>
    </row>
    <row r="91" spans="8:37">
      <c r="H91" s="3" t="str">
        <v>强袭用智能手机</v>
      </c>
      <c r="I91" t="str">
        <v>强袭用智能手机</v>
      </c>
      <c r="K91" t="str">
        <v>强化灵力铳</v>
      </c>
      <c r="L91" s="4" t="str">
        <v>强化灵力铳</v>
      </c>
      <c r="Q91" t="str">
        <v>降魔针</v>
      </c>
      <c r="R91" s="4" t="str">
        <v>降魔针</v>
      </c>
      <c r="T91" s="3" t="str">
        <v>风暴套装</v>
      </c>
      <c r="U91" t="str">
        <v>风暴套装</v>
      </c>
      <c r="W91" t="str">
        <v>大妖怪的灵衣</v>
      </c>
      <c r="X91" s="4" t="str">
        <v>大妖怪的灵衣</v>
      </c>
      <c r="Z91" s="3" t="str">
        <v>宝玉的手环</v>
      </c>
      <c r="AC91" t="str">
        <v>宝玉的手环</v>
      </c>
      <c r="AG91" t="str">
        <v>强袭用智能手机</v>
      </c>
      <c r="AH91" t="str">
        <v>强袭用智能手机</v>
      </c>
      <c r="AJ91" t="str">
        <v>强化灵力铳</v>
      </c>
      <c r="AK91" t="str">
        <v>强化灵力铳</v>
      </c>
    </row>
    <row r="92" spans="8:37">
      <c r="H92" s="3" t="str">
        <v>以太卡</v>
      </c>
      <c r="I92" t="str">
        <v>以太卡</v>
      </c>
      <c r="K92" t="str">
        <v>死灵战鬼</v>
      </c>
      <c r="L92" s="4" t="str">
        <v>死灵战鬼</v>
      </c>
      <c r="Q92" t="str">
        <v>魔枪指环</v>
      </c>
      <c r="R92" s="4" t="str">
        <v>魔枪指环</v>
      </c>
      <c r="T92" s="3" t="str">
        <v>魔术达人套装</v>
      </c>
      <c r="U92" t="str">
        <v>魔术达人套装</v>
      </c>
      <c r="W92" t="str">
        <v>真理之衣</v>
      </c>
      <c r="X92" s="4" t="str">
        <v>真理之衣</v>
      </c>
      <c r="Z92" s="3" t="str">
        <v>结晶护腕</v>
      </c>
      <c r="AC92" t="str">
        <v>结晶护腕</v>
      </c>
      <c r="AG92" t="str">
        <v>以太卡</v>
      </c>
      <c r="AH92" t="str">
        <v>以太卡</v>
      </c>
      <c r="AJ92" t="str">
        <v>死灵战鬼</v>
      </c>
      <c r="AK92" t="str">
        <v>死灵战鬼</v>
      </c>
    </row>
    <row r="93" spans="8:37">
      <c r="H93" s="3" t="str">
        <v>灵光的指环</v>
      </c>
      <c r="I93" t="str">
        <v>灵光的指环</v>
      </c>
      <c r="K93" t="str">
        <v>灵威导弹</v>
      </c>
      <c r="L93" s="4" t="str">
        <v>灵威导弹</v>
      </c>
      <c r="Q93" t="str">
        <v>七钴杵</v>
      </c>
      <c r="R93" s="4" t="str">
        <v>七钴杵</v>
      </c>
      <c r="T93" s="3" t="str">
        <v>灵灭夹克</v>
      </c>
      <c r="U93" t="str">
        <v>灵灭夹克</v>
      </c>
      <c r="W93" t="str">
        <v>龙鳞帷子</v>
      </c>
      <c r="X93" s="4" t="str">
        <v>龙鳞帷子</v>
      </c>
      <c r="Z93" s="3" t="str">
        <v>退魔的臂章</v>
      </c>
      <c r="AC93" t="str">
        <v>退魔的臂章</v>
      </c>
      <c r="AG93" t="str">
        <v>灵光的指环</v>
      </c>
      <c r="AH93" t="str">
        <v>灵光的指环</v>
      </c>
      <c r="AJ93" t="str">
        <v>灵威导弹</v>
      </c>
      <c r="AK93" t="str">
        <v>灵威导弹</v>
      </c>
    </row>
    <row r="94" spans="8:37">
      <c r="H94" s="3" t="str">
        <v>秘奥的卷轴</v>
      </c>
      <c r="I94" t="str">
        <v>秘奥的卷轴</v>
      </c>
      <c r="K94" t="str">
        <v>对魔女的铁锤</v>
      </c>
      <c r="L94" s="4" t="str">
        <v>对魔女的铁锤</v>
      </c>
      <c r="Q94" t="str">
        <v>卢恩符文枪</v>
      </c>
      <c r="R94" s="4" t="str">
        <v>卢恩符文枪</v>
      </c>
      <c r="T94" s="3" t="str">
        <v>隐密作战服</v>
      </c>
      <c r="U94" t="str">
        <v>隐密作战服</v>
      </c>
      <c r="W94" t="str">
        <v>古代的大铠</v>
      </c>
      <c r="X94" s="4" t="str">
        <v>古代的大铠</v>
      </c>
      <c r="Z94" s="3" t="str">
        <v>绿玉手环</v>
      </c>
      <c r="AC94" t="str">
        <v>绿玉手环</v>
      </c>
      <c r="AG94" t="str">
        <v>秘奥的卷轴</v>
      </c>
      <c r="AH94" t="str">
        <v>秘奥的卷轴</v>
      </c>
      <c r="AJ94" t="str">
        <v>对魔女的铁锤</v>
      </c>
      <c r="AK94" t="str">
        <v>对魔女的铁锤</v>
      </c>
    </row>
    <row r="95" spans="8:37">
      <c r="H95" s="3" t="str">
        <v>退魔的大币</v>
      </c>
      <c r="I95" t="str">
        <v>退魔的大币</v>
      </c>
      <c r="K95" t="str">
        <v>魔术师之杖</v>
      </c>
      <c r="L95" s="4" t="str">
        <v>魔术师之杖</v>
      </c>
      <c r="Q95" t="str">
        <v>グラーキの棘</v>
      </c>
      <c r="R95" s="4" t="str">
        <v>グラーキの棘</v>
      </c>
      <c r="T95" s="3" t="str">
        <v>侍从之衣</v>
      </c>
      <c r="U95" t="str">
        <v>侍从之衣</v>
      </c>
      <c r="W95" t="str">
        <v>神衣</v>
      </c>
      <c r="X95" s="4" t="str">
        <v>神衣</v>
      </c>
      <c r="Z95" s="3" t="str">
        <v>头部饰品</v>
      </c>
      <c r="AC95" t="str">
        <v>头部饰品</v>
      </c>
      <c r="AG95" t="str">
        <v>退魔的大币</v>
      </c>
      <c r="AH95" t="str">
        <v>退魔的大币</v>
      </c>
      <c r="AJ95" t="str">
        <v>魔术师之杖</v>
      </c>
      <c r="AK95" t="str">
        <v>魔术师之杖</v>
      </c>
    </row>
    <row r="96" spans="8:37">
      <c r="H96" s="3" t="str">
        <v>奇迹的蔷薇念珠</v>
      </c>
      <c r="I96" t="str">
        <v>奇迹的蔷薇念珠</v>
      </c>
      <c r="K96" t="str">
        <v>噬灵相机</v>
      </c>
      <c r="L96" s="4" t="str">
        <v>噬灵相机</v>
      </c>
      <c r="Q96" t="str">
        <v>祭矛</v>
      </c>
      <c r="R96" s="4" t="str">
        <v>祭矛</v>
      </c>
      <c r="T96" s="3" t="str">
        <v>无貌之斗篷</v>
      </c>
      <c r="U96" t="str">
        <v>无貌之斗篷</v>
      </c>
      <c r="W96" t="str">
        <v>隐者之斗篷</v>
      </c>
      <c r="X96" s="4" t="str">
        <v>隐者之斗篷</v>
      </c>
      <c r="Z96" s="3" t="str">
        <v>幻兽接发</v>
      </c>
      <c r="AC96" t="str">
        <v>幻兽接发</v>
      </c>
      <c r="AG96" t="str">
        <v>奇迹的蔷薇念珠</v>
      </c>
      <c r="AH96" t="str">
        <v>奇迹的蔷薇念珠</v>
      </c>
      <c r="AJ96" t="str">
        <v>噬灵相机</v>
      </c>
      <c r="AK96" t="str">
        <v>噬灵相机</v>
      </c>
    </row>
    <row r="97" spans="8:37">
      <c r="H97" s="3" t="str">
        <v>圣骸布</v>
      </c>
      <c r="I97" t="str">
        <v>圣骸布</v>
      </c>
      <c r="K97" t="str">
        <v>德基安之书</v>
      </c>
      <c r="L97" s="4" t="str">
        <v>德基安之书</v>
      </c>
      <c r="Q97" t="str">
        <v>破壁枪</v>
      </c>
      <c r="R97" s="4" t="str">
        <v>破壁枪</v>
      </c>
      <c r="T97" s="3" t="str">
        <v>梦幻的羽衣</v>
      </c>
      <c r="U97" t="str">
        <v>梦幻的羽衣</v>
      </c>
      <c r="W97" t="str">
        <v>灵力腰封</v>
      </c>
      <c r="X97" s="4" t="str">
        <v>灵力腰封</v>
      </c>
      <c r="Z97" s="3" t="str">
        <v>电子眼镜</v>
      </c>
      <c r="AC97" t="str">
        <v>电子眼镜</v>
      </c>
      <c r="AG97" t="str">
        <v>圣骸布</v>
      </c>
      <c r="AH97" t="str">
        <v>圣骸布</v>
      </c>
      <c r="AJ97" t="str">
        <v>德基安之书</v>
      </c>
      <c r="AK97" t="str">
        <v>德基安之书</v>
      </c>
    </row>
    <row r="98" spans="8:37">
      <c r="H98" s="3" t="str">
        <v>暴虐之袋</v>
      </c>
      <c r="I98" t="str">
        <v>暴虐之袋</v>
      </c>
      <c r="K98" t="str">
        <v>结界杖</v>
      </c>
      <c r="L98" s="4" t="str">
        <v>结界杖</v>
      </c>
      <c r="Q98" t="str">
        <v>日神毒枪</v>
      </c>
      <c r="R98" s="4" t="str">
        <v>日神毒枪</v>
      </c>
      <c r="T98" s="3" t="str">
        <v>阴阳斗衣</v>
      </c>
      <c r="U98" t="str">
        <v>阴阳斗衣</v>
      </c>
      <c r="W98" t="str">
        <v>英知的白衣</v>
      </c>
      <c r="X98" s="4" t="str">
        <v>英知的白衣</v>
      </c>
      <c r="Z98" s="3" t="str">
        <v>增强虫</v>
      </c>
      <c r="AC98" t="str">
        <v>增强虫</v>
      </c>
      <c r="AG98" t="str">
        <v>暴虐之袋</v>
      </c>
      <c r="AH98" t="str">
        <v>暴虐之袋</v>
      </c>
      <c r="AJ98" t="str">
        <v>结界杖</v>
      </c>
      <c r="AK98" t="str">
        <v>结界杖</v>
      </c>
    </row>
    <row r="99" spans="8:37">
      <c r="H99" s="3" t="str">
        <v>七秘圣典</v>
      </c>
      <c r="I99" t="str">
        <v>七秘圣典</v>
      </c>
      <c r="K99" t="str">
        <v>秘迹的蔷薇念珠</v>
      </c>
      <c r="L99" s="4" t="str">
        <v>秘迹的蔷薇念珠</v>
      </c>
      <c r="Q99" t="str">
        <v>喰灵枪</v>
      </c>
      <c r="R99" s="4" t="str">
        <v>喰灵枪</v>
      </c>
      <c r="T99" s="3" t="str">
        <v>神力胸甲</v>
      </c>
      <c r="U99" t="str">
        <v>神力胸甲</v>
      </c>
      <c r="W99" t="str">
        <v>魅惑术衣</v>
      </c>
      <c r="X99" s="4" t="str">
        <v>魅惑术衣</v>
      </c>
      <c r="Z99" s="3" t="str">
        <v>PK耳机</v>
      </c>
      <c r="AC99" t="str">
        <v>PK耳机</v>
      </c>
      <c r="AG99" t="str">
        <v>七秘圣典</v>
      </c>
      <c r="AH99" t="str">
        <v>七秘圣典</v>
      </c>
      <c r="AJ99" t="str">
        <v>秘迹的蔷薇念珠</v>
      </c>
      <c r="AK99" t="str">
        <v>秘迹的蔷薇念珠</v>
      </c>
    </row>
    <row r="100" spans="8:37">
      <c r="H100" s="3" t="str">
        <v>赫卡忒的水银</v>
      </c>
      <c r="I100" t="str">
        <v>赫卡忒的水银</v>
      </c>
      <c r="K100" t="str">
        <v>诺伦的怀表</v>
      </c>
      <c r="L100" s="4" t="str">
        <v>诺伦的怀表</v>
      </c>
      <c r="Q100" t="str">
        <v>妖怪枪</v>
      </c>
      <c r="R100" s="4" t="str">
        <v>妖怪枪</v>
      </c>
      <c r="T100" s="3" t="str">
        <v>全身装甲</v>
      </c>
      <c r="U100" t="str">
        <v>全身装甲</v>
      </c>
      <c r="W100" t="str">
        <v>魔忍战衣</v>
      </c>
      <c r="X100" s="4" t="str">
        <v>魔忍战衣</v>
      </c>
      <c r="Z100" s="3" t="str">
        <v>弹带</v>
      </c>
      <c r="AC100" t="str">
        <v>弹带</v>
      </c>
      <c r="AG100" t="str">
        <v>赫卡忒的水银</v>
      </c>
      <c r="AH100" t="str">
        <v>赫卡忒的水银</v>
      </c>
      <c r="AJ100" t="str">
        <v>诺伦的怀表</v>
      </c>
      <c r="AK100" t="str">
        <v>诺伦的怀表</v>
      </c>
    </row>
    <row r="101" spans="8:37">
      <c r="H101" s="3" t="str">
        <v>神将</v>
      </c>
      <c r="I101" t="str">
        <v>神将</v>
      </c>
      <c r="K101" t="str">
        <v>四神之杖</v>
      </c>
      <c r="L101" s="4" t="str">
        <v>四神之杖</v>
      </c>
      <c r="Q101" t="str">
        <v>高周波长戟</v>
      </c>
      <c r="R101" s="4" t="str">
        <v>高周波长戟</v>
      </c>
      <c r="T101" s="3" t="str">
        <v>铠化防衣</v>
      </c>
      <c r="U101" t="str">
        <v>铠化防衣</v>
      </c>
      <c r="W101" t="str">
        <v>竹甲</v>
      </c>
      <c r="X101" s="4" t="str">
        <v>竹甲</v>
      </c>
      <c r="Z101" s="3" t="str">
        <v>追加外壳</v>
      </c>
      <c r="AC101" t="str">
        <v>追加外壳</v>
      </c>
      <c r="AG101" t="str">
        <v>神将</v>
      </c>
      <c r="AH101" t="str">
        <v>神将</v>
      </c>
      <c r="AJ101" t="str">
        <v>四神之杖</v>
      </c>
      <c r="AK101" t="str">
        <v>四神之杖</v>
      </c>
    </row>
    <row r="102" spans="8:37">
      <c r="H102" s="3" t="str">
        <v>神威笔记本电脑</v>
      </c>
      <c r="I102" t="str">
        <v>神威笔记本电脑</v>
      </c>
      <c r="K102" t="str">
        <v>高僧的独钴杵</v>
      </c>
      <c r="L102" s="4" t="str">
        <v>高僧的独钴杵</v>
      </c>
      <c r="Q102" t="str">
        <v>山神杀手</v>
      </c>
      <c r="R102" s="4" t="str">
        <v>山神杀手</v>
      </c>
      <c r="T102" s="3" t="str">
        <v>封咒甲胄</v>
      </c>
      <c r="U102" t="str">
        <v>封咒甲胄</v>
      </c>
      <c r="W102" t="str">
        <v>灵威外套</v>
      </c>
      <c r="X102" s="4" t="str">
        <v>灵威外套</v>
      </c>
      <c r="Z102" s="3" t="str">
        <v>喷气靴</v>
      </c>
      <c r="AC102" t="str">
        <v>喷气靴</v>
      </c>
      <c r="AG102" t="str">
        <v>神威笔记本电脑</v>
      </c>
      <c r="AH102" t="str">
        <v>神威笔记本电脑</v>
      </c>
      <c r="AJ102" t="str">
        <v>高僧的独钴杵</v>
      </c>
      <c r="AK102" t="str">
        <v>高僧的独钴杵</v>
      </c>
    </row>
    <row r="103" spans="8:37">
      <c r="H103" s="3" t="str">
        <v>秘传灵符</v>
      </c>
      <c r="I103" t="str">
        <v>秘传灵符</v>
      </c>
      <c r="K103" t="str">
        <v>以太2000</v>
      </c>
      <c r="L103" s="4" t="str">
        <v>以太2000</v>
      </c>
      <c r="Q103" t="str">
        <v>圣者的大枪</v>
      </c>
      <c r="R103" s="4" t="str">
        <v>圣者的大枪</v>
      </c>
      <c r="T103" s="3" t="str">
        <v>决斗礼装</v>
      </c>
      <c r="U103" t="str">
        <v>决斗礼装</v>
      </c>
      <c r="W103" t="str">
        <v>简易强化服</v>
      </c>
      <c r="X103" s="4" t="str">
        <v>简易强化服</v>
      </c>
      <c r="Z103" s="3" t="str">
        <v>格斗靴</v>
      </c>
      <c r="AC103" t="str">
        <v>格斗靴</v>
      </c>
      <c r="AG103" t="str">
        <v>秘传灵符</v>
      </c>
      <c r="AH103" t="str">
        <v>秘传灵符</v>
      </c>
      <c r="AJ103" t="str">
        <v>以太2000</v>
      </c>
      <c r="AK103" t="str">
        <v>以太2000</v>
      </c>
    </row>
    <row r="104" spans="8:37">
      <c r="H104" s="3" t="str">
        <v>高位魔弹手枪</v>
      </c>
      <c r="I104" t="str">
        <v>高位魔弹手枪</v>
      </c>
      <c r="K104" t="str">
        <v>伟大秘法</v>
      </c>
      <c r="L104" s="4" t="str">
        <v>伟大秘法</v>
      </c>
      <c r="Q104" t="str">
        <v>死视的大枪</v>
      </c>
      <c r="R104" s="4" t="str">
        <v>死视的大枪</v>
      </c>
      <c r="T104" s="3" t="str">
        <v>龙宫衣</v>
      </c>
      <c r="U104" t="str">
        <v>龙宫衣</v>
      </c>
      <c r="W104" t="str">
        <v>起源灵衣</v>
      </c>
      <c r="X104" s="4" t="str">
        <v>起源灵衣</v>
      </c>
      <c r="Z104" s="3" t="str">
        <v>军用靴</v>
      </c>
      <c r="AC104" t="str">
        <v>军用靴</v>
      </c>
      <c r="AG104" t="str">
        <v>高位魔弹手枪</v>
      </c>
      <c r="AH104" t="str">
        <v>高位魔弹手枪</v>
      </c>
      <c r="AJ104" t="str">
        <v>伟大秘法</v>
      </c>
      <c r="AK104" t="str">
        <v>伟大秘法</v>
      </c>
    </row>
    <row r="105" spans="8:37">
      <c r="H105" s="3" t="str">
        <v>高位式神</v>
      </c>
      <c r="I105" t="str">
        <v>高位式神</v>
      </c>
      <c r="K105" t="str">
        <v>退魔念珠</v>
      </c>
      <c r="L105" s="4" t="str">
        <v>退魔念珠</v>
      </c>
      <c r="Q105" t="str">
        <v>岚之咆哮</v>
      </c>
      <c r="R105" s="4" t="str">
        <v>岚之咆哮</v>
      </c>
      <c r="T105" s="3" t="str">
        <v>蜘蛛神之衣</v>
      </c>
      <c r="U105" t="str">
        <v>蜘蛛神之衣</v>
      </c>
      <c r="W105" t="str">
        <v>诅咒装束</v>
      </c>
      <c r="X105" s="4" t="str">
        <v>诅咒装束</v>
      </c>
      <c r="Z105" s="3" t="str">
        <v>爆进长靴</v>
      </c>
      <c r="AC105" t="str">
        <v>爆进长靴</v>
      </c>
      <c r="AG105" t="str">
        <v>高位式神</v>
      </c>
      <c r="AH105" t="str">
        <v>高位式神</v>
      </c>
      <c r="AJ105" t="str">
        <v>退魔念珠</v>
      </c>
      <c r="AK105" t="str">
        <v>退魔念珠</v>
      </c>
    </row>
    <row r="106" spans="8:37">
      <c r="H106" s="3" t="str">
        <v>大型魔像</v>
      </c>
      <c r="I106" t="str">
        <v>大型魔像</v>
      </c>
      <c r="K106" t="str">
        <v>苍之系谱</v>
      </c>
      <c r="L106" s="4" t="str">
        <v>苍之系谱</v>
      </c>
      <c r="Q106" t="str">
        <v>荒野之森王</v>
      </c>
      <c r="R106" s="4" t="str">
        <v>荒野之森王</v>
      </c>
      <c r="T106" s="3" t="str">
        <v>人造神兵</v>
      </c>
      <c r="U106" t="str">
        <v>人造神兵</v>
      </c>
      <c r="W106" t="str">
        <v>レンの護符</v>
      </c>
      <c r="X106" s="4" t="str">
        <v>レンの護符</v>
      </c>
      <c r="Z106" s="3" t="str">
        <v>腕环念珠</v>
      </c>
      <c r="AC106" t="str">
        <v>腕环念珠</v>
      </c>
      <c r="AG106" t="str">
        <v>大型魔像</v>
      </c>
      <c r="AH106" t="str">
        <v>大型魔像</v>
      </c>
      <c r="AJ106" t="str">
        <v>苍之系谱</v>
      </c>
      <c r="AK106" t="str">
        <v>苍之系谱</v>
      </c>
    </row>
    <row r="107" spans="8:37">
      <c r="H107" s="3" t="str">
        <v>セラエノ断章</v>
      </c>
      <c r="I107" t="str">
        <v>セラエノ断章</v>
      </c>
      <c r="K107" t="str">
        <v>所罗门之指环</v>
      </c>
      <c r="L107" s="4" t="str">
        <v>所罗门之指环</v>
      </c>
      <c r="Q107" t="str">
        <v>五钴杵</v>
      </c>
      <c r="R107" s="4" t="str">
        <v>五钴杵</v>
      </c>
      <c r="T107" s="3" t="str">
        <v>反射装甲X</v>
      </c>
      <c r="U107" t="str">
        <v>反射装甲X</v>
      </c>
      <c r="W107" t="str">
        <v>胴丸</v>
      </c>
      <c r="X107" s="4" t="str">
        <v>胴丸</v>
      </c>
      <c r="Z107" s="3" t="str">
        <v>战术强化头盔</v>
      </c>
      <c r="AC107" t="str">
        <v>战术强化头盔</v>
      </c>
      <c r="AG107" t="str">
        <v>セラエノ断章</v>
      </c>
      <c r="AH107" t="str">
        <v>セラエノ断章</v>
      </c>
      <c r="AJ107" t="str">
        <v>所罗门之指环</v>
      </c>
      <c r="AK107" t="str">
        <v>所罗门之指环</v>
      </c>
    </row>
    <row r="108" spans="8:37">
      <c r="H108" s="3" t="str">
        <v>サンの七秘聖典</v>
      </c>
      <c r="I108" t="str">
        <v>サンの七秘聖典</v>
      </c>
      <c r="K108" t="str">
        <v>强化式神</v>
      </c>
      <c r="L108" s="4" t="str">
        <v>强化式神</v>
      </c>
      <c r="Q108" t="str">
        <v>古式长戟</v>
      </c>
      <c r="R108" s="4" t="str">
        <v>古式长戟</v>
      </c>
      <c r="T108" s="3" t="str">
        <v>咒解装甲</v>
      </c>
      <c r="U108" t="str">
        <v>咒解装甲</v>
      </c>
      <c r="W108" t="str">
        <v>破邪礼装</v>
      </c>
      <c r="X108" s="4" t="str">
        <v>破邪礼装</v>
      </c>
      <c r="Z108" s="3" t="str">
        <v>灵威腰带</v>
      </c>
      <c r="AC108" t="str">
        <v>灵威腰带</v>
      </c>
      <c r="AG108" t="str">
        <v>サンの七秘聖典</v>
      </c>
      <c r="AH108" t="str">
        <v>サンの七秘聖典</v>
      </c>
      <c r="AJ108" t="str">
        <v>强化式神</v>
      </c>
      <c r="AK108" t="str">
        <v>强化式神</v>
      </c>
    </row>
    <row r="109" spans="8:37">
      <c r="H109" s="3" t="str">
        <v>生命树卷轴</v>
      </c>
      <c r="I109" t="str">
        <v>生命树卷轴</v>
      </c>
      <c r="K109" t="str">
        <v>降魔锡杖</v>
      </c>
      <c r="L109" s="4" t="str">
        <v>降魔锡杖</v>
      </c>
      <c r="Q109" t="str">
        <v>高位术式枪</v>
      </c>
      <c r="R109" s="4" t="str">
        <v>高位术式枪</v>
      </c>
      <c r="T109" s="3" t="str">
        <v>王の黄衣</v>
      </c>
      <c r="U109" t="str">
        <v>王の黄衣</v>
      </c>
      <c r="W109" t="str">
        <v>格挡夹克</v>
      </c>
      <c r="X109" s="4" t="str">
        <v>格挡夹克</v>
      </c>
      <c r="Z109" s="3" t="str">
        <v>结晶腰带</v>
      </c>
      <c r="AC109" t="str">
        <v>结晶腰带</v>
      </c>
      <c r="AG109" t="str">
        <v>生命树卷轴</v>
      </c>
      <c r="AH109" t="str">
        <v>生命树卷轴</v>
      </c>
      <c r="AJ109" t="str">
        <v>降魔锡杖</v>
      </c>
      <c r="AK109" t="str">
        <v>降魔锡杖</v>
      </c>
    </row>
    <row r="110" spans="8:37">
      <c r="H110" s="3" t="str">
        <v>水晶头骨</v>
      </c>
      <c r="I110" t="str">
        <v>水晶头骨</v>
      </c>
      <c r="K110" t="str">
        <v>神秘的卷轴</v>
      </c>
      <c r="L110" s="4" t="str">
        <v>神秘的卷轴</v>
      </c>
      <c r="Q110" t="str">
        <v>强化灵尖枪</v>
      </c>
      <c r="R110" s="4" t="str">
        <v>强化灵尖枪</v>
      </c>
      <c r="T110" s="3" t="str">
        <v>阿特拉斯之衣</v>
      </c>
      <c r="U110" t="str">
        <v>阿特拉斯之衣</v>
      </c>
      <c r="W110" t="str">
        <v>退魔大衣</v>
      </c>
      <c r="X110" s="4" t="str">
        <v>退魔大衣</v>
      </c>
      <c r="Z110" s="3" t="str">
        <v>幽世的香炉</v>
      </c>
      <c r="AC110" t="str">
        <v>幽世的香炉</v>
      </c>
      <c r="AG110" t="str">
        <v>水晶头骨</v>
      </c>
      <c r="AH110" t="str">
        <v>水晶头骨</v>
      </c>
      <c r="AJ110" t="str">
        <v>神秘的卷轴</v>
      </c>
      <c r="AK110" t="str">
        <v>神秘的卷轴</v>
      </c>
    </row>
    <row r="111" spans="8:37">
      <c r="H111" s="3" t="str">
        <v>历战的守护神</v>
      </c>
      <c r="I111" t="str">
        <v>历战的守护神</v>
      </c>
      <c r="K111" t="str">
        <v>刻之沙漏</v>
      </c>
      <c r="L111" s="4" t="str">
        <v>刻之沙漏</v>
      </c>
      <c r="Q111" t="str">
        <v>九钴杵</v>
      </c>
      <c r="R111" s="4" t="str">
        <v>九钴杵</v>
      </c>
      <c r="W111" t="str">
        <v>咒装礼衣</v>
      </c>
      <c r="X111" s="4" t="str">
        <v>咒装礼衣</v>
      </c>
      <c r="Z111" s="3" t="str">
        <v>高科技枪套</v>
      </c>
      <c r="AC111" t="str">
        <v>高科技枪套</v>
      </c>
      <c r="AG111" t="str">
        <v>历战的守护神</v>
      </c>
      <c r="AH111" t="str">
        <v>历战的守护神</v>
      </c>
      <c r="AJ111" t="str">
        <v>刻之沙漏</v>
      </c>
      <c r="AK111" t="str">
        <v>刻之沙漏</v>
      </c>
    </row>
    <row r="112" spans="8:37">
      <c r="H112" s="3" t="str">
        <v>可怖的魔法生物</v>
      </c>
      <c r="I112" t="str">
        <v>可怖的魔法生物</v>
      </c>
      <c r="K112" t="str">
        <v>灵威爆弹</v>
      </c>
      <c r="L112" s="4" t="str">
        <v>灵威爆弹</v>
      </c>
      <c r="Q112" t="str">
        <v>バルザイの偃月刀</v>
      </c>
      <c r="R112" s="4" t="str">
        <v>バルザイの偃月刀</v>
      </c>
      <c r="W112" t="str">
        <v>百合水仙</v>
      </c>
      <c r="X112" s="4" t="str">
        <v>百合水仙</v>
      </c>
      <c r="Z112" s="3" t="str">
        <v>安全鞋</v>
      </c>
      <c r="AC112" t="str">
        <v>安全鞋</v>
      </c>
      <c r="AG112" t="str">
        <v>可怖的魔法生物</v>
      </c>
      <c r="AH112" t="str">
        <v>可怖的魔法生物</v>
      </c>
      <c r="AJ112" t="str">
        <v>灵威爆弹</v>
      </c>
      <c r="AK112" t="str">
        <v>灵威爆弹</v>
      </c>
    </row>
    <row r="113" spans="8:37">
      <c r="H113" s="3" t="str">
        <v>对人战智能手机</v>
      </c>
      <c r="I113" t="str">
        <v>对人战智能手机</v>
      </c>
      <c r="K113" t="str">
        <v>灵力火炮</v>
      </c>
      <c r="L113" s="4" t="str">
        <v>灵力火炮</v>
      </c>
      <c r="Q113" t="str">
        <v>鬼角的长枪</v>
      </c>
      <c r="R113" s="4" t="str">
        <v>鬼角的长枪</v>
      </c>
      <c r="W113" t="str">
        <v>AA神杖</v>
      </c>
      <c r="X113" s="4" t="str">
        <v>AA神杖</v>
      </c>
      <c r="Z113" s="3" t="str">
        <v>宝石之戒指</v>
      </c>
      <c r="AC113" t="str">
        <v>宝石之戒指</v>
      </c>
      <c r="AG113" t="str">
        <v>对人战智能手机</v>
      </c>
      <c r="AH113" t="str">
        <v>对人战智能手机</v>
      </c>
      <c r="AJ113" t="str">
        <v>灵力火炮</v>
      </c>
      <c r="AK113" t="str">
        <v>灵力火炮</v>
      </c>
    </row>
    <row r="114" spans="8:37">
      <c r="H114" s="3" t="str">
        <v>灵魂之锚</v>
      </c>
      <c r="I114" t="str">
        <v>灵魂之锚</v>
      </c>
      <c r="K114" t="str">
        <v>魔术扫帚</v>
      </c>
      <c r="L114" s="4" t="str">
        <v>魔术扫帚</v>
      </c>
      <c r="Q114" t="str">
        <v>御手杵</v>
      </c>
      <c r="R114" s="4" t="str">
        <v>御手杵</v>
      </c>
      <c r="W114" t="str">
        <v>荒风缠衣</v>
      </c>
      <c r="X114" s="4" t="str">
        <v>荒风缠衣</v>
      </c>
      <c r="Z114" s="3" t="str">
        <v>幻想灯</v>
      </c>
      <c r="AC114" t="str">
        <v>幻想灯</v>
      </c>
      <c r="AG114" t="str">
        <v>灵魂之锚</v>
      </c>
      <c r="AH114" t="str">
        <v>灵魂之锚</v>
      </c>
      <c r="AJ114" t="str">
        <v>魔术扫帚</v>
      </c>
      <c r="AK114" t="str">
        <v>魔术扫帚</v>
      </c>
    </row>
    <row r="115" spans="8:37">
      <c r="H115" s="3" t="str">
        <v>诅咒珠宝</v>
      </c>
      <c r="I115" t="str">
        <v>诅咒珠宝</v>
      </c>
      <c r="K115" t="str">
        <v>时空剪刀</v>
      </c>
      <c r="L115" s="4" t="str">
        <v>时空剪刀</v>
      </c>
      <c r="Q115" t="str">
        <v>斗神拳刃</v>
      </c>
      <c r="R115" s="4" t="str">
        <v>斗神拳刃</v>
      </c>
      <c r="W115" t="str">
        <v>黄金锁链</v>
      </c>
      <c r="X115" s="4" t="str">
        <v>黄金锁链</v>
      </c>
      <c r="Z115" s="3" t="str">
        <v>召唤手表</v>
      </c>
      <c r="AC115" t="str">
        <v>召唤手表</v>
      </c>
      <c r="AG115" t="str">
        <v>诅咒珠宝</v>
      </c>
      <c r="AH115" t="str">
        <v>诅咒珠宝</v>
      </c>
      <c r="AJ115" t="str">
        <v>时空剪刀</v>
      </c>
      <c r="AK115" t="str">
        <v>时空剪刀</v>
      </c>
    </row>
    <row r="116" spans="8:37">
      <c r="H116" s="3" t="str">
        <v>人皮禁书</v>
      </c>
      <c r="I116" t="str">
        <v>人皮禁书</v>
      </c>
      <c r="K116" t="str">
        <v>开拓者之杖</v>
      </c>
      <c r="L116" s="4" t="str">
        <v>开拓者之杖</v>
      </c>
      <c r="Q116" t="str">
        <v>螺旋穿甲剑</v>
      </c>
      <c r="R116" s="4" t="str">
        <v>螺旋穿甲剑</v>
      </c>
      <c r="W116" t="str">
        <v>执行者之服</v>
      </c>
      <c r="X116" s="4" t="str">
        <v>执行者之服</v>
      </c>
      <c r="Z116" s="3" t="str">
        <v>世界树眼镜</v>
      </c>
      <c r="AC116" t="str">
        <v>世界树眼镜</v>
      </c>
      <c r="AG116" t="str">
        <v>人皮禁书</v>
      </c>
      <c r="AH116" t="str">
        <v>人皮禁书</v>
      </c>
      <c r="AJ116" t="str">
        <v>开拓者之杖</v>
      </c>
      <c r="AK116" t="str">
        <v>开拓者之杖</v>
      </c>
    </row>
    <row r="117" spans="8:37">
      <c r="H117" s="3" t="str">
        <v>达人的抄本</v>
      </c>
      <c r="I117" t="str">
        <v>达人的抄本</v>
      </c>
      <c r="K117" t="str">
        <v>摆渡人之灯</v>
      </c>
      <c r="L117" s="4" t="str">
        <v>摆渡人之灯</v>
      </c>
      <c r="Q117" t="str">
        <v>极光</v>
      </c>
      <c r="R117" s="4" t="str">
        <v>极光</v>
      </c>
      <c r="W117" t="str">
        <v>特工套装</v>
      </c>
      <c r="X117" s="4" t="str">
        <v>特工套装</v>
      </c>
      <c r="Z117" s="3" t="str">
        <v>组合念珠</v>
      </c>
      <c r="AC117" t="str">
        <v>组合念珠</v>
      </c>
      <c r="AG117" t="str">
        <v>达人的抄本</v>
      </c>
      <c r="AH117" t="str">
        <v>达人的抄本</v>
      </c>
      <c r="AJ117" t="str">
        <v>摆渡人之灯</v>
      </c>
      <c r="AK117" t="str">
        <v>摆渡人之灯</v>
      </c>
    </row>
    <row r="118" spans="8:37">
      <c r="H118" s="3" t="str">
        <v>太古的神镜</v>
      </c>
      <c r="I118" t="str">
        <v>太古的神镜</v>
      </c>
      <c r="K118" t="str">
        <v>驱祸大币</v>
      </c>
      <c r="L118" s="4" t="str">
        <v>驱祸大币</v>
      </c>
      <c r="Q118" t="str">
        <v>黄鳞之枪</v>
      </c>
      <c r="R118" s="4" t="str">
        <v>黄鳞之枪</v>
      </c>
      <c r="W118" t="str">
        <v>钢筋铁力士套装</v>
      </c>
      <c r="X118" s="4" t="str">
        <v>钢筋铁力士套装</v>
      </c>
      <c r="Z118" s="3" t="str">
        <v>英雄的浮雕</v>
      </c>
      <c r="AC118" t="str">
        <v>英雄的浮雕</v>
      </c>
      <c r="AG118" t="str">
        <v>太古的神镜</v>
      </c>
      <c r="AH118" t="str">
        <v>太古的神镜</v>
      </c>
      <c r="AJ118" t="str">
        <v>驱祸大币</v>
      </c>
      <c r="AK118" t="str">
        <v>驱祸大币</v>
      </c>
    </row>
    <row r="119" spans="8:37">
      <c r="H119" s="3" t="str">
        <v>四足兽型无人机</v>
      </c>
      <c r="I119" t="str">
        <v>四足兽型无人机</v>
      </c>
      <c r="K119" t="str">
        <v>八百万神镜</v>
      </c>
      <c r="L119" s="4" t="str">
        <v>八百万神镜</v>
      </c>
      <c r="Q119" t="str">
        <v>人间无骨</v>
      </c>
      <c r="R119" s="4" t="str">
        <v>人间无骨</v>
      </c>
      <c r="W119" t="str">
        <v>神秘的皮衣</v>
      </c>
      <c r="X119" s="4" t="str">
        <v>神秘的皮衣</v>
      </c>
      <c r="Z119" s="3" t="str">
        <v>神秘的黑带</v>
      </c>
      <c r="AC119" t="str">
        <v>神秘的黑带</v>
      </c>
      <c r="AG119" t="str">
        <v>四足兽型无人机</v>
      </c>
      <c r="AH119" t="str">
        <v>四足兽型无人机</v>
      </c>
      <c r="AJ119" t="str">
        <v>八百万神镜</v>
      </c>
      <c r="AK119" t="str">
        <v>八百万神镜</v>
      </c>
    </row>
    <row r="120" spans="8:37">
      <c r="H120" s="3" t="str">
        <v>水神クタアト</v>
      </c>
      <c r="I120" t="str">
        <v>水神クタアト</v>
      </c>
      <c r="K120" t="str">
        <v>传承契约兽</v>
      </c>
      <c r="L120" s="4" t="str">
        <v>传承契约兽</v>
      </c>
      <c r="Q120" t="str">
        <v>吞灵枪</v>
      </c>
      <c r="R120" s="4" t="str">
        <v>吞灵枪</v>
      </c>
      <c r="W120" t="str">
        <v>言魂之法衣</v>
      </c>
      <c r="X120" s="4" t="str">
        <v>言魂之法衣</v>
      </c>
      <c r="Z120" s="3" t="str">
        <v>灵威的下绪</v>
      </c>
      <c r="AC120" t="str">
        <v>灵威的下绪</v>
      </c>
      <c r="AG120" t="str">
        <v>水神クタアト</v>
      </c>
      <c r="AH120" t="str">
        <v>水神クタアト</v>
      </c>
      <c r="AJ120" t="str">
        <v>传承契约兽</v>
      </c>
      <c r="AK120" t="str">
        <v>传承契约兽</v>
      </c>
    </row>
    <row r="121" spans="8:37">
      <c r="H121" s="3" t="str">
        <v>妖蛆の秘密</v>
      </c>
      <c r="I121" t="str">
        <v>妖蛆の秘密</v>
      </c>
      <c r="K121" t="str">
        <v>破魔神镜</v>
      </c>
      <c r="L121" s="4" t="str">
        <v>破魔神镜</v>
      </c>
      <c r="Q121" t="str">
        <v>食人枪</v>
      </c>
      <c r="R121" s="4" t="str">
        <v>食人枪</v>
      </c>
      <c r="W121" t="str">
        <v>跨越世界的黑衣</v>
      </c>
      <c r="X121" s="4" t="str">
        <v>跨越世界的黑衣</v>
      </c>
      <c r="Z121" s="3" t="str">
        <v>恶魔之肤</v>
      </c>
      <c r="AC121" t="str">
        <v>恶魔之肤</v>
      </c>
      <c r="AG121" t="str">
        <v>妖蛆の秘密</v>
      </c>
      <c r="AH121" t="str">
        <v>妖蛆の秘密</v>
      </c>
      <c r="AJ121" t="str">
        <v>破魔神镜</v>
      </c>
      <c r="AK121" t="str">
        <v>破魔神镜</v>
      </c>
    </row>
    <row r="122" spans="8:37">
      <c r="H122" s="3" t="str">
        <v>螺湮城本伝</v>
      </c>
      <c r="I122" t="str">
        <v>螺湮城本伝</v>
      </c>
      <c r="K122" t="str">
        <v>血纹剑</v>
      </c>
      <c r="L122" s="4" t="str">
        <v>血纹剑</v>
      </c>
      <c r="Q122" t="str">
        <v>红秃鹫</v>
      </c>
      <c r="R122" s="4" t="str">
        <v>红秃鹫</v>
      </c>
      <c r="W122" t="str">
        <v>全金属夹克</v>
      </c>
      <c r="X122" s="4" t="str">
        <v>全金属夹克</v>
      </c>
      <c r="Z122" s="3" t="str">
        <v>神玉的手环</v>
      </c>
      <c r="AC122" t="str">
        <v>神玉的手环</v>
      </c>
      <c r="AG122" t="str">
        <v>螺湮城本伝</v>
      </c>
      <c r="AH122" t="str">
        <v>螺湮城本伝</v>
      </c>
      <c r="AJ122" t="str">
        <v>血纹剑</v>
      </c>
      <c r="AK122" t="str">
        <v>血纹剑</v>
      </c>
    </row>
    <row r="123" spans="8:37">
      <c r="H123" s="3" t="str">
        <v>伟大聖杯</v>
      </c>
      <c r="I123" t="str">
        <v>伟大聖杯</v>
      </c>
      <c r="K123" t="str">
        <v>神使的灵符</v>
      </c>
      <c r="L123" s="4" t="str">
        <v>神使的灵符</v>
      </c>
      <c r="Q123" t="str">
        <v>报复者之棘</v>
      </c>
      <c r="R123" s="4" t="str">
        <v>报复者之棘</v>
      </c>
      <c r="W123" t="str">
        <v>护灵发衣</v>
      </c>
      <c r="X123" s="4" t="str">
        <v>护灵发衣</v>
      </c>
      <c r="Z123" s="3" t="str">
        <v>魔神护腕</v>
      </c>
      <c r="AC123" t="str">
        <v>魔神护腕</v>
      </c>
      <c r="AG123" t="str">
        <v>伟大聖杯</v>
      </c>
      <c r="AH123" t="str">
        <v>伟大聖杯</v>
      </c>
      <c r="AJ123" t="str">
        <v>神使的灵符</v>
      </c>
      <c r="AK123" t="str">
        <v>神使的灵符</v>
      </c>
    </row>
    <row r="124" spans="8:37">
      <c r="H124" s="3" t="str">
        <v>传说守护神</v>
      </c>
      <c r="I124" t="str">
        <v>传说守护神</v>
      </c>
      <c r="K124" t="str">
        <v>邪眼的手环</v>
      </c>
      <c r="L124" s="4" t="str">
        <v>邪眼的手环</v>
      </c>
      <c r="Q124" t="str">
        <v>沼矛</v>
      </c>
      <c r="R124" s="4" t="str">
        <v>沼矛</v>
      </c>
      <c r="W124" t="str">
        <v>极战装衣</v>
      </c>
      <c r="X124" s="4" t="str">
        <v>极战装衣</v>
      </c>
      <c r="Z124" s="3" t="str">
        <v>红玉的手环</v>
      </c>
      <c r="AC124" t="str">
        <v>红玉的手环</v>
      </c>
      <c r="AG124" t="str">
        <v>传说守护神</v>
      </c>
      <c r="AH124" t="str">
        <v>传说守护神</v>
      </c>
      <c r="AJ124" t="str">
        <v>邪眼的手环</v>
      </c>
      <c r="AK124" t="str">
        <v>邪眼的手环</v>
      </c>
    </row>
    <row r="125" spans="8:37">
      <c r="H125" s="3" t="str">
        <v>究极的魔法生物</v>
      </c>
      <c r="I125" t="str">
        <v>究极的魔法生物</v>
      </c>
      <c r="K125" t="str">
        <v>原初魔器</v>
      </c>
      <c r="L125" s="4" t="str">
        <v>原初魔器</v>
      </c>
      <c r="Q125" t="str">
        <v>近卫的阔头枪</v>
      </c>
      <c r="R125" s="4" t="str">
        <v>近卫的阔头枪</v>
      </c>
      <c r="W125" t="str">
        <v>电脑控制套装</v>
      </c>
      <c r="X125" s="4" t="str">
        <v>电脑控制套装</v>
      </c>
      <c r="Z125" s="3" t="str">
        <v>神域灯</v>
      </c>
      <c r="AC125" t="str">
        <v>神域灯</v>
      </c>
      <c r="AG125" t="str">
        <v>究极的魔法生物</v>
      </c>
      <c r="AH125" t="str">
        <v>究极的魔法生物</v>
      </c>
      <c r="AJ125" t="str">
        <v>原初魔器</v>
      </c>
      <c r="AK125" t="str">
        <v>原初魔器</v>
      </c>
    </row>
    <row r="126" spans="8:37">
      <c r="H126" s="3" t="str">
        <v>灵阵炉</v>
      </c>
      <c r="I126" t="str">
        <v>灵阵炉</v>
      </c>
      <c r="K126" t="str">
        <v>战略魔器</v>
      </c>
      <c r="L126" s="4" t="str">
        <v>战略魔器</v>
      </c>
      <c r="Q126" t="str">
        <v>破神针</v>
      </c>
      <c r="R126" s="4" t="str">
        <v>破神针</v>
      </c>
      <c r="W126" t="str">
        <v>AA飞蝗</v>
      </c>
      <c r="X126" s="4" t="str">
        <v>AA飞蝗</v>
      </c>
      <c r="Z126" s="3" t="str">
        <v>神威的下绪</v>
      </c>
      <c r="AC126" t="str">
        <v>神威的下绪</v>
      </c>
      <c r="AG126" t="str">
        <v>灵阵炉</v>
      </c>
      <c r="AH126" t="str">
        <v>灵阵炉</v>
      </c>
      <c r="AJ126" t="str">
        <v>战略魔器</v>
      </c>
      <c r="AK126" t="str">
        <v>战略魔器</v>
      </c>
    </row>
    <row r="127" spans="8:37">
      <c r="H127" s="3" t="str">
        <v>ネクロノミコン</v>
      </c>
      <c r="I127" t="str">
        <v>ネクロノミコン</v>
      </c>
      <c r="K127" t="str">
        <v>人形无人机</v>
      </c>
      <c r="L127" s="4" t="str">
        <v>人形无人机</v>
      </c>
      <c r="Q127" t="str">
        <v>鬼面金刚杵</v>
      </c>
      <c r="R127" s="4" t="str">
        <v>鬼面金刚杵</v>
      </c>
      <c r="W127" t="str">
        <v>AA亡命徒</v>
      </c>
      <c r="X127" s="4" t="str">
        <v>AA亡命徒</v>
      </c>
      <c r="Z127" s="3" t="str">
        <v>魔神腰带</v>
      </c>
      <c r="AC127" t="str">
        <v>魔神腰带</v>
      </c>
      <c r="AG127" t="str">
        <v>ネクロノミコン</v>
      </c>
      <c r="AH127" t="str">
        <v>ネクロノミコン</v>
      </c>
      <c r="AJ127" t="str">
        <v>人形无人机</v>
      </c>
      <c r="AK127" t="str">
        <v>人形无人机</v>
      </c>
    </row>
    <row r="128" spans="8:37">
      <c r="H128" s="3" t="str">
        <v>白之锡杖</v>
      </c>
      <c r="I128" t="str">
        <v>白之锡杖</v>
      </c>
      <c r="K128" t="str">
        <v>劝请灵符</v>
      </c>
      <c r="L128" s="4" t="str">
        <v>劝请灵符</v>
      </c>
      <c r="Q128" t="str">
        <v>オリハルコンの枪</v>
      </c>
      <c r="R128" s="4" t="str">
        <v>オリハルコンの枪</v>
      </c>
      <c r="W128" t="str">
        <v>变化之衣</v>
      </c>
      <c r="X128" s="4" t="str">
        <v>变化之衣</v>
      </c>
      <c r="Z128" s="3" t="str">
        <v>灼热的香炉</v>
      </c>
      <c r="AC128" t="str">
        <v>灼热的香炉</v>
      </c>
      <c r="AG128" t="str">
        <v>白之锡杖</v>
      </c>
      <c r="AH128" t="str">
        <v>白之锡杖</v>
      </c>
      <c r="AJ128" t="str">
        <v>劝请灵符</v>
      </c>
      <c r="AK128" t="str">
        <v>劝请灵符</v>
      </c>
    </row>
    <row r="129" spans="8:37">
      <c r="H129" s="3" t="str">
        <v>金刚石头盖骨</v>
      </c>
      <c r="I129" t="str">
        <v>金刚石头盖骨</v>
      </c>
      <c r="K129" t="str">
        <v>迷宫的护符</v>
      </c>
      <c r="L129" s="4" t="str">
        <v>迷宫的护符</v>
      </c>
      <c r="Q129" t="str">
        <v>岩融</v>
      </c>
      <c r="R129" s="4" t="str">
        <v>岩融</v>
      </c>
      <c r="W129" t="str">
        <v>时空灵衣</v>
      </c>
      <c r="X129" s="4" t="str">
        <v>时空灵衣</v>
      </c>
      <c r="Z129" s="3" t="str">
        <v>灵力斗篷</v>
      </c>
      <c r="AC129" t="str">
        <v>灵力斗篷</v>
      </c>
      <c r="AG129" t="str">
        <v>金刚石头盖骨</v>
      </c>
      <c r="AH129" t="str">
        <v>金刚石头盖骨</v>
      </c>
      <c r="AJ129" t="str">
        <v>迷宫的护符</v>
      </c>
      <c r="AK129" t="str">
        <v>迷宫的护符</v>
      </c>
    </row>
    <row r="130" spans="8:37">
      <c r="H130" s="3" t="str">
        <v>星光之钟</v>
      </c>
      <c r="I130" t="str">
        <v>星光之钟</v>
      </c>
      <c r="K130" t="str">
        <v>灵光的大币</v>
      </c>
      <c r="L130" s="4" t="str">
        <v>灵光的大币</v>
      </c>
      <c r="Q130" t="str">
        <v>蜻蛉切</v>
      </c>
      <c r="R130" s="4" t="str">
        <v>蜻蛉切</v>
      </c>
      <c r="W130" t="str">
        <v>战术夹克</v>
      </c>
      <c r="X130" s="4" t="str">
        <v>战术夹克</v>
      </c>
      <c r="Z130" s="3" t="str">
        <v>招财猫</v>
      </c>
      <c r="AC130" t="str">
        <v>招财猫</v>
      </c>
      <c r="AG130" t="str">
        <v>星光之钟</v>
      </c>
      <c r="AH130" t="str">
        <v>星光之钟</v>
      </c>
      <c r="AJ130" t="str">
        <v>灵光的大币</v>
      </c>
      <c r="AK130" t="str">
        <v>灵光的大币</v>
      </c>
    </row>
    <row r="131" spans="8:37">
      <c r="H131" s="3" t="str">
        <v>魔术指挥棒</v>
      </c>
      <c r="I131" t="str">
        <v>魔术指挥棒</v>
      </c>
      <c r="K131" t="str">
        <v>森罗的宝珠</v>
      </c>
      <c r="L131" s="4" t="str">
        <v>森罗的宝珠</v>
      </c>
      <c r="Q131" t="str">
        <v>连结枪</v>
      </c>
      <c r="R131" s="4" t="str">
        <v>连结枪</v>
      </c>
      <c r="W131" t="str">
        <v>神力短上衣</v>
      </c>
      <c r="X131" s="4" t="str">
        <v>神力短上衣</v>
      </c>
      <c r="Z131" s="3" t="str">
        <v>提灯</v>
      </c>
      <c r="AC131" t="str">
        <v>提灯</v>
      </c>
      <c r="AG131" t="str">
        <v>魔术指挥棒</v>
      </c>
      <c r="AH131" t="str">
        <v>魔术指挥棒</v>
      </c>
      <c r="AJ131" t="str">
        <v>森罗的宝珠</v>
      </c>
      <c r="AK131" t="str">
        <v>森罗的宝珠</v>
      </c>
    </row>
    <row r="132" spans="8:37">
      <c r="H132" s="3" t="str">
        <v>神力粉饼</v>
      </c>
      <c r="I132" t="str">
        <v>神力粉饼</v>
      </c>
      <c r="K132" t="str">
        <v>异界秘奥书</v>
      </c>
      <c r="L132" s="4" t="str">
        <v>异界秘奥书</v>
      </c>
      <c r="Q132" t="str">
        <v>暴风穿甲剑</v>
      </c>
      <c r="R132" s="4" t="str">
        <v>暴风穿甲剑</v>
      </c>
      <c r="W132" t="str">
        <v>特殊防弹服</v>
      </c>
      <c r="X132" s="4" t="str">
        <v>特殊防弹服</v>
      </c>
      <c r="Z132" s="3" t="str">
        <v>绘马</v>
      </c>
      <c r="AC132" t="str">
        <v>绘马</v>
      </c>
      <c r="AG132" t="str">
        <v>神力粉饼</v>
      </c>
      <c r="AH132" t="str">
        <v>神力粉饼</v>
      </c>
      <c r="AJ132" t="str">
        <v>异界秘奥书</v>
      </c>
      <c r="AK132" t="str">
        <v>异界秘奥书</v>
      </c>
    </row>
    <row r="133" spans="8:37">
      <c r="H133" s="3" t="str">
        <v>邪眼手套</v>
      </c>
      <c r="I133" t="str">
        <v>邪眼手套</v>
      </c>
      <c r="K133" t="str">
        <v>多重咏唱机</v>
      </c>
      <c r="L133" s="4" t="str">
        <v>多重咏唱机</v>
      </c>
      <c r="Q133" t="str">
        <v>以太瞄准</v>
      </c>
      <c r="R133" s="4" t="str">
        <v>以太瞄准</v>
      </c>
      <c r="W133" t="str">
        <v>陆战套装</v>
      </c>
      <c r="X133" s="4" t="str">
        <v>陆战套装</v>
      </c>
      <c r="Z133" s="3" t="str">
        <v>注连绳</v>
      </c>
      <c r="AC133" t="str">
        <v>注连绳</v>
      </c>
      <c r="AG133" t="str">
        <v>邪眼手套</v>
      </c>
      <c r="AH133" t="str">
        <v>邪眼手套</v>
      </c>
      <c r="AJ133" t="str">
        <v>多重咏唱机</v>
      </c>
      <c r="AK133" t="str">
        <v>多重咏唱机</v>
      </c>
    </row>
    <row r="134" spans="8:37">
      <c r="H134" s="3" t="str">
        <v>悸动诗抄</v>
      </c>
      <c r="I134" t="str">
        <v>悸动诗抄</v>
      </c>
      <c r="K134" t="str">
        <v>精灵乐器</v>
      </c>
      <c r="L134" s="4" t="str">
        <v>精灵乐器</v>
      </c>
      <c r="Q134" t="str">
        <v>武术大枪</v>
      </c>
      <c r="R134" s="4" t="str">
        <v>武术大枪</v>
      </c>
      <c r="W134" t="str">
        <v>黑神的外套</v>
      </c>
      <c r="X134" s="4" t="str">
        <v>黑神的外套</v>
      </c>
      <c r="Z134" s="3" t="str">
        <v>土器</v>
      </c>
      <c r="AC134" t="str">
        <v>土器</v>
      </c>
      <c r="AG134" t="str">
        <v>悸动诗抄</v>
      </c>
      <c r="AH134" t="str">
        <v>悸动诗抄</v>
      </c>
      <c r="AJ134" t="str">
        <v>精灵乐器</v>
      </c>
      <c r="AK134" t="str">
        <v>精灵乐器</v>
      </c>
    </row>
    <row r="135" spans="8:37">
      <c r="H135" s="3" t="str">
        <v>可怖的守护神</v>
      </c>
      <c r="I135" t="str">
        <v>可怖的守护神</v>
      </c>
      <c r="K135" t="str">
        <v>上古圣杯</v>
      </c>
      <c r="L135" s="4" t="str">
        <v>上古圣杯</v>
      </c>
      <c r="Q135" t="str">
        <v>白银斧枪</v>
      </c>
      <c r="R135" s="4" t="str">
        <v>白银斧枪</v>
      </c>
      <c r="W135" t="str">
        <v>织女的和服</v>
      </c>
      <c r="X135" s="4" t="str">
        <v>织女的和服</v>
      </c>
      <c r="Z135" s="3" t="str">
        <v>护鬼</v>
      </c>
      <c r="AC135" t="str">
        <v>护鬼</v>
      </c>
      <c r="AG135" t="str">
        <v>可怖的守护神</v>
      </c>
      <c r="AH135" t="str">
        <v>可怖的守护神</v>
      </c>
      <c r="AJ135" t="str">
        <v>上古圣杯</v>
      </c>
      <c r="AK135" t="str">
        <v>上古圣杯</v>
      </c>
    </row>
    <row r="136" spans="8:37">
      <c r="H136" s="3" t="str">
        <v>灵力剑</v>
      </c>
      <c r="I136" t="str">
        <v>灵力剑</v>
      </c>
      <c r="K136" t="str">
        <v>幻兽的头骨</v>
      </c>
      <c r="L136" s="4" t="str">
        <v>幻兽的头骨</v>
      </c>
      <c r="Q136" t="str">
        <v>吉贝翁之枪</v>
      </c>
      <c r="R136" s="4" t="str">
        <v>吉贝翁之枪</v>
      </c>
      <c r="W136" t="str">
        <v>AA护卫</v>
      </c>
      <c r="X136" s="4" t="str">
        <v>AA护卫</v>
      </c>
      <c r="Z136" s="3" t="str">
        <v>妙童鬼</v>
      </c>
      <c r="AC136" t="str">
        <v>妙童鬼</v>
      </c>
      <c r="AG136" t="str">
        <v>灵力剑</v>
      </c>
      <c r="AH136" t="str">
        <v>灵力剑</v>
      </c>
      <c r="AJ136" t="str">
        <v>幻兽的头骨</v>
      </c>
      <c r="AK136" t="str">
        <v>幻兽的头骨</v>
      </c>
    </row>
    <row r="137" spans="8:37">
      <c r="H137" s="3" t="str">
        <v>善童鬼</v>
      </c>
      <c r="I137" t="str">
        <v>善童鬼</v>
      </c>
      <c r="K137" t="str">
        <v>强化型终端</v>
      </c>
      <c r="L137" s="4" t="str">
        <v>强化型终端</v>
      </c>
      <c r="Q137" t="str">
        <v>魔鬼鱼</v>
      </c>
      <c r="R137" s="4" t="str">
        <v>魔鬼鱼</v>
      </c>
      <c r="W137" t="str">
        <v>肌肉锁子甲</v>
      </c>
      <c r="X137" s="4" t="str">
        <v>肌肉锁子甲</v>
      </c>
      <c r="Z137" s="3" t="str">
        <v>鍔型眼带</v>
      </c>
      <c r="AC137" t="str">
        <v>鍔型眼带</v>
      </c>
      <c r="AG137" t="str">
        <v>善童鬼</v>
      </c>
      <c r="AH137" t="str">
        <v>善童鬼</v>
      </c>
      <c r="AJ137" t="str">
        <v>强化型终端</v>
      </c>
      <c r="AK137" t="str">
        <v>强化型终端</v>
      </c>
    </row>
    <row r="138" spans="8:37">
      <c r="H138" s="3" t="str">
        <v>风袋</v>
      </c>
      <c r="I138" t="str">
        <v>风袋</v>
      </c>
      <c r="K138" t="str">
        <v>死灵英雄</v>
      </c>
      <c r="L138" s="4" t="str">
        <v>死灵英雄</v>
      </c>
      <c r="Q138" t="str">
        <v>天魔反戈</v>
      </c>
      <c r="R138" s="4" t="str">
        <v>天魔反戈</v>
      </c>
      <c r="W138" t="str">
        <v>装甲套装</v>
      </c>
      <c r="X138" s="4" t="str">
        <v>装甲套装</v>
      </c>
      <c r="Z138" s="3" t="str">
        <v>魔法帽</v>
      </c>
      <c r="AC138" t="str">
        <v>魔法帽</v>
      </c>
      <c r="AG138" t="str">
        <v>风袋</v>
      </c>
      <c r="AH138" t="str">
        <v>风袋</v>
      </c>
      <c r="AJ138" t="str">
        <v>死灵英雄</v>
      </c>
      <c r="AK138" t="str">
        <v>死灵英雄</v>
      </c>
    </row>
    <row r="139" spans="8:37">
      <c r="H139" s="3" t="str">
        <v>鬼太鼓</v>
      </c>
      <c r="I139" t="str">
        <v>鬼太鼓</v>
      </c>
      <c r="K139" t="str">
        <v>上级灵符</v>
      </c>
      <c r="L139" s="4" t="str">
        <v>上级灵符</v>
      </c>
      <c r="Q139" t="str">
        <v>猛将的长卷</v>
      </c>
      <c r="R139" s="4" t="str">
        <v>猛将的长卷</v>
      </c>
      <c r="W139" t="str">
        <v>黑色内甲</v>
      </c>
      <c r="X139" s="4" t="str">
        <v>黑色内甲</v>
      </c>
      <c r="Z139" s="3" t="str">
        <v>印笼</v>
      </c>
      <c r="AC139" t="str">
        <v>印笼</v>
      </c>
      <c r="AG139" t="str">
        <v>鬼太鼓</v>
      </c>
      <c r="AH139" t="str">
        <v>鬼太鼓</v>
      </c>
      <c r="AJ139" t="str">
        <v>上级灵符</v>
      </c>
      <c r="AK139" t="str">
        <v>上级灵符</v>
      </c>
    </row>
    <row r="140" spans="8:37">
      <c r="H140" s="3" t="str">
        <v>神秘塔罗牌</v>
      </c>
      <c r="I140" t="str">
        <v>神秘塔罗牌</v>
      </c>
      <c r="K140" t="str">
        <v>强化魔弹手枪</v>
      </c>
      <c r="L140" s="4" t="str">
        <v>强化魔弹手枪</v>
      </c>
      <c r="Q140" t="str">
        <v>血枪王</v>
      </c>
      <c r="R140" s="4" t="str">
        <v>血枪王</v>
      </c>
      <c r="W140" t="str">
        <v>板甲大衣</v>
      </c>
      <c r="X140" s="4" t="str">
        <v>板甲大衣</v>
      </c>
      <c r="Z140" s="3" t="str">
        <v>生肖娃娃</v>
      </c>
      <c r="AC140" t="str">
        <v>生肖娃娃</v>
      </c>
      <c r="AG140" t="str">
        <v>神秘塔罗牌</v>
      </c>
      <c r="AH140" t="str">
        <v>神秘塔罗牌</v>
      </c>
      <c r="AJ140" t="str">
        <v>强化魔弹手枪</v>
      </c>
      <c r="AK140" t="str">
        <v>强化魔弹手枪</v>
      </c>
    </row>
    <row r="141" spans="9:37">
      <c r="I141"/>
      <c r="K141" t="str">
        <v>强化攻性式神</v>
      </c>
      <c r="L141" s="4" t="str">
        <v>强化攻性式神</v>
      </c>
      <c r="Q141" t="str">
        <v>传说的大枪</v>
      </c>
      <c r="R141" s="4" t="str">
        <v>传说的大枪</v>
      </c>
      <c r="W141" t="str">
        <v>AA夜叉</v>
      </c>
      <c r="X141" s="4" t="str">
        <v>AA夜叉</v>
      </c>
      <c r="Z141" s="3" t="str">
        <v>结缘符</v>
      </c>
      <c r="AC141" t="str">
        <v>结缘符</v>
      </c>
      <c r="AJ141" t="str">
        <v>强化攻性式神</v>
      </c>
      <c r="AK141" t="str">
        <v>强化攻性式神</v>
      </c>
    </row>
    <row r="142" spans="9:37">
      <c r="I142"/>
      <c r="K142" t="str">
        <v>圣杯指环</v>
      </c>
      <c r="L142" s="4" t="str">
        <v>圣杯指环</v>
      </c>
      <c r="Q142" t="str">
        <v>龙神角</v>
      </c>
      <c r="R142" s="4" t="str">
        <v>龙神角</v>
      </c>
      <c r="W142" t="str">
        <v>AA鹰眼</v>
      </c>
      <c r="X142" s="4" t="str">
        <v>AA鹰眼</v>
      </c>
      <c r="Z142" s="3" t="str">
        <v>血虫环</v>
      </c>
      <c r="AC142" t="str">
        <v>血虫环</v>
      </c>
      <c r="AJ142" t="str">
        <v>圣杯指环</v>
      </c>
      <c r="AK142" t="str">
        <v>圣杯指环</v>
      </c>
    </row>
    <row r="143" spans="9:37">
      <c r="I143"/>
      <c r="K143" t="str">
        <v>卢恩符文板</v>
      </c>
      <c r="L143" s="4" t="str">
        <v>卢恩符文板</v>
      </c>
      <c r="Q143" t="str">
        <v>思念电枪</v>
      </c>
      <c r="R143" s="4" t="str">
        <v>思念电枪</v>
      </c>
      <c r="W143" t="str">
        <v>啜血之衣</v>
      </c>
      <c r="X143" s="4" t="str">
        <v>啜血之衣</v>
      </c>
      <c r="Z143" s="3" t="str">
        <v>灵纹伪造工具</v>
      </c>
      <c r="AC143" t="str">
        <v>灵纹伪造工具</v>
      </c>
      <c r="AJ143" t="str">
        <v>卢恩符文板</v>
      </c>
      <c r="AK143" t="str">
        <v>卢恩符文板</v>
      </c>
    </row>
    <row r="144" spans="9:37">
      <c r="I144"/>
      <c r="K144" t="str">
        <v>高傲的魔法生物</v>
      </c>
      <c r="L144" s="4" t="str">
        <v>高傲的魔法生物</v>
      </c>
      <c r="Q144" t="str">
        <v>甲壳大枪</v>
      </c>
      <c r="R144" s="4" t="str">
        <v>甲壳大枪</v>
      </c>
      <c r="W144" t="str">
        <v>纺魔长袍</v>
      </c>
      <c r="X144" s="4" t="str">
        <v>纺魔长袍</v>
      </c>
      <c r="Z144" s="3" t="str">
        <v>神秘的护指手套</v>
      </c>
      <c r="AC144" t="str">
        <v>神秘的护指手套</v>
      </c>
      <c r="AJ144" t="str">
        <v>高傲的魔法生物</v>
      </c>
      <c r="AK144" t="str">
        <v>高傲的魔法生物</v>
      </c>
    </row>
    <row r="145" spans="9:37">
      <c r="I145"/>
      <c r="K145" t="str">
        <v>漆黑魔杖</v>
      </c>
      <c r="L145" s="4" t="str">
        <v>漆黑魔杖</v>
      </c>
      <c r="Q145" t="str">
        <v>魔术之戟</v>
      </c>
      <c r="R145" s="4" t="str">
        <v>魔术之戟</v>
      </c>
      <c r="W145" t="str">
        <v>复苏者</v>
      </c>
      <c r="X145" s="4" t="str">
        <v>复苏者</v>
      </c>
      <c r="Z145" s="3" t="str">
        <v>兽耳</v>
      </c>
      <c r="AC145" t="str">
        <v>兽耳</v>
      </c>
      <c r="AJ145" t="str">
        <v>漆黑魔杖</v>
      </c>
      <c r="AK145" t="str">
        <v>漆黑魔杖</v>
      </c>
    </row>
    <row r="146" spans="9:37">
      <c r="I146"/>
      <c r="K146" t="str">
        <v>無名祭祀書</v>
      </c>
      <c r="L146" s="4" t="str">
        <v>無名祭祀書</v>
      </c>
      <c r="Q146" t="str">
        <v>輝く三叉枪</v>
      </c>
      <c r="R146" s="4" t="str">
        <v>輝く三叉枪</v>
      </c>
      <c r="W146" t="str">
        <v>AA铁虎</v>
      </c>
      <c r="X146" s="4" t="str">
        <v>AA铁虎</v>
      </c>
      <c r="Z146" s="3" t="str">
        <v>所罗门的乐器</v>
      </c>
      <c r="AC146" t="str">
        <v>所罗门的乐器</v>
      </c>
      <c r="AJ146" t="str">
        <v>無名祭祀書</v>
      </c>
      <c r="AK146" t="str">
        <v>無名祭祀書</v>
      </c>
    </row>
    <row r="147" spans="9:37">
      <c r="I147"/>
      <c r="K147" t="str">
        <v>黄衣の王</v>
      </c>
      <c r="L147" s="4" t="str">
        <v>黄衣の王</v>
      </c>
      <c r="Q147" t="str">
        <v>日本号</v>
      </c>
      <c r="R147" s="4" t="str">
        <v>日本号</v>
      </c>
      <c r="W147" t="str">
        <v>罗马重甲</v>
      </c>
      <c r="X147" s="4" t="str">
        <v>罗马重甲</v>
      </c>
      <c r="Z147" s="3" t="str">
        <v>识别护目镜</v>
      </c>
      <c r="AC147" t="str">
        <v>识别护目镜</v>
      </c>
      <c r="AJ147" t="str">
        <v>黄衣の王</v>
      </c>
      <c r="AK147" t="str">
        <v>黄衣の王</v>
      </c>
    </row>
    <row r="148" spans="9:37">
      <c r="I148"/>
      <c r="K148" t="str">
        <v>古代的乐器</v>
      </c>
      <c r="L148" s="4" t="str">
        <v>古代的乐器</v>
      </c>
      <c r="Q148" t="str">
        <v>削脑</v>
      </c>
      <c r="R148" s="4" t="str">
        <v>削脑</v>
      </c>
      <c r="W148" t="str">
        <v>灵气增幅套装</v>
      </c>
      <c r="X148" s="4" t="str">
        <v>灵气增幅套装</v>
      </c>
      <c r="Z148" s="3" t="str">
        <v>黑纹付羽织</v>
      </c>
      <c r="AC148" t="str">
        <v>黑纹付羽织</v>
      </c>
      <c r="AJ148" t="str">
        <v>古代的乐器</v>
      </c>
      <c r="AK148" t="str">
        <v>古代的乐器</v>
      </c>
    </row>
    <row r="149" spans="9:37">
      <c r="I149"/>
      <c r="K149" t="str">
        <v>强袭用智能手机</v>
      </c>
      <c r="L149" s="4" t="str">
        <v>强袭用智能手机</v>
      </c>
      <c r="Q149" t="str">
        <v>噬龙者</v>
      </c>
      <c r="R149" s="4" t="str">
        <v>噬龙者</v>
      </c>
      <c r="W149" t="str">
        <v>庄严的袈裟</v>
      </c>
      <c r="X149" s="4" t="str">
        <v>庄严的袈裟</v>
      </c>
      <c r="Z149" s="3" t="str">
        <v>纹付访问着</v>
      </c>
      <c r="AC149" t="str">
        <v>纹付访问着</v>
      </c>
      <c r="AJ149" t="str">
        <v>强袭用智能手机</v>
      </c>
      <c r="AK149" t="str">
        <v>强袭用智能手机</v>
      </c>
    </row>
    <row r="150" spans="9:37">
      <c r="I150"/>
      <c r="K150" t="str">
        <v>以太卡</v>
      </c>
      <c r="L150" s="4" t="str">
        <v>以太卡</v>
      </c>
      <c r="Q150" t="str">
        <v>万军的大枪</v>
      </c>
      <c r="R150" s="4" t="str">
        <v>万军的大枪</v>
      </c>
      <c r="W150" t="str">
        <v>加速器</v>
      </c>
      <c r="X150" s="4" t="str">
        <v>加速器</v>
      </c>
      <c r="Z150" s="3" t="str">
        <v>宇贺神的护符</v>
      </c>
      <c r="AC150" t="str">
        <v>宇贺神的护符</v>
      </c>
      <c r="AJ150" t="str">
        <v>以太卡</v>
      </c>
      <c r="AK150" t="str">
        <v>以太卡</v>
      </c>
    </row>
    <row r="151" spans="9:37">
      <c r="I151"/>
      <c r="K151" t="str">
        <v>灵光的指环</v>
      </c>
      <c r="L151" s="4" t="str">
        <v>灵光的指环</v>
      </c>
      <c r="Q151" t="str">
        <v>誓言之枪</v>
      </c>
      <c r="R151" s="4" t="str">
        <v>誓言之枪</v>
      </c>
      <c r="W151" t="str">
        <v>精金夹克</v>
      </c>
      <c r="X151" s="4" t="str">
        <v>精金夹克</v>
      </c>
      <c r="AJ151" t="str">
        <v>灵光的指环</v>
      </c>
      <c r="AK151" t="str">
        <v>灵光的指环</v>
      </c>
    </row>
    <row r="152" spans="9:37">
      <c r="I152"/>
      <c r="K152" t="str">
        <v>电脑召唤枪</v>
      </c>
      <c r="L152" s="4" t="str">
        <v>电脑召唤枪</v>
      </c>
      <c r="Q152" t="str">
        <v>大千鸟十文字</v>
      </c>
      <c r="R152" s="4" t="str">
        <v>大千鸟十文字</v>
      </c>
      <c r="W152" t="str">
        <v>凭依礼装</v>
      </c>
      <c r="X152" s="4" t="str">
        <v>凭依礼装</v>
      </c>
      <c r="AJ152" t="str">
        <v>电脑召唤枪</v>
      </c>
      <c r="AK152" t="str">
        <v>电脑召唤枪</v>
      </c>
    </row>
    <row r="153" spans="9:37">
      <c r="I153"/>
      <c r="K153" t="str">
        <v>秘奥的卷轴</v>
      </c>
      <c r="L153" s="4" t="str">
        <v>秘奥的卷轴</v>
      </c>
      <c r="Q153" t="str">
        <v>斗气斧枪</v>
      </c>
      <c r="R153" s="4" t="str">
        <v>斗气斧枪</v>
      </c>
      <c r="W153" t="str">
        <v>重层外骨骼</v>
      </c>
      <c r="X153" s="4" t="str">
        <v>重层外骨骼</v>
      </c>
      <c r="AJ153" t="str">
        <v>秘奥的卷轴</v>
      </c>
      <c r="AK153" t="str">
        <v>秘奥的卷轴</v>
      </c>
    </row>
    <row r="154" spans="9:37">
      <c r="I154"/>
      <c r="K154" t="str">
        <v>退魔的大币</v>
      </c>
      <c r="L154" s="4" t="str">
        <v>退魔的大币</v>
      </c>
      <c r="Q154" t="str">
        <v>破军的翼枪</v>
      </c>
      <c r="R154" s="4" t="str">
        <v>破军的翼枪</v>
      </c>
      <c r="W154" t="str">
        <v>人造皮肤</v>
      </c>
      <c r="X154" s="4" t="str">
        <v>人造皮肤</v>
      </c>
      <c r="AJ154" t="str">
        <v>退魔的大币</v>
      </c>
      <c r="AK154" t="str">
        <v>退魔的大币</v>
      </c>
    </row>
    <row r="155" spans="9:37">
      <c r="I155"/>
      <c r="K155" t="str">
        <v>奇迹的蔷薇念珠</v>
      </c>
      <c r="L155" s="4" t="str">
        <v>奇迹的蔷薇念珠</v>
      </c>
      <c r="Q155" t="str">
        <v>トラペゾヘドロンの魔枪</v>
      </c>
      <c r="R155" s="4" t="str">
        <v>トラペゾヘドロンの魔枪</v>
      </c>
      <c r="W155" t="str">
        <v>电磁装甲</v>
      </c>
      <c r="X155" s="4" t="str">
        <v>电磁装甲</v>
      </c>
      <c r="AJ155" t="str">
        <v>奇迹的蔷薇念珠</v>
      </c>
      <c r="AK155" t="str">
        <v>奇迹的蔷薇念珠</v>
      </c>
    </row>
    <row r="156" spans="9:37">
      <c r="I156"/>
      <c r="K156" t="str">
        <v>圣骸布</v>
      </c>
      <c r="L156" s="4" t="str">
        <v>圣骸布</v>
      </c>
      <c r="Q156" t="str">
        <v>碾压枪</v>
      </c>
      <c r="R156" s="4" t="str">
        <v>碾压枪</v>
      </c>
      <c r="W156" t="str">
        <v>术式辅助外套</v>
      </c>
      <c r="X156" s="4" t="str">
        <v>术式辅助外套</v>
      </c>
      <c r="AJ156" t="str">
        <v>圣骸布</v>
      </c>
      <c r="AK156" t="str">
        <v>圣骸布</v>
      </c>
    </row>
    <row r="157" spans="9:37">
      <c r="I157"/>
      <c r="K157" t="str">
        <v>明王的独钴杵</v>
      </c>
      <c r="L157" s="4" t="str">
        <v>明王的独钴杵</v>
      </c>
      <c r="Q157" t="str">
        <v>战争泣吼</v>
      </c>
      <c r="R157" s="4" t="str">
        <v>战争泣吼</v>
      </c>
      <c r="W157" t="str">
        <v>对灵背心</v>
      </c>
      <c r="X157" s="4" t="str">
        <v>对灵背心</v>
      </c>
      <c r="AJ157" t="str">
        <v>明王的独钴杵</v>
      </c>
      <c r="AK157" t="str">
        <v>明王的独钴杵</v>
      </c>
    </row>
    <row r="158" spans="9:37">
      <c r="I158"/>
      <c r="K158" t="str">
        <v>谜之石碑</v>
      </c>
      <c r="L158" s="4" t="str">
        <v>谜之石碑</v>
      </c>
      <c r="Q158" t="str">
        <v>神龙的大牙</v>
      </c>
      <c r="R158" s="4" t="str">
        <v>神龙的大牙</v>
      </c>
      <c r="W158" t="str">
        <v>高位神格衣</v>
      </c>
      <c r="X158" s="4" t="str">
        <v>高位神格衣</v>
      </c>
      <c r="AJ158" t="str">
        <v>谜之石碑</v>
      </c>
      <c r="AK158" t="str">
        <v>谜之石碑</v>
      </c>
    </row>
    <row r="159" spans="9:37">
      <c r="I159"/>
      <c r="K159" t="str">
        <v>暴虐之袋</v>
      </c>
      <c r="L159" s="4" t="str">
        <v>暴虐之袋</v>
      </c>
      <c r="Q159" t="str">
        <v>连结双枪</v>
      </c>
      <c r="R159" s="4" t="str">
        <v>连结双枪</v>
      </c>
      <c r="W159" t="str">
        <v>幻兽铠</v>
      </c>
      <c r="X159" s="4" t="str">
        <v>幻兽铠</v>
      </c>
      <c r="AJ159" t="str">
        <v>暴虐之袋</v>
      </c>
      <c r="AK159" t="str">
        <v>暴虐之袋</v>
      </c>
    </row>
    <row r="160" spans="9:37">
      <c r="I160"/>
      <c r="K160" t="str">
        <v>七秘圣典</v>
      </c>
      <c r="L160" s="4" t="str">
        <v>七秘圣典</v>
      </c>
      <c r="Q160" t="str">
        <v>封魔针</v>
      </c>
      <c r="R160" s="4" t="str">
        <v>封魔针</v>
      </c>
      <c r="W160" t="str">
        <v>空鬼の革鎧</v>
      </c>
      <c r="X160" s="4" t="str">
        <v>空鬼の革鎧</v>
      </c>
      <c r="AJ160" t="str">
        <v>七秘圣典</v>
      </c>
      <c r="AK160" t="str">
        <v>七秘圣典</v>
      </c>
    </row>
    <row r="161" spans="9:37">
      <c r="I161"/>
      <c r="K161" t="str">
        <v>赫卡忒的水银</v>
      </c>
      <c r="L161" s="4" t="str">
        <v>赫卡忒的水银</v>
      </c>
      <c r="Q161" t="str">
        <v>骑士枪</v>
      </c>
      <c r="R161" s="4" t="str">
        <v>骑士枪</v>
      </c>
      <c r="W161" t="str">
        <v>当世具足</v>
      </c>
      <c r="X161" s="4" t="str">
        <v>当世具足</v>
      </c>
      <c r="AJ161" t="str">
        <v>赫卡忒的水银</v>
      </c>
      <c r="AK161" t="str">
        <v>赫卡忒的水银</v>
      </c>
    </row>
    <row r="162" spans="9:37">
      <c r="I162"/>
      <c r="K162" t="str">
        <v>神将</v>
      </c>
      <c r="L162" s="4" t="str">
        <v>神将</v>
      </c>
      <c r="Q162" t="str">
        <v>灵力拖把</v>
      </c>
      <c r="R162" s="4" t="str">
        <v>灵力拖把</v>
      </c>
      <c r="W162" t="str">
        <v>魔术防护背心</v>
      </c>
      <c r="X162" s="4" t="str">
        <v>魔术防护背心</v>
      </c>
      <c r="AJ162" t="str">
        <v>神将</v>
      </c>
      <c r="AK162" t="str">
        <v>神将</v>
      </c>
    </row>
    <row r="163" spans="9:37">
      <c r="I163"/>
      <c r="K163" t="str">
        <v>神威笔记本电脑</v>
      </c>
      <c r="L163" s="4" t="str">
        <v>神威笔记本电脑</v>
      </c>
      <c r="Q163" t="str">
        <v>招财猫的手</v>
      </c>
      <c r="R163" s="4" t="str">
        <v>招财猫的手</v>
      </c>
      <c r="W163" t="str">
        <v>高级灵毛斗篷</v>
      </c>
      <c r="X163" s="4" t="str">
        <v>高级灵毛斗篷</v>
      </c>
      <c r="AJ163" t="str">
        <v>神威笔记本电脑</v>
      </c>
      <c r="AK163" t="str">
        <v>神威笔记本电脑</v>
      </c>
    </row>
    <row r="164" spans="9:37">
      <c r="I164"/>
      <c r="K164" t="str">
        <v>刻之秘密</v>
      </c>
      <c r="L164" s="4" t="str">
        <v>刻之秘密</v>
      </c>
      <c r="Q164" t="str">
        <v>双切</v>
      </c>
      <c r="R164" s="4" t="str">
        <v>双切</v>
      </c>
      <c r="W164" t="str">
        <v>超级行动套装</v>
      </c>
      <c r="X164" s="4" t="str">
        <v>超级行动套装</v>
      </c>
      <c r="AJ164" t="str">
        <v>刻之秘密</v>
      </c>
      <c r="AK164" t="str">
        <v>刻之秘密</v>
      </c>
    </row>
    <row r="165" spans="9:37">
      <c r="I165"/>
      <c r="K165" t="str">
        <v>灵力连装炮</v>
      </c>
      <c r="L165" s="4" t="str">
        <v>灵力连装炮</v>
      </c>
      <c r="Q165" t="str">
        <v>钻枪</v>
      </c>
      <c r="R165" s="4" t="str">
        <v>钻枪</v>
      </c>
      <c r="W165" t="str">
        <v>魔术强化大衣</v>
      </c>
      <c r="X165" s="4" t="str">
        <v>魔术强化大衣</v>
      </c>
      <c r="AJ165" t="str">
        <v>灵力连装炮</v>
      </c>
      <c r="AK165" t="str">
        <v>灵力连装炮</v>
      </c>
    </row>
    <row r="166" spans="9:37">
      <c r="I166"/>
      <c r="K166" t="str">
        <v>金枝的魔杖</v>
      </c>
      <c r="L166" s="4" t="str">
        <v>金枝的魔杖</v>
      </c>
      <c r="Q166" t="str">
        <v>部分绯绯色金枪</v>
      </c>
      <c r="R166" s="4" t="str">
        <v>部分绯绯色金枪</v>
      </c>
      <c r="W166" t="str">
        <v>试作型外骨骼</v>
      </c>
      <c r="X166" s="4" t="str">
        <v>试作型外骨骼</v>
      </c>
      <c r="AJ166" t="str">
        <v>金枝的魔杖</v>
      </c>
      <c r="AK166" t="str">
        <v>金枝的魔杖</v>
      </c>
    </row>
    <row r="167" spans="9:37">
      <c r="I167"/>
      <c r="K167" t="str">
        <v>秘传灵符</v>
      </c>
      <c r="L167" s="4" t="str">
        <v>秘传灵符</v>
      </c>
      <c r="Q167" t="str">
        <v>冲击锥</v>
      </c>
      <c r="R167" s="4" t="str">
        <v>冲击锥</v>
      </c>
      <c r="W167" t="str">
        <v>精灵之羽</v>
      </c>
      <c r="X167" s="4" t="str">
        <v>精灵之羽</v>
      </c>
      <c r="AJ167" t="str">
        <v>秘传灵符</v>
      </c>
      <c r="AK167" t="str">
        <v>秘传灵符</v>
      </c>
    </row>
    <row r="168" spans="9:37">
      <c r="I168"/>
      <c r="K168" t="str">
        <v>高位魔弹手枪</v>
      </c>
      <c r="L168" s="4" t="str">
        <v>高位魔弹手枪</v>
      </c>
      <c r="Q168" t="str">
        <v>传说的竹枪</v>
      </c>
      <c r="R168" s="4" t="str">
        <v>传说的竹枪</v>
      </c>
      <c r="W168" t="str">
        <v>白丝威</v>
      </c>
      <c r="X168" s="4" t="str">
        <v>白丝威</v>
      </c>
      <c r="AJ168" t="str">
        <v>高位魔弹手枪</v>
      </c>
      <c r="AK168" t="str">
        <v>高位魔弹手枪</v>
      </c>
    </row>
    <row r="169" spans="9:37">
      <c r="I169"/>
      <c r="K169" t="str">
        <v>高位式神</v>
      </c>
      <c r="L169" s="4" t="str">
        <v>高位式神</v>
      </c>
      <c r="Q169" t="str">
        <v>矛</v>
      </c>
      <c r="R169" s="4" t="str">
        <v>矛</v>
      </c>
      <c r="W169" t="str">
        <v>赤丝威</v>
      </c>
      <c r="X169" s="4" t="str">
        <v>赤丝威</v>
      </c>
      <c r="AJ169" t="str">
        <v>高位式神</v>
      </c>
      <c r="AK169" t="str">
        <v>高位式神</v>
      </c>
    </row>
    <row r="170" spans="9:37">
      <c r="I170"/>
      <c r="K170" t="str">
        <v>对邪神用外骨骼</v>
      </c>
      <c r="L170" s="4" t="str">
        <v>对邪神用外骨骼</v>
      </c>
      <c r="Q170" t="str">
        <v>超重枪</v>
      </c>
      <c r="R170" s="4" t="str">
        <v>超重枪</v>
      </c>
      <c r="W170" t="str">
        <v>上将之衣</v>
      </c>
      <c r="X170" s="4" t="str">
        <v>上将之衣</v>
      </c>
      <c r="AJ170" t="str">
        <v>对邪神用外骨骼</v>
      </c>
      <c r="AK170" t="str">
        <v>对邪神用外骨骼</v>
      </c>
    </row>
    <row r="171" spans="9:37">
      <c r="I171"/>
      <c r="K171" t="str">
        <v>无二的奥义书</v>
      </c>
      <c r="L171" s="4" t="str">
        <v>无二的奥义书</v>
      </c>
      <c r="Q171" t="str">
        <v>一寸法师的锐枪</v>
      </c>
      <c r="R171" s="4" t="str">
        <v>一寸法师的锐枪</v>
      </c>
      <c r="W171" t="str">
        <v>神秘之铠</v>
      </c>
      <c r="X171" s="4" t="str">
        <v>神秘之铠</v>
      </c>
      <c r="AJ171" t="str">
        <v>无二的奥义书</v>
      </c>
      <c r="AK171" t="str">
        <v>无二的奥义书</v>
      </c>
    </row>
    <row r="172" spans="9:37">
      <c r="I172"/>
      <c r="K172" t="str">
        <v>大型魔像</v>
      </c>
      <c r="L172" s="4" t="str">
        <v>大型魔像</v>
      </c>
      <c r="Q172" t="str">
        <v>射楯神杖</v>
      </c>
      <c r="R172" s="4" t="str">
        <v>射楯神杖</v>
      </c>
      <c r="W172" t="str">
        <v>AA阿修罗</v>
      </c>
      <c r="X172" s="4" t="str">
        <v>AA阿修罗</v>
      </c>
      <c r="AJ172" t="str">
        <v>大型魔像</v>
      </c>
      <c r="AK172" t="str">
        <v>大型魔像</v>
      </c>
    </row>
    <row r="173" spans="9:37">
      <c r="I173"/>
      <c r="K173" t="str">
        <v>セラエノ断章</v>
      </c>
      <c r="L173" s="4" t="str">
        <v>セラエノ断章</v>
      </c>
      <c r="Q173" t="str">
        <v>退魔鸣杖</v>
      </c>
      <c r="R173" s="4" t="str">
        <v>退魔鸣杖</v>
      </c>
      <c r="W173" t="str">
        <v>AA伊弗利特</v>
      </c>
      <c r="X173" s="4" t="str">
        <v>AA伊弗利特</v>
      </c>
      <c r="AJ173" t="str">
        <v>セラエノ断章</v>
      </c>
      <c r="AK173" t="str">
        <v>セラエノ断章</v>
      </c>
    </row>
    <row r="174" spans="9:37">
      <c r="I174"/>
      <c r="K174" t="str">
        <v>サンの七秘聖典</v>
      </c>
      <c r="L174" s="4" t="str">
        <v>サンの七秘聖典</v>
      </c>
      <c r="Q174" t="str">
        <v>天狼之风</v>
      </c>
      <c r="R174" s="4" t="str">
        <v>天狼之风</v>
      </c>
      <c r="W174" t="str">
        <v>黑丝威</v>
      </c>
      <c r="X174" s="4" t="str">
        <v>黑丝威</v>
      </c>
      <c r="AJ174" t="str">
        <v>サンの七秘聖典</v>
      </c>
      <c r="AK174" t="str">
        <v>サンの七秘聖典</v>
      </c>
    </row>
    <row r="175" spans="9:37">
      <c r="I175"/>
      <c r="K175" t="str">
        <v>生命树卷轴</v>
      </c>
      <c r="L175" s="4" t="str">
        <v>生命树卷轴</v>
      </c>
      <c r="Q175" t="e">
        <v>#N/A</v>
      </c>
      <c r="R175" s="4" t="e">
        <v>#N/A</v>
      </c>
      <c r="W175" t="str">
        <v>永劫衣</v>
      </c>
      <c r="X175" s="4" t="str">
        <v>永劫衣</v>
      </c>
      <c r="AJ175" t="str">
        <v>生命树卷轴</v>
      </c>
      <c r="AK175" t="str">
        <v>生命树卷轴</v>
      </c>
    </row>
    <row r="176" spans="9:37">
      <c r="I176"/>
      <c r="K176" t="str">
        <v>水晶头骨</v>
      </c>
      <c r="L176" s="4" t="str">
        <v>水晶头骨</v>
      </c>
      <c r="Q176" t="e">
        <v>#N/A</v>
      </c>
      <c r="R176" s="4" t="e">
        <v>#N/A</v>
      </c>
      <c r="W176" t="str">
        <v>神兽革夹克</v>
      </c>
      <c r="X176" s="4" t="str">
        <v>神兽革夹克</v>
      </c>
      <c r="AJ176" t="str">
        <v>水晶头骨</v>
      </c>
      <c r="AK176" t="str">
        <v>水晶头骨</v>
      </c>
    </row>
    <row r="177" spans="9:37">
      <c r="I177"/>
      <c r="K177" t="str">
        <v>创造者</v>
      </c>
      <c r="L177" s="4" t="str">
        <v>创造者</v>
      </c>
      <c r="Q177" t="e">
        <v>#N/A</v>
      </c>
      <c r="R177" s="4" t="e">
        <v>#N/A</v>
      </c>
      <c r="W177" t="str">
        <v>人工肌肉套装</v>
      </c>
      <c r="X177" s="4" t="str">
        <v>人工肌肉套装</v>
      </c>
      <c r="AJ177" t="str">
        <v>创造者</v>
      </c>
      <c r="AK177" t="str">
        <v>创造者</v>
      </c>
    </row>
    <row r="178" spans="9:37">
      <c r="I178"/>
      <c r="K178" t="str">
        <v>引爆者</v>
      </c>
      <c r="L178" s="4" t="str">
        <v>引爆者</v>
      </c>
      <c r="Q178" t="e">
        <v>#N/A</v>
      </c>
      <c r="R178" s="4" t="e">
        <v>#N/A</v>
      </c>
      <c r="W178" t="str">
        <v>青丝威</v>
      </c>
      <c r="X178" s="4" t="str">
        <v>青丝威</v>
      </c>
      <c r="AJ178" t="str">
        <v>引爆者</v>
      </c>
      <c r="AK178" t="str">
        <v>引爆者</v>
      </c>
    </row>
    <row r="179" spans="9:37">
      <c r="I179"/>
      <c r="K179" t="str">
        <v>历战的守护神</v>
      </c>
      <c r="L179" s="4" t="str">
        <v>历战的守护神</v>
      </c>
      <c r="Q179" t="e">
        <v>#N/A</v>
      </c>
      <c r="R179" s="4" t="e">
        <v>#N/A</v>
      </c>
      <c r="W179" t="str">
        <v>神威防护套装</v>
      </c>
      <c r="X179" s="4" t="str">
        <v>神威防护套装</v>
      </c>
      <c r="AJ179" t="str">
        <v>历战的守护神</v>
      </c>
      <c r="AK179" t="str">
        <v>历战的守护神</v>
      </c>
    </row>
    <row r="180" spans="9:37">
      <c r="I180"/>
      <c r="K180" t="str">
        <v>时之剑</v>
      </c>
      <c r="L180" s="4" t="str">
        <v>时之剑</v>
      </c>
      <c r="Q180" t="e">
        <v>#N/A</v>
      </c>
      <c r="R180" s="4" t="e">
        <v>#N/A</v>
      </c>
      <c r="W180" t="str">
        <v>六芒星之铠</v>
      </c>
      <c r="X180" s="4" t="str">
        <v>六芒星之铠</v>
      </c>
      <c r="AJ180" t="str">
        <v>时之剑</v>
      </c>
      <c r="AK180" t="str">
        <v>时之剑</v>
      </c>
    </row>
    <row r="181" spans="9:37">
      <c r="I181"/>
      <c r="K181" t="str">
        <v>可怖的魔法生物</v>
      </c>
      <c r="L181" s="4" t="str">
        <v>可怖的魔法生物</v>
      </c>
      <c r="Q181" t="e">
        <v>#N/A</v>
      </c>
      <c r="R181" s="4" t="e">
        <v>#N/A</v>
      </c>
      <c r="W181" t="str">
        <v>堕天之衣</v>
      </c>
      <c r="X181" s="4" t="str">
        <v>堕天之衣</v>
      </c>
      <c r="AJ181" t="str">
        <v>可怖的魔法生物</v>
      </c>
      <c r="AK181" t="str">
        <v>可怖的魔法生物</v>
      </c>
    </row>
    <row r="182" spans="9:37">
      <c r="I182"/>
      <c r="K182" t="str">
        <v>对人战智能手机</v>
      </c>
      <c r="L182" s="4" t="str">
        <v>对人战智能手机</v>
      </c>
      <c r="Q182" t="e">
        <v>#N/A</v>
      </c>
      <c r="R182" s="4" t="e">
        <v>#N/A</v>
      </c>
      <c r="W182" t="str">
        <v>退魔白衣</v>
      </c>
      <c r="X182" s="4" t="str">
        <v>退魔白衣</v>
      </c>
      <c r="AJ182" t="str">
        <v>对人战智能手机</v>
      </c>
      <c r="AK182" t="str">
        <v>对人战智能手机</v>
      </c>
    </row>
    <row r="183" spans="9:37">
      <c r="I183"/>
      <c r="K183" t="str">
        <v>灵魂之锚</v>
      </c>
      <c r="L183" s="4" t="str">
        <v>灵魂之锚</v>
      </c>
      <c r="Q183" t="e">
        <v>#N/A</v>
      </c>
      <c r="R183" s="4" t="e">
        <v>#N/A</v>
      </c>
      <c r="W183" t="str">
        <v>道士的灵装</v>
      </c>
      <c r="X183" s="4" t="str">
        <v>道士的灵装</v>
      </c>
      <c r="AJ183" t="str">
        <v>灵魂之锚</v>
      </c>
      <c r="AK183" t="str">
        <v>灵魂之锚</v>
      </c>
    </row>
    <row r="184" spans="9:37">
      <c r="I184"/>
      <c r="K184" t="str">
        <v>诅咒珠宝</v>
      </c>
      <c r="L184" s="4" t="str">
        <v>诅咒珠宝</v>
      </c>
      <c r="Q184" t="e">
        <v>#N/A</v>
      </c>
      <c r="R184" s="4" t="e">
        <v>#N/A</v>
      </c>
      <c r="W184" t="str">
        <v>AA爱国者</v>
      </c>
      <c r="X184" s="4" t="str">
        <v>AA爱国者</v>
      </c>
      <c r="AJ184" t="str">
        <v>诅咒珠宝</v>
      </c>
      <c r="AK184" t="str">
        <v>诅咒珠宝</v>
      </c>
    </row>
    <row r="185" spans="9:37">
      <c r="I185"/>
      <c r="K185" t="str">
        <v>神圣增幅器</v>
      </c>
      <c r="L185" s="4" t="str">
        <v>神圣增幅器</v>
      </c>
      <c r="Q185" t="e">
        <v>#N/A</v>
      </c>
      <c r="R185" s="4" t="e">
        <v>#N/A</v>
      </c>
      <c r="W185" t="str">
        <v>バイオアーマー</v>
      </c>
      <c r="X185" s="4" t="str">
        <v>バイオアーマー</v>
      </c>
      <c r="AJ185" t="str">
        <v>神圣增幅器</v>
      </c>
      <c r="AK185" t="str">
        <v>神圣增幅器</v>
      </c>
    </row>
    <row r="186" spans="9:37">
      <c r="I186"/>
      <c r="K186" t="str">
        <v>人皮禁书</v>
      </c>
      <c r="L186" s="4" t="str">
        <v>人皮禁书</v>
      </c>
      <c r="Q186" t="e">
        <v>#N/A</v>
      </c>
      <c r="R186" s="4" t="e">
        <v>#N/A</v>
      </c>
      <c r="W186" t="str">
        <v>哥特装甲</v>
      </c>
      <c r="X186" s="4" t="str">
        <v>哥特装甲</v>
      </c>
      <c r="AJ186" t="str">
        <v>人皮禁书</v>
      </c>
      <c r="AK186" t="str">
        <v>人皮禁书</v>
      </c>
    </row>
    <row r="187" spans="9:37">
      <c r="I187"/>
      <c r="K187" t="str">
        <v>幻想契约兽</v>
      </c>
      <c r="L187" s="4" t="str">
        <v>幻想契约兽</v>
      </c>
      <c r="Q187" t="e">
        <v>#N/A</v>
      </c>
      <c r="R187" s="4" t="e">
        <v>#N/A</v>
      </c>
      <c r="W187" t="str">
        <v>对术背心</v>
      </c>
      <c r="X187" s="4" t="str">
        <v>对术背心</v>
      </c>
      <c r="AJ187" t="str">
        <v>幻想契约兽</v>
      </c>
      <c r="AK187" t="str">
        <v>幻想契约兽</v>
      </c>
    </row>
    <row r="188" spans="9:37">
      <c r="I188"/>
      <c r="K188" t="str">
        <v>黄金骷髅</v>
      </c>
      <c r="L188" s="4" t="str">
        <v>黄金骷髅</v>
      </c>
      <c r="Q188" t="e">
        <v>#N/A</v>
      </c>
      <c r="R188" s="4" t="e">
        <v>#N/A</v>
      </c>
      <c r="W188" t="str">
        <v>风暴套装</v>
      </c>
      <c r="X188" s="4" t="str">
        <v>风暴套装</v>
      </c>
      <c r="AJ188" t="str">
        <v>黄金骷髅</v>
      </c>
      <c r="AK188" t="str">
        <v>黄金骷髅</v>
      </c>
    </row>
    <row r="189" spans="9:37">
      <c r="I189"/>
      <c r="K189" t="str">
        <v>同胞的英魂</v>
      </c>
      <c r="L189" s="4" t="str">
        <v>同胞的英魂</v>
      </c>
      <c r="Q189" t="e">
        <v>#N/A</v>
      </c>
      <c r="R189" s="4" t="e">
        <v>#N/A</v>
      </c>
      <c r="W189" t="str">
        <v>魔术达人套装</v>
      </c>
      <c r="X189" s="4" t="str">
        <v>魔术达人套装</v>
      </c>
      <c r="AJ189" t="str">
        <v>同胞的英魂</v>
      </c>
      <c r="AK189" t="str">
        <v>同胞的英魂</v>
      </c>
    </row>
    <row r="190" spans="9:37">
      <c r="I190"/>
      <c r="K190" t="str">
        <v>达人的抄本</v>
      </c>
      <c r="L190" s="4" t="str">
        <v>达人的抄本</v>
      </c>
      <c r="Q190" t="e">
        <v>#N/A</v>
      </c>
      <c r="R190" s="4" t="e">
        <v>#N/A</v>
      </c>
      <c r="W190" t="str">
        <v>灵灭夹克</v>
      </c>
      <c r="X190" s="4" t="str">
        <v>灵灭夹克</v>
      </c>
      <c r="AJ190" t="str">
        <v>达人的抄本</v>
      </c>
      <c r="AK190" t="str">
        <v>达人的抄本</v>
      </c>
    </row>
    <row r="191" spans="9:37">
      <c r="I191"/>
      <c r="K191" t="str">
        <v>黑魔术之钥</v>
      </c>
      <c r="L191" s="4" t="str">
        <v>黑魔术之钥</v>
      </c>
      <c r="Q191" t="e">
        <v>#N/A</v>
      </c>
      <c r="R191" s="4" t="e">
        <v>#N/A</v>
      </c>
      <c r="W191" t="str">
        <v>AA游隼</v>
      </c>
      <c r="X191" s="4" t="str">
        <v>AA游隼</v>
      </c>
      <c r="AJ191" t="str">
        <v>黑魔术之钥</v>
      </c>
      <c r="AK191" t="str">
        <v>黑魔术之钥</v>
      </c>
    </row>
    <row r="192" spans="9:37">
      <c r="I192"/>
      <c r="K192" t="str">
        <v>阿尔基多克森原书</v>
      </c>
      <c r="L192" s="4" t="str">
        <v>阿尔基多克森原书</v>
      </c>
      <c r="Q192" t="e">
        <v>#N/A</v>
      </c>
      <c r="R192" s="4" t="e">
        <v>#N/A</v>
      </c>
      <c r="W192" t="str">
        <v>AA烈风</v>
      </c>
      <c r="X192" s="4" t="str">
        <v>AA烈风</v>
      </c>
      <c r="AJ192" t="str">
        <v>阿尔基多克森原书</v>
      </c>
      <c r="AK192" t="str">
        <v>阿尔基多克森原书</v>
      </c>
    </row>
    <row r="193" spans="9:37">
      <c r="I193"/>
      <c r="K193" t="str">
        <v>龙帝玉</v>
      </c>
      <c r="L193" s="4" t="str">
        <v>龙帝玉</v>
      </c>
      <c r="Q193" t="e">
        <v>#N/A</v>
      </c>
      <c r="R193" s="4" t="e">
        <v>#N/A</v>
      </c>
      <c r="W193" t="str">
        <v>AA迅雷</v>
      </c>
      <c r="X193" s="4" t="str">
        <v>AA迅雷</v>
      </c>
      <c r="AJ193" t="str">
        <v>龙帝玉</v>
      </c>
      <c r="AK193" t="str">
        <v>龙帝玉</v>
      </c>
    </row>
    <row r="194" spans="9:37">
      <c r="I194"/>
      <c r="K194" t="str">
        <v>咏唱增幅炮</v>
      </c>
      <c r="L194" s="4" t="str">
        <v>咏唱增幅炮</v>
      </c>
      <c r="Q194" t="e">
        <v>#N/A</v>
      </c>
      <c r="R194" s="4" t="e">
        <v>#N/A</v>
      </c>
      <c r="W194" t="str">
        <v>饥血之衣</v>
      </c>
      <c r="X194" s="4" t="str">
        <v>饥血之衣</v>
      </c>
      <c r="AJ194" t="str">
        <v>咏唱增幅炮</v>
      </c>
      <c r="AK194" t="str">
        <v>咏唱增幅炮</v>
      </c>
    </row>
    <row r="195" spans="9:37">
      <c r="I195"/>
      <c r="K195" t="str">
        <v>传说的魔杖</v>
      </c>
      <c r="L195" s="4" t="str">
        <v>传说的魔杖</v>
      </c>
      <c r="Q195" t="e">
        <v>#N/A</v>
      </c>
      <c r="R195" s="4" t="e">
        <v>#N/A</v>
      </c>
      <c r="W195" t="str">
        <v>AA灭绝</v>
      </c>
      <c r="X195" s="4" t="str">
        <v>AA灭绝</v>
      </c>
      <c r="AJ195" t="str">
        <v>传说的魔杖</v>
      </c>
      <c r="AK195" t="str">
        <v>传说的魔杖</v>
      </c>
    </row>
    <row r="196" spans="9:37">
      <c r="I196"/>
      <c r="K196" t="str">
        <v>太古的神镜</v>
      </c>
      <c r="L196" s="4" t="str">
        <v>太古的神镜</v>
      </c>
      <c r="Q196" t="e">
        <v>#N/A</v>
      </c>
      <c r="R196" s="4" t="e">
        <v>#N/A</v>
      </c>
      <c r="W196" t="str">
        <v>隐密作战服</v>
      </c>
      <c r="X196" s="4" t="str">
        <v>隐密作战服</v>
      </c>
      <c r="AJ196" t="str">
        <v>太古的神镜</v>
      </c>
      <c r="AK196" t="str">
        <v>太古的神镜</v>
      </c>
    </row>
    <row r="197" spans="9:37">
      <c r="I197"/>
      <c r="K197" t="str">
        <v>M之书</v>
      </c>
      <c r="L197" s="4" t="str">
        <v>M之书</v>
      </c>
      <c r="Q197" t="e">
        <v>#N/A</v>
      </c>
      <c r="R197" s="4" t="e">
        <v>#N/A</v>
      </c>
      <c r="W197" t="str">
        <v>侍从之衣</v>
      </c>
      <c r="X197" s="4" t="str">
        <v>侍从之衣</v>
      </c>
      <c r="AJ197" t="str">
        <v>M之书</v>
      </c>
      <c r="AK197" t="str">
        <v>M之书</v>
      </c>
    </row>
    <row r="198" spans="9:37">
      <c r="I198"/>
      <c r="K198" t="str">
        <v>孔雀的独钴杵</v>
      </c>
      <c r="L198" s="4" t="str">
        <v>孔雀的独钴杵</v>
      </c>
      <c r="Q198" t="e">
        <v>#N/A</v>
      </c>
      <c r="R198" s="4" t="e">
        <v>#N/A</v>
      </c>
      <c r="W198" t="str">
        <v>精金套装</v>
      </c>
      <c r="X198" s="4" t="str">
        <v>精金套装</v>
      </c>
      <c r="AJ198" t="str">
        <v>孔雀的独钴杵</v>
      </c>
      <c r="AK198" t="str">
        <v>孔雀的独钴杵</v>
      </c>
    </row>
    <row r="199" spans="9:37">
      <c r="I199"/>
      <c r="K199" t="str">
        <v>四足兽型无人机</v>
      </c>
      <c r="L199" s="4" t="str">
        <v>四足兽型无人机</v>
      </c>
      <c r="Q199" t="e">
        <v>#N/A</v>
      </c>
      <c r="R199" s="4" t="e">
        <v>#N/A</v>
      </c>
      <c r="W199" t="str">
        <v>退魔铠</v>
      </c>
      <c r="X199" s="4" t="str">
        <v>退魔铠</v>
      </c>
      <c r="AJ199" t="str">
        <v>四足兽型无人机</v>
      </c>
      <c r="AK199" t="str">
        <v>四足兽型无人机</v>
      </c>
    </row>
    <row r="200" spans="9:37">
      <c r="I200"/>
      <c r="K200" t="str">
        <v>时空的怀表</v>
      </c>
      <c r="L200" s="4" t="str">
        <v>时空的怀表</v>
      </c>
      <c r="Q200" t="e">
        <v>#N/A</v>
      </c>
      <c r="R200" s="4" t="e">
        <v>#N/A</v>
      </c>
      <c r="W200" t="str">
        <v>圣骑士的僧衣</v>
      </c>
      <c r="X200" s="4" t="str">
        <v>圣骑士的僧衣</v>
      </c>
      <c r="AJ200" t="str">
        <v>时空的怀表</v>
      </c>
      <c r="AK200" t="str">
        <v>时空的怀表</v>
      </c>
    </row>
    <row r="201" spans="9:37">
      <c r="I201"/>
      <c r="K201" t="str">
        <v>降临灵符</v>
      </c>
      <c r="L201" s="4" t="str">
        <v>降临灵符</v>
      </c>
      <c r="Q201" t="e">
        <v>#N/A</v>
      </c>
      <c r="R201" s="4" t="e">
        <v>#N/A</v>
      </c>
      <c r="W201" t="str">
        <v>神格装衣</v>
      </c>
      <c r="X201" s="4" t="str">
        <v>神格装衣</v>
      </c>
      <c r="AJ201" t="str">
        <v>降临灵符</v>
      </c>
      <c r="AK201" t="str">
        <v>降临灵符</v>
      </c>
    </row>
    <row r="202" spans="9:37">
      <c r="I202"/>
      <c r="K202" t="str">
        <v>水神クタアト</v>
      </c>
      <c r="L202" s="4" t="str">
        <v>水神クタアト</v>
      </c>
      <c r="Q202" t="e">
        <v>#N/A</v>
      </c>
      <c r="R202" s="4" t="e">
        <v>#N/A</v>
      </c>
      <c r="W202" t="str">
        <v>唐皮铠</v>
      </c>
      <c r="X202" s="4" t="str">
        <v>唐皮铠</v>
      </c>
      <c r="AJ202" t="str">
        <v>水神クタアト</v>
      </c>
      <c r="AK202" t="str">
        <v>水神クタアト</v>
      </c>
    </row>
    <row r="203" spans="9:37">
      <c r="I203"/>
      <c r="K203" t="str">
        <v>妖蛆の秘密</v>
      </c>
      <c r="L203" s="4" t="str">
        <v>妖蛆の秘密</v>
      </c>
      <c r="Q203" t="e">
        <v>#N/A</v>
      </c>
      <c r="R203" s="4" t="e">
        <v>#N/A</v>
      </c>
      <c r="W203" t="str">
        <v>无貌之斗篷</v>
      </c>
      <c r="X203" s="4" t="str">
        <v>无貌之斗篷</v>
      </c>
      <c r="AJ203" t="str">
        <v>妖蛆の秘密</v>
      </c>
      <c r="AK203" t="str">
        <v>妖蛆の秘密</v>
      </c>
    </row>
    <row r="204" spans="9:37">
      <c r="I204"/>
      <c r="K204" t="str">
        <v>螺湮城本伝</v>
      </c>
      <c r="L204" s="4" t="str">
        <v>螺湮城本伝</v>
      </c>
      <c r="Q204" t="e">
        <v>#N/A</v>
      </c>
      <c r="R204" s="4" t="e">
        <v>#N/A</v>
      </c>
      <c r="W204" t="str">
        <v>龙鳞甲</v>
      </c>
      <c r="X204" s="4" t="str">
        <v>龙鳞甲</v>
      </c>
      <c r="AJ204" t="str">
        <v>螺湮城本伝</v>
      </c>
      <c r="AK204" t="str">
        <v>螺湮城本伝</v>
      </c>
    </row>
    <row r="205" spans="9:37">
      <c r="I205"/>
      <c r="K205" t="str">
        <v>伟大聖杯</v>
      </c>
      <c r="L205" s="4" t="str">
        <v>伟大聖杯</v>
      </c>
      <c r="Q205" t="e">
        <v>#N/A</v>
      </c>
      <c r="R205" s="4" t="e">
        <v>#N/A</v>
      </c>
      <c r="W205" t="str">
        <v>灵力驱动甲胄</v>
      </c>
      <c r="X205" s="4" t="str">
        <v>灵力驱动甲胄</v>
      </c>
      <c r="AJ205" t="str">
        <v>伟大聖杯</v>
      </c>
      <c r="AK205" t="str">
        <v>伟大聖杯</v>
      </c>
    </row>
    <row r="206" spans="9:37">
      <c r="I206"/>
      <c r="K206" t="str">
        <v>时之剑·月光</v>
      </c>
      <c r="L206" s="4" t="str">
        <v>时之剑·月光</v>
      </c>
      <c r="Q206" t="e">
        <v>#N/A</v>
      </c>
      <c r="R206" s="4" t="e">
        <v>#N/A</v>
      </c>
      <c r="W206" t="str">
        <v>战术套装</v>
      </c>
      <c r="X206" s="4" t="str">
        <v>战术套装</v>
      </c>
      <c r="AJ206" t="str">
        <v>时之剑·月光</v>
      </c>
      <c r="AK206" t="str">
        <v>时之剑·月光</v>
      </c>
    </row>
    <row r="207" spans="9:37">
      <c r="I207"/>
      <c r="K207" t="str">
        <v>圣遗物碎片</v>
      </c>
      <c r="L207" s="4" t="str">
        <v>圣遗物碎片</v>
      </c>
      <c r="Q207" t="e">
        <v>#N/A</v>
      </c>
      <c r="R207" s="4" t="e">
        <v>#N/A</v>
      </c>
      <c r="W207" t="str">
        <v>梦幻的羽衣</v>
      </c>
      <c r="X207" s="4" t="str">
        <v>梦幻的羽衣</v>
      </c>
      <c r="AJ207" t="str">
        <v>圣遗物碎片</v>
      </c>
      <c r="AK207" t="str">
        <v>圣遗物碎片</v>
      </c>
    </row>
    <row r="208" spans="9:37">
      <c r="I208"/>
      <c r="K208" t="str">
        <v>传说守护神</v>
      </c>
      <c r="L208" s="4" t="str">
        <v>传说守护神</v>
      </c>
      <c r="Q208" t="e">
        <v>#N/A</v>
      </c>
      <c r="R208" s="4" t="e">
        <v>#N/A</v>
      </c>
      <c r="W208" t="str">
        <v>纳米膜套装</v>
      </c>
      <c r="X208" s="4" t="str">
        <v>纳米膜套装</v>
      </c>
      <c r="AJ208" t="str">
        <v>传说守护神</v>
      </c>
      <c r="AK208" t="str">
        <v>传说守护神</v>
      </c>
    </row>
    <row r="209" spans="9:37">
      <c r="I209"/>
      <c r="K209" t="str">
        <v>究极的魔法生物</v>
      </c>
      <c r="L209" s="4" t="str">
        <v>究极的魔法生物</v>
      </c>
      <c r="Q209" t="e">
        <v>#N/A</v>
      </c>
      <c r="R209" s="4" t="e">
        <v>#N/A</v>
      </c>
      <c r="W209" t="str">
        <v>阴阳斗衣</v>
      </c>
      <c r="X209" s="4" t="str">
        <v>阴阳斗衣</v>
      </c>
      <c r="AJ209" t="str">
        <v>究极的魔法生物</v>
      </c>
      <c r="AK209" t="str">
        <v>究极的魔法生物</v>
      </c>
    </row>
    <row r="210" spans="9:37">
      <c r="I210"/>
      <c r="K210" t="str">
        <v>灵阵炉</v>
      </c>
      <c r="L210" s="4" t="str">
        <v>灵阵炉</v>
      </c>
      <c r="Q210" t="e">
        <v>#N/A</v>
      </c>
      <c r="R210" s="4" t="e">
        <v>#N/A</v>
      </c>
      <c r="W210" t="str">
        <v>オリハルコンアーマー</v>
      </c>
      <c r="X210" s="4" t="str">
        <v>オリハルコンアーマー</v>
      </c>
      <c r="AJ210" t="str">
        <v>灵阵炉</v>
      </c>
      <c r="AK210" t="str">
        <v>灵阵炉</v>
      </c>
    </row>
    <row r="211" spans="9:37">
      <c r="I211"/>
      <c r="K211" t="str">
        <v>守护神格</v>
      </c>
      <c r="L211" s="4" t="str">
        <v>守护神格</v>
      </c>
      <c r="Q211" t="e">
        <v>#N/A</v>
      </c>
      <c r="R211" s="4" t="e">
        <v>#N/A</v>
      </c>
      <c r="W211" t="str">
        <v>全身装甲</v>
      </c>
      <c r="X211" s="4" t="str">
        <v>全身装甲</v>
      </c>
      <c r="AJ211" t="str">
        <v>守护神格</v>
      </c>
      <c r="AK211" t="str">
        <v>守护神格</v>
      </c>
    </row>
    <row r="212" spans="9:37">
      <c r="I212"/>
      <c r="K212" t="str">
        <v>异界异本</v>
      </c>
      <c r="L212" s="4" t="str">
        <v>异界异本</v>
      </c>
      <c r="Q212" t="e">
        <v>#N/A</v>
      </c>
      <c r="R212" s="4" t="e">
        <v>#N/A</v>
      </c>
      <c r="W212" t="str">
        <v>神力胸甲</v>
      </c>
      <c r="X212" s="4" t="str">
        <v>神力胸甲</v>
      </c>
      <c r="AJ212" t="str">
        <v>异界异本</v>
      </c>
      <c r="AK212" t="str">
        <v>异界异本</v>
      </c>
    </row>
    <row r="213" spans="9:37">
      <c r="I213"/>
      <c r="K213" t="str">
        <v>ネクロノミコン</v>
      </c>
      <c r="L213" s="4" t="str">
        <v>ネクロノミコン</v>
      </c>
      <c r="Q213" t="e">
        <v>#N/A</v>
      </c>
      <c r="R213" s="4" t="e">
        <v>#N/A</v>
      </c>
      <c r="W213" t="str">
        <v>菊花缭乱</v>
      </c>
      <c r="X213" s="4" t="str">
        <v>菊花缭乱</v>
      </c>
      <c r="AJ213" t="str">
        <v>ネクロノミコン</v>
      </c>
      <c r="AK213" t="str">
        <v>ネクロノミコン</v>
      </c>
    </row>
    <row r="214" spans="9:37">
      <c r="I214"/>
      <c r="K214" t="str">
        <v>象牙の書</v>
      </c>
      <c r="L214" s="4" t="str">
        <v>象牙の書</v>
      </c>
      <c r="Q214" t="e">
        <v>#N/A</v>
      </c>
      <c r="R214" s="4" t="e">
        <v>#N/A</v>
      </c>
      <c r="W214" t="str">
        <v>全身装甲</v>
      </c>
      <c r="X214" s="4" t="str">
        <v>全身装甲</v>
      </c>
      <c r="AJ214" t="str">
        <v>象牙の書</v>
      </c>
      <c r="AK214" t="str">
        <v>象牙の書</v>
      </c>
    </row>
    <row r="215" spans="9:37">
      <c r="I215"/>
      <c r="K215" t="str">
        <v>ナコト写本</v>
      </c>
      <c r="L215" s="4" t="str">
        <v>ナコト写本</v>
      </c>
      <c r="Q215" t="e">
        <v>#N/A</v>
      </c>
      <c r="R215" s="4" t="e">
        <v>#N/A</v>
      </c>
      <c r="W215" t="str">
        <v>铠化防衣</v>
      </c>
      <c r="X215" s="4" t="str">
        <v>铠化防衣</v>
      </c>
      <c r="AJ215" t="str">
        <v>ナコト写本</v>
      </c>
      <c r="AK215" t="str">
        <v>ナコト写本</v>
      </c>
    </row>
    <row r="216" spans="9:37">
      <c r="I216"/>
      <c r="K216" t="str">
        <v>白之锡杖</v>
      </c>
      <c r="L216" s="4" t="str">
        <v>白之锡杖</v>
      </c>
      <c r="Q216" t="e">
        <v>#N/A</v>
      </c>
      <c r="R216" s="4" t="e">
        <v>#N/A</v>
      </c>
      <c r="W216" t="str">
        <v>灵验和装</v>
      </c>
      <c r="X216" s="4" t="str">
        <v>灵验和装</v>
      </c>
      <c r="AJ216" t="str">
        <v>白之锡杖</v>
      </c>
      <c r="AK216" t="str">
        <v>白之锡杖</v>
      </c>
    </row>
    <row r="217" spans="9:37">
      <c r="I217"/>
      <c r="K217" t="str">
        <v>金刚石头盖骨</v>
      </c>
      <c r="L217" s="4" t="str">
        <v>金刚石头盖骨</v>
      </c>
      <c r="Q217" t="e">
        <v>#N/A</v>
      </c>
      <c r="R217" s="4" t="e">
        <v>#N/A</v>
      </c>
      <c r="W217" t="str">
        <v>灵层夹克</v>
      </c>
      <c r="X217" s="4" t="str">
        <v>灵层夹克</v>
      </c>
      <c r="AJ217" t="str">
        <v>金刚石头盖骨</v>
      </c>
      <c r="AK217" t="str">
        <v>金刚石头盖骨</v>
      </c>
    </row>
    <row r="218" spans="9:37">
      <c r="I218"/>
      <c r="K218" t="str">
        <v>星光之钟</v>
      </c>
      <c r="L218" s="4" t="str">
        <v>星光之钟</v>
      </c>
      <c r="Q218" t="e">
        <v>#N/A</v>
      </c>
      <c r="R218" s="4" t="e">
        <v>#N/A</v>
      </c>
      <c r="W218" t="str">
        <v>AA疾风</v>
      </c>
      <c r="X218" s="4" t="str">
        <v>AA疾风</v>
      </c>
      <c r="AJ218" t="str">
        <v>星光之钟</v>
      </c>
      <c r="AK218" t="str">
        <v>星光之钟</v>
      </c>
    </row>
    <row r="219" spans="9:37">
      <c r="I219"/>
      <c r="K219" t="str">
        <v>上古记录</v>
      </c>
      <c r="L219" s="4" t="str">
        <v>上古记录</v>
      </c>
      <c r="Q219" t="e">
        <v>#N/A</v>
      </c>
      <c r="R219" s="4" t="e">
        <v>#N/A</v>
      </c>
      <c r="W219" t="str">
        <v>勇者之铠</v>
      </c>
      <c r="X219" s="4" t="str">
        <v>勇者之铠</v>
      </c>
      <c r="AJ219" t="str">
        <v>上古记录</v>
      </c>
      <c r="AK219" t="str">
        <v>上古记录</v>
      </c>
    </row>
    <row r="220" spans="9:37">
      <c r="I220"/>
      <c r="K220" t="str">
        <v>魔术指挥棒</v>
      </c>
      <c r="L220" s="4" t="str">
        <v>魔术指挥棒</v>
      </c>
      <c r="Q220" t="e">
        <v>#N/A</v>
      </c>
      <c r="R220" s="4" t="e">
        <v>#N/A</v>
      </c>
      <c r="W220" t="str">
        <v>邪眼胸甲</v>
      </c>
      <c r="X220" s="4" t="str">
        <v>邪眼胸甲</v>
      </c>
      <c r="AJ220" t="str">
        <v>魔术指挥棒</v>
      </c>
      <c r="AK220" t="str">
        <v>魔术指挥棒</v>
      </c>
    </row>
    <row r="221" spans="9:37">
      <c r="I221"/>
      <c r="K221" t="str">
        <v>神力粉饼</v>
      </c>
      <c r="L221" s="4" t="str">
        <v>神力粉饼</v>
      </c>
      <c r="Q221" t="e">
        <v>#N/A</v>
      </c>
      <c r="R221" s="4" t="e">
        <v>#N/A</v>
      </c>
      <c r="W221" t="str">
        <v>五芒星礼装</v>
      </c>
      <c r="X221" s="4" t="str">
        <v>五芒星礼装</v>
      </c>
      <c r="AJ221" t="str">
        <v>神力粉饼</v>
      </c>
      <c r="AK221" t="str">
        <v>神力粉饼</v>
      </c>
    </row>
    <row r="222" spans="9:37">
      <c r="I222"/>
      <c r="K222" t="str">
        <v>邪眼手套</v>
      </c>
      <c r="L222" s="4" t="str">
        <v>邪眼手套</v>
      </c>
      <c r="Q222" t="e">
        <v>#N/A</v>
      </c>
      <c r="R222" s="4" t="e">
        <v>#N/A</v>
      </c>
      <c r="W222" t="str">
        <v>大妖怪的革</v>
      </c>
      <c r="X222" s="4" t="str">
        <v>大妖怪的革</v>
      </c>
      <c r="AJ222" t="str">
        <v>邪眼手套</v>
      </c>
      <c r="AK222" t="str">
        <v>邪眼手套</v>
      </c>
    </row>
    <row r="223" spans="9:37">
      <c r="I223"/>
      <c r="K223" t="str">
        <v>悸动诗抄</v>
      </c>
      <c r="L223" s="4" t="str">
        <v>悸动诗抄</v>
      </c>
      <c r="Q223" t="e">
        <v>#N/A</v>
      </c>
      <c r="R223" s="4" t="e">
        <v>#N/A</v>
      </c>
      <c r="W223" t="str">
        <v>封咒甲胄</v>
      </c>
      <c r="X223" s="4" t="str">
        <v>封咒甲胄</v>
      </c>
      <c r="AJ223" t="str">
        <v>悸动诗抄</v>
      </c>
      <c r="AK223" t="str">
        <v>悸动诗抄</v>
      </c>
    </row>
    <row r="224" spans="9:37">
      <c r="I224"/>
      <c r="K224" t="str">
        <v>可怖的守护神</v>
      </c>
      <c r="L224" s="4" t="str">
        <v>可怖的守护神</v>
      </c>
      <c r="Q224" t="e">
        <v>#N/A</v>
      </c>
      <c r="R224" s="4" t="e">
        <v>#N/A</v>
      </c>
      <c r="W224" t="str">
        <v>红月的宝玉</v>
      </c>
      <c r="X224" s="4" t="str">
        <v>红月的宝玉</v>
      </c>
      <c r="AJ224" t="str">
        <v>可怖的守护神</v>
      </c>
      <c r="AK224" t="str">
        <v>可怖的守护神</v>
      </c>
    </row>
    <row r="225" spans="9:37">
      <c r="I225"/>
      <c r="K225" t="str">
        <v>灵力剑</v>
      </c>
      <c r="L225" s="4" t="str">
        <v>灵力剑</v>
      </c>
      <c r="Q225" t="e">
        <v>#N/A</v>
      </c>
      <c r="R225" s="4" t="e">
        <v>#N/A</v>
      </c>
      <c r="W225" t="str">
        <v>龙帝衣</v>
      </c>
      <c r="X225" s="4" t="str">
        <v>龙帝衣</v>
      </c>
      <c r="AJ225" t="str">
        <v>灵力剑</v>
      </c>
      <c r="AK225" t="str">
        <v>灵力剑</v>
      </c>
    </row>
    <row r="226" spans="9:37">
      <c r="I226"/>
      <c r="K226" t="str">
        <v>咒言卷轴</v>
      </c>
      <c r="L226" s="4" t="str">
        <v>咒言卷轴</v>
      </c>
      <c r="Q226" t="e">
        <v>#N/A</v>
      </c>
      <c r="R226" s="4" t="e">
        <v>#N/A</v>
      </c>
      <c r="W226" t="str">
        <v>究极外壳</v>
      </c>
      <c r="X226" s="4" t="str">
        <v>究极外壳</v>
      </c>
      <c r="AJ226" t="str">
        <v>咒言卷轴</v>
      </c>
      <c r="AK226" t="str">
        <v>咒言卷轴</v>
      </c>
    </row>
    <row r="227" spans="9:37">
      <c r="I227"/>
      <c r="K227" t="str">
        <v>善童鬼</v>
      </c>
      <c r="L227" s="4" t="str">
        <v>善童鬼</v>
      </c>
      <c r="Q227" t="e">
        <v>#N/A</v>
      </c>
      <c r="R227" s="4" t="e">
        <v>#N/A</v>
      </c>
      <c r="W227" t="str">
        <v>念动战斗服</v>
      </c>
      <c r="X227" s="4" t="str">
        <v>念动战斗服</v>
      </c>
      <c r="AJ227" t="str">
        <v>善童鬼</v>
      </c>
      <c r="AK227" t="str">
        <v>善童鬼</v>
      </c>
    </row>
    <row r="228" spans="9:37">
      <c r="I228"/>
      <c r="K228" t="str">
        <v>风袋</v>
      </c>
      <c r="L228" s="4" t="str">
        <v>风袋</v>
      </c>
      <c r="Q228" t="e">
        <v>#N/A</v>
      </c>
      <c r="R228" s="4" t="e">
        <v>#N/A</v>
      </c>
      <c r="W228" t="str">
        <v>劝请礼装</v>
      </c>
      <c r="X228" s="4" t="str">
        <v>劝请礼装</v>
      </c>
      <c r="AJ228" t="str">
        <v>风袋</v>
      </c>
      <c r="AK228" t="str">
        <v>风袋</v>
      </c>
    </row>
    <row r="229" spans="9:37">
      <c r="I229"/>
      <c r="K229" t="str">
        <v>鬼太鼓</v>
      </c>
      <c r="L229" s="4" t="str">
        <v>鬼太鼓</v>
      </c>
      <c r="Q229" t="e">
        <v>#N/A</v>
      </c>
      <c r="R229" s="4" t="e">
        <v>#N/A</v>
      </c>
      <c r="W229" t="str">
        <v>灵气装甲</v>
      </c>
      <c r="X229" s="4" t="str">
        <v>灵气装甲</v>
      </c>
      <c r="AJ229" t="str">
        <v>鬼太鼓</v>
      </c>
      <c r="AK229" t="str">
        <v>鬼太鼓</v>
      </c>
    </row>
    <row r="230" spans="9:37">
      <c r="I230"/>
      <c r="K230" t="str">
        <v>魔法杖</v>
      </c>
      <c r="L230" s="4" t="str">
        <v>魔法杖</v>
      </c>
      <c r="Q230" t="e">
        <v>#N/A</v>
      </c>
      <c r="R230" s="4" t="e">
        <v>#N/A</v>
      </c>
      <c r="W230" t="str">
        <v>无态金属</v>
      </c>
      <c r="X230" s="4" t="str">
        <v>无态金属</v>
      </c>
      <c r="AJ230" t="str">
        <v>魔法杖</v>
      </c>
      <c r="AK230" t="str">
        <v>魔法杖</v>
      </c>
    </row>
    <row r="231" spans="9:37">
      <c r="I231"/>
      <c r="K231" t="str">
        <v>神秘塔罗牌</v>
      </c>
      <c r="L231" s="4" t="str">
        <v>神秘塔罗牌</v>
      </c>
      <c r="Q231" t="e">
        <v>#N/A</v>
      </c>
      <c r="R231" s="4" t="e">
        <v>#N/A</v>
      </c>
      <c r="W231" t="str">
        <v>特殊战斗服</v>
      </c>
      <c r="X231" s="4" t="str">
        <v>特殊战斗服</v>
      </c>
      <c r="AJ231" t="str">
        <v>神秘塔罗牌</v>
      </c>
      <c r="AK231" t="str">
        <v>神秘塔罗牌</v>
      </c>
    </row>
    <row r="232" spans="9:37">
      <c r="I232"/>
      <c r="K232" t="str">
        <v>炼金・灵石</v>
      </c>
      <c r="L232" s="4" t="str">
        <v>炼金・灵石</v>
      </c>
      <c r="Q232" t="e">
        <v>#N/A</v>
      </c>
      <c r="R232" s="4" t="e">
        <v>#N/A</v>
      </c>
      <c r="W232" t="str">
        <v>决斗礼装</v>
      </c>
      <c r="X232" s="4" t="str">
        <v>决斗礼装</v>
      </c>
      <c r="AJ232" t="str">
        <v>炼金・灵石</v>
      </c>
      <c r="AK232" t="str">
        <v>炼金・灵石</v>
      </c>
    </row>
    <row r="233" spans="11:37">
      <c r="K233" t="str">
        <v>炼金・灵书</v>
      </c>
      <c r="L233" s="4" t="str">
        <v>炼金・灵书</v>
      </c>
      <c r="W233" t="str">
        <v>楯无铠</v>
      </c>
      <c r="X233" s="4" t="str">
        <v>楯无铠</v>
      </c>
      <c r="AJ233" t="str">
        <v>炼金・灵书</v>
      </c>
      <c r="AK233" t="str">
        <v>炼金・灵书</v>
      </c>
    </row>
    <row r="234" spans="11:37">
      <c r="K234" t="str">
        <v>炼金・灵神</v>
      </c>
      <c r="L234" s="4" t="str">
        <v>炼金・灵神</v>
      </c>
      <c r="W234" t="str">
        <v>龙宫衣</v>
      </c>
      <c r="X234" s="4" t="str">
        <v>龙宫衣</v>
      </c>
      <c r="AJ234" t="str">
        <v>炼金・灵神</v>
      </c>
      <c r="AK234" t="str">
        <v>炼金・灵神</v>
      </c>
    </row>
    <row r="235" spans="11:37">
      <c r="K235" t="str">
        <v>炼金・灵杖</v>
      </c>
      <c r="L235" s="4" t="str">
        <v>炼金・灵杖</v>
      </c>
      <c r="W235" t="str">
        <v>蜘蛛神之衣</v>
      </c>
      <c r="X235" s="4" t="str">
        <v>蜘蛛神之衣</v>
      </c>
      <c r="AJ235" t="str">
        <v>炼金・灵杖</v>
      </c>
      <c r="AK235" t="str">
        <v>炼金・灵杖</v>
      </c>
    </row>
    <row r="236" spans="11:37">
      <c r="K236" t="str">
        <v>天狼之风</v>
      </c>
      <c r="W236" t="str">
        <v>八幡胴钢</v>
      </c>
      <c r="X236" s="4" t="str">
        <v>八幡胴钢</v>
      </c>
      <c r="AJ236" t="str">
        <v>天狼之风</v>
      </c>
      <c r="AK236" t="str">
        <v>天狼之风</v>
      </c>
    </row>
    <row r="237" spans="11:24">
      <c r="K237" t="e">
        <v>#N/A</v>
      </c>
      <c r="W237" t="str">
        <v>人造神兵</v>
      </c>
      <c r="X237" s="4" t="str">
        <v>人造神兵</v>
      </c>
    </row>
    <row r="238" spans="11:24">
      <c r="K238" t="e">
        <v>#N/A</v>
      </c>
      <c r="W238" t="str">
        <v>反射装甲X</v>
      </c>
      <c r="X238" s="4" t="str">
        <v>反射装甲X</v>
      </c>
    </row>
    <row r="239" spans="11:24">
      <c r="K239" t="e">
        <v>#N/A</v>
      </c>
      <c r="W239" t="str">
        <v>原初甲胄</v>
      </c>
      <c r="X239" s="4" t="str">
        <v>原初甲胄</v>
      </c>
    </row>
    <row r="240" spans="11:24">
      <c r="K240" t="e">
        <v>#N/A</v>
      </c>
      <c r="W240" t="str">
        <v>破神忍衣</v>
      </c>
      <c r="X240" s="4" t="str">
        <v>破神忍衣</v>
      </c>
    </row>
    <row r="241" spans="11:24">
      <c r="K241" t="e">
        <v>#N/A</v>
      </c>
      <c r="W241" t="str">
        <v>咒解装甲</v>
      </c>
      <c r="X241" s="4" t="str">
        <v>咒解装甲</v>
      </c>
    </row>
    <row r="242" spans="11:24">
      <c r="K242" t="e">
        <v>#N/A</v>
      </c>
      <c r="W242" t="str">
        <v>神秘链甲</v>
      </c>
      <c r="X242" s="4" t="str">
        <v>神秘链甲</v>
      </c>
    </row>
    <row r="243" spans="11:24">
      <c r="K243" t="e">
        <v>#N/A</v>
      </c>
      <c r="W243" t="str">
        <v>光学迷彩服</v>
      </c>
      <c r="X243" s="4" t="str">
        <v>光学迷彩服</v>
      </c>
    </row>
    <row r="244" spans="11:24">
      <c r="K244" t="e">
        <v>#N/A</v>
      </c>
      <c r="W244" t="str">
        <v>强化灵力骨骼</v>
      </c>
      <c r="X244" s="4" t="str">
        <v>强化灵力骨骼</v>
      </c>
    </row>
    <row r="245" spans="11:24">
      <c r="K245" t="e">
        <v>#N/A</v>
      </c>
      <c r="W245" t="str">
        <v>避来矢</v>
      </c>
      <c r="X245" s="4" t="str">
        <v>避来矢</v>
      </c>
    </row>
    <row r="246" spans="11:24">
      <c r="K246" t="e">
        <v>#N/A</v>
      </c>
      <c r="W246" t="str">
        <v>王の黄衣</v>
      </c>
      <c r="X246" s="4" t="str">
        <v>王の黄衣</v>
      </c>
    </row>
    <row r="247" spans="11:24">
      <c r="K247" t="e">
        <v>#N/A</v>
      </c>
      <c r="W247" t="str">
        <v>破神装衣</v>
      </c>
      <c r="X247" s="4" t="str">
        <v>破神装衣</v>
      </c>
    </row>
    <row r="248" spans="11:24">
      <c r="K248" t="e">
        <v>#N/A</v>
      </c>
      <c r="W248" t="str">
        <v>龙之血</v>
      </c>
      <c r="X248" s="4" t="str">
        <v>龙之血</v>
      </c>
    </row>
    <row r="249" spans="11:24">
      <c r="K249" t="e">
        <v>#N/A</v>
      </c>
      <c r="W249" t="str">
        <v>晓之炼衣</v>
      </c>
      <c r="X249" s="4" t="str">
        <v>晓之炼衣</v>
      </c>
    </row>
    <row r="250" spans="11:24">
      <c r="K250" t="e">
        <v>#N/A</v>
      </c>
      <c r="W250" t="str">
        <v>万象奏</v>
      </c>
      <c r="X250" s="4" t="str">
        <v>万象奏</v>
      </c>
    </row>
    <row r="251" spans="11:24">
      <c r="K251" t="e">
        <v>#N/A</v>
      </c>
      <c r="W251" t="str">
        <v>阿卡夏长袍</v>
      </c>
      <c r="X251" s="4" t="str">
        <v>阿卡夏长袍</v>
      </c>
    </row>
    <row r="252" spans="11:24">
      <c r="K252" t="e">
        <v>#N/A</v>
      </c>
      <c r="W252" t="str">
        <v>阿特拉斯之衣</v>
      </c>
      <c r="X252" s="4" t="str">
        <v>阿特拉斯之衣</v>
      </c>
    </row>
    <row r="253" spans="11:24">
      <c r="K253" t="e">
        <v>#N/A</v>
      </c>
      <c r="W253" t="str">
        <v>无双力带</v>
      </c>
      <c r="X253" s="4" t="str">
        <v>无双力带</v>
      </c>
    </row>
    <row r="254" spans="11:24">
      <c r="K254" t="e">
        <v>#N/A</v>
      </c>
      <c r="W254" t="str">
        <v>夜行之衣</v>
      </c>
      <c r="X254" s="4" t="str">
        <v>夜行之衣</v>
      </c>
    </row>
    <row r="255" spans="11:24">
      <c r="K255" t="e">
        <v>#N/A</v>
      </c>
      <c r="W255" t="str">
        <v>誓言神衣</v>
      </c>
      <c r="X255" s="4" t="str">
        <v>誓言神衣</v>
      </c>
    </row>
    <row r="256" spans="11:24">
      <c r="K256" t="e">
        <v>#N/A</v>
      </c>
      <c r="W256" t="str">
        <v>至高权能套装</v>
      </c>
      <c r="X256" s="4" t="str">
        <v>至高权能套装</v>
      </c>
    </row>
    <row r="257" spans="11:24">
      <c r="K257" t="e">
        <v>#N/A</v>
      </c>
      <c r="W257" t="str">
        <v>次元力场</v>
      </c>
      <c r="X257" s="4" t="str">
        <v>次元力场</v>
      </c>
    </row>
    <row r="258" spans="11:24">
      <c r="K258" t="e">
        <v>#N/A</v>
      </c>
      <c r="W258" t="str">
        <v>神格礼装</v>
      </c>
      <c r="X258" s="4" t="str">
        <v>神格礼装</v>
      </c>
    </row>
    <row r="259" spans="11:24">
      <c r="K259" t="e">
        <v>#N/A</v>
      </c>
      <c r="W259" t="str">
        <v>精金人工肌肉</v>
      </c>
      <c r="X259" s="4" t="str">
        <v>精金人工肌肉</v>
      </c>
    </row>
    <row r="260" spans="11:24">
      <c r="K260" t="e">
        <v>#N/A</v>
      </c>
      <c r="W260" t="str">
        <v>呪破重甲</v>
      </c>
      <c r="X260" s="4" t="str">
        <v>呪破重甲</v>
      </c>
    </row>
    <row r="261" spans="11:24">
      <c r="K261" t="e">
        <v>#N/A</v>
      </c>
      <c r="W261" t="str">
        <v>大神灵装</v>
      </c>
      <c r="X261" s="4" t="str">
        <v>大神灵装</v>
      </c>
    </row>
    <row r="262" spans="11:24">
      <c r="K262" t="e">
        <v>#N/A</v>
      </c>
      <c r="W262" t="str">
        <v>神圣夹克</v>
      </c>
      <c r="X262" s="4" t="str">
        <v>神圣夹克</v>
      </c>
    </row>
    <row r="263" spans="11:24">
      <c r="K263" t="e">
        <v>#N/A</v>
      </c>
      <c r="W263" t="e">
        <v>#N/A</v>
      </c>
      <c r="X263" s="4" t="e">
        <v>#N/A</v>
      </c>
    </row>
    <row r="264" spans="11:24">
      <c r="K264" t="e">
        <v>#N/A</v>
      </c>
      <c r="W264" t="e">
        <v>#N/A</v>
      </c>
      <c r="X264" s="4" t="e">
        <v>#N/A</v>
      </c>
    </row>
    <row r="265" spans="11:24">
      <c r="K265" t="e">
        <v>#N/A</v>
      </c>
      <c r="W265" t="e">
        <v>#N/A</v>
      </c>
      <c r="X265" s="4" t="e">
        <v>#N/A</v>
      </c>
    </row>
    <row r="266" spans="11:24">
      <c r="K266" t="e">
        <v>#N/A</v>
      </c>
      <c r="W266" t="e">
        <v>#N/A</v>
      </c>
      <c r="X266" s="4" t="e">
        <v>#N/A</v>
      </c>
    </row>
    <row r="267" spans="11:24">
      <c r="K267" t="e">
        <v>#N/A</v>
      </c>
      <c r="W267" t="e">
        <v>#N/A</v>
      </c>
      <c r="X267" s="4" t="e">
        <v>#N/A</v>
      </c>
    </row>
    <row r="268" spans="11:24">
      <c r="K268" t="e">
        <v>#N/A</v>
      </c>
      <c r="W268" t="e">
        <v>#N/A</v>
      </c>
      <c r="X268" s="4" t="e">
        <v>#N/A</v>
      </c>
    </row>
    <row r="269" spans="11:24">
      <c r="K269" t="e">
        <v>#N/A</v>
      </c>
      <c r="W269" t="e">
        <v>#N/A</v>
      </c>
      <c r="X269" s="4" t="e">
        <v>#N/A</v>
      </c>
    </row>
    <row r="270" spans="11:24">
      <c r="K270" t="e">
        <v>#N/A</v>
      </c>
      <c r="W270" t="e">
        <v>#N/A</v>
      </c>
      <c r="X270" s="4" t="e">
        <v>#N/A</v>
      </c>
    </row>
    <row r="271" spans="11:24">
      <c r="K271" t="e">
        <v>#N/A</v>
      </c>
      <c r="W271" t="e">
        <v>#N/A</v>
      </c>
      <c r="X271" s="4" t="e">
        <v>#N/A</v>
      </c>
    </row>
    <row r="272" spans="11:24">
      <c r="K272" t="e">
        <v>#N/A</v>
      </c>
      <c r="W272" t="e">
        <v>#N/A</v>
      </c>
      <c r="X272" s="4" t="e">
        <v>#N/A</v>
      </c>
    </row>
    <row r="273" spans="11:24">
      <c r="K273" t="e">
        <v>#N/A</v>
      </c>
      <c r="W273" t="e">
        <v>#N/A</v>
      </c>
      <c r="X273" s="4" t="e">
        <v>#N/A</v>
      </c>
    </row>
    <row r="274" spans="11:24">
      <c r="K274" t="e">
        <v>#N/A</v>
      </c>
      <c r="W274" t="e">
        <v>#N/A</v>
      </c>
      <c r="X274" s="4" t="e">
        <v>#N/A</v>
      </c>
    </row>
    <row r="275" spans="11:24">
      <c r="K275" t="e">
        <v>#N/A</v>
      </c>
      <c r="W275" t="e">
        <v>#N/A</v>
      </c>
      <c r="X275" s="4" t="e">
        <v>#N/A</v>
      </c>
    </row>
    <row r="276" spans="11:24">
      <c r="K276" t="e">
        <v>#N/A</v>
      </c>
      <c r="W276" t="e">
        <v>#N/A</v>
      </c>
      <c r="X276" s="4" t="e">
        <v>#N/A</v>
      </c>
    </row>
    <row r="277" spans="11:24">
      <c r="K277" t="e">
        <v>#N/A</v>
      </c>
      <c r="W277" t="e">
        <v>#N/A</v>
      </c>
      <c r="X277" s="4" t="e">
        <v>#N/A</v>
      </c>
    </row>
    <row r="278" spans="11:24">
      <c r="K278" t="e">
        <v>#N/A</v>
      </c>
      <c r="W278" t="e">
        <v>#N/A</v>
      </c>
      <c r="X278" s="4" t="e">
        <v>#N/A</v>
      </c>
    </row>
    <row r="279" spans="11:24">
      <c r="K279" t="e">
        <v>#N/A</v>
      </c>
      <c r="W279" t="e">
        <v>#N/A</v>
      </c>
      <c r="X279" s="4" t="e">
        <v>#N/A</v>
      </c>
    </row>
    <row r="280" spans="11:24">
      <c r="K280" t="e">
        <v>#N/A</v>
      </c>
      <c r="W280" t="e">
        <v>#N/A</v>
      </c>
      <c r="X280" s="4" t="e">
        <v>#N/A</v>
      </c>
    </row>
    <row r="281" spans="11:24">
      <c r="K281" t="e">
        <v>#N/A</v>
      </c>
      <c r="W281" t="e">
        <v>#N/A</v>
      </c>
      <c r="X281" s="4" t="e">
        <v>#N/A</v>
      </c>
    </row>
    <row r="282" spans="11:24">
      <c r="K282" t="e">
        <v>#N/A</v>
      </c>
      <c r="W282" t="e">
        <v>#N/A</v>
      </c>
      <c r="X282" s="4" t="e">
        <v>#N/A</v>
      </c>
    </row>
    <row r="283" spans="11:24">
      <c r="K283" t="e">
        <v>#N/A</v>
      </c>
      <c r="W283" t="e">
        <v>#N/A</v>
      </c>
      <c r="X283" s="4" t="e">
        <v>#N/A</v>
      </c>
    </row>
    <row r="284" spans="11:24">
      <c r="K284" t="e">
        <v>#N/A</v>
      </c>
      <c r="W284" t="e">
        <v>#N/A</v>
      </c>
      <c r="X284" s="4" t="e">
        <v>#N/A</v>
      </c>
    </row>
    <row r="285" spans="11:24">
      <c r="K285" t="e">
        <v>#N/A</v>
      </c>
      <c r="W285" t="e">
        <v>#N/A</v>
      </c>
      <c r="X285" s="4" t="e">
        <v>#N/A</v>
      </c>
    </row>
    <row r="286" spans="11:24">
      <c r="K286" t="e">
        <v>#N/A</v>
      </c>
      <c r="W286" t="e">
        <v>#N/A</v>
      </c>
      <c r="X286" s="4" t="e">
        <v>#N/A</v>
      </c>
    </row>
    <row r="287" spans="11:24">
      <c r="K287" t="e">
        <v>#N/A</v>
      </c>
      <c r="W287" t="e">
        <v>#N/A</v>
      </c>
      <c r="X287" s="4" t="e">
        <v>#N/A</v>
      </c>
    </row>
    <row r="288" spans="11:24">
      <c r="K288" t="e">
        <v>#N/A</v>
      </c>
      <c r="W288" t="e">
        <v>#N/A</v>
      </c>
      <c r="X288" s="4" t="e">
        <v>#N/A</v>
      </c>
    </row>
    <row r="289" spans="11:24">
      <c r="K289" t="e">
        <v>#N/A</v>
      </c>
      <c r="W289" t="e">
        <v>#N/A</v>
      </c>
      <c r="X289" s="4" t="e">
        <v>#N/A</v>
      </c>
    </row>
    <row r="290" spans="11:24">
      <c r="K290" t="e">
        <v>#N/A</v>
      </c>
      <c r="W290" t="e">
        <v>#N/A</v>
      </c>
      <c r="X290" s="4" t="e">
        <v>#N/A</v>
      </c>
    </row>
    <row r="291" spans="11:24">
      <c r="K291" t="e">
        <v>#N/A</v>
      </c>
      <c r="W291" t="e">
        <v>#N/A</v>
      </c>
      <c r="X291" s="4" t="e">
        <v>#N/A</v>
      </c>
    </row>
    <row r="292" spans="11:24">
      <c r="K292" t="e">
        <v>#N/A</v>
      </c>
      <c r="W292" t="e">
        <v>#N/A</v>
      </c>
      <c r="X292" s="4" t="e">
        <v>#N/A</v>
      </c>
    </row>
    <row r="293" spans="11:24">
      <c r="K293" t="e">
        <v>#N/A</v>
      </c>
      <c r="W293" t="e">
        <v>#N/A</v>
      </c>
      <c r="X293" s="4" t="e">
        <v>#N/A</v>
      </c>
    </row>
    <row r="294" spans="11:24">
      <c r="K294" t="e">
        <v>#N/A</v>
      </c>
      <c r="W294" t="e">
        <v>#N/A</v>
      </c>
      <c r="X294" s="4" t="e">
        <v>#N/A</v>
      </c>
    </row>
    <row r="295" spans="11:24">
      <c r="K295" t="e">
        <v>#N/A</v>
      </c>
      <c r="W295" t="e">
        <v>#N/A</v>
      </c>
      <c r="X295" s="4" t="e">
        <v>#N/A</v>
      </c>
    </row>
    <row r="296" spans="11:24">
      <c r="K296" t="e">
        <v>#N/A</v>
      </c>
      <c r="W296" t="e">
        <v>#N/A</v>
      </c>
      <c r="X296" s="4" t="e">
        <v>#N/A</v>
      </c>
    </row>
    <row r="297" spans="23:24">
      <c r="W297" t="e">
        <v>#N/A</v>
      </c>
      <c r="X297" s="4" t="e">
        <v>#N/A</v>
      </c>
    </row>
    <row r="298" spans="23:24">
      <c r="W298" t="e">
        <v>#N/A</v>
      </c>
      <c r="X298" s="4" t="e">
        <v>#N/A</v>
      </c>
    </row>
    <row r="299" spans="23:24">
      <c r="W299" t="e">
        <v>#N/A</v>
      </c>
      <c r="X299" s="4" t="e">
        <v>#N/A</v>
      </c>
    </row>
    <row r="300" spans="23:24">
      <c r="W300" t="e">
        <v>#N/A</v>
      </c>
      <c r="X300" s="4" t="e">
        <v>#N/A</v>
      </c>
    </row>
    <row r="301" spans="23:24">
      <c r="W301" t="e">
        <v>#N/A</v>
      </c>
      <c r="X301" s="4" t="e">
        <v>#N/A</v>
      </c>
    </row>
    <row r="302" spans="23:24">
      <c r="W302" t="e">
        <v>#N/A</v>
      </c>
      <c r="X302" s="4" t="e">
        <v>#N/A</v>
      </c>
    </row>
    <row r="303" spans="23:24">
      <c r="W303" t="e">
        <v>#N/A</v>
      </c>
      <c r="X303" s="4" t="e">
        <v>#N/A</v>
      </c>
    </row>
    <row r="304" spans="23:24">
      <c r="W304" t="e">
        <v>#N/A</v>
      </c>
      <c r="X304" s="4" t="e">
        <v>#N/A</v>
      </c>
    </row>
    <row r="305" spans="23:24">
      <c r="W305" t="e">
        <v>#N/A</v>
      </c>
      <c r="X305" s="4" t="e">
        <v>#N/A</v>
      </c>
    </row>
    <row r="306" spans="23:24">
      <c r="W306" t="e">
        <v>#N/A</v>
      </c>
      <c r="X306" s="4" t="e">
        <v>#N/A</v>
      </c>
    </row>
    <row r="307" spans="23:24">
      <c r="W307" t="e">
        <v>#N/A</v>
      </c>
      <c r="X307" s="4" t="e">
        <v>#N/A</v>
      </c>
    </row>
    <row r="308" spans="23:24">
      <c r="W308" t="e">
        <v>#N/A</v>
      </c>
      <c r="X308" s="4" t="e">
        <v>#N/A</v>
      </c>
    </row>
    <row r="309" spans="23:24">
      <c r="W309" t="e">
        <v>#N/A</v>
      </c>
      <c r="X309" s="4" t="e">
        <v>#N/A</v>
      </c>
    </row>
    <row r="310" spans="23:24">
      <c r="W310" t="e">
        <v>#N/A</v>
      </c>
      <c r="X310" s="4" t="e">
        <v>#N/A</v>
      </c>
    </row>
    <row r="311" spans="23:24">
      <c r="W311" t="e">
        <v>#N/A</v>
      </c>
      <c r="X311" s="4" t="e">
        <v>#N/A</v>
      </c>
    </row>
    <row r="312" spans="23:24">
      <c r="W312" t="e">
        <v>#N/A</v>
      </c>
      <c r="X312" s="4" t="e">
        <v>#N/A</v>
      </c>
    </row>
    <row r="313" spans="23:24">
      <c r="W313" t="e">
        <v>#N/A</v>
      </c>
      <c r="X313" s="4" t="e">
        <v>#N/A</v>
      </c>
    </row>
    <row r="314" spans="23:24">
      <c r="W314" t="e">
        <v>#N/A</v>
      </c>
      <c r="X314" s="4" t="e">
        <v>#N/A</v>
      </c>
    </row>
    <row r="315" spans="23:24">
      <c r="W315" t="e">
        <v>#N/A</v>
      </c>
      <c r="X315" s="4" t="e">
        <v>#N/A</v>
      </c>
    </row>
    <row r="316" spans="23:24">
      <c r="W316" t="e">
        <v>#N/A</v>
      </c>
      <c r="X316" s="4" t="e">
        <v>#N/A</v>
      </c>
    </row>
    <row r="317" spans="23:24">
      <c r="W317" t="e">
        <v>#N/A</v>
      </c>
      <c r="X317" s="4" t="e">
        <v>#N/A</v>
      </c>
    </row>
    <row r="318" spans="23:24">
      <c r="W318" t="e">
        <v>#N/A</v>
      </c>
      <c r="X318" s="4" t="e">
        <v>#N/A</v>
      </c>
    </row>
    <row r="319" spans="23:24">
      <c r="W319" t="e">
        <v>#N/A</v>
      </c>
      <c r="X319" s="4" t="e">
        <v>#N/A</v>
      </c>
    </row>
    <row r="320" spans="23:24">
      <c r="W320" t="e">
        <v>#N/A</v>
      </c>
      <c r="X320" s="4" t="e">
        <v>#N/A</v>
      </c>
    </row>
    <row r="321" spans="23:24">
      <c r="W321" t="e">
        <v>#N/A</v>
      </c>
      <c r="X321" s="4" t="e">
        <v>#N/A</v>
      </c>
    </row>
    <row r="322" spans="23:24">
      <c r="W322" t="e">
        <v>#N/A</v>
      </c>
      <c r="X322" s="4" t="e">
        <v>#N/A</v>
      </c>
    </row>
    <row r="323" spans="23:24">
      <c r="W323" t="e">
        <v>#N/A</v>
      </c>
      <c r="X323" s="4" t="e">
        <v>#N/A</v>
      </c>
    </row>
    <row r="324" spans="23:24">
      <c r="W324" t="e">
        <v>#N/A</v>
      </c>
      <c r="X324" s="4" t="e">
        <v>#N/A</v>
      </c>
    </row>
    <row r="325" spans="23:24">
      <c r="W325" t="e">
        <v>#N/A</v>
      </c>
      <c r="X325" s="4" t="e">
        <v>#N/A</v>
      </c>
    </row>
    <row r="326" spans="23:24">
      <c r="W326" t="e">
        <v>#N/A</v>
      </c>
      <c r="X326" s="4" t="e">
        <v>#N/A</v>
      </c>
    </row>
    <row r="327" spans="23:24">
      <c r="W327" t="e">
        <v>#N/A</v>
      </c>
      <c r="X327" s="4" t="e">
        <v>#N/A</v>
      </c>
    </row>
    <row r="328" spans="23:24">
      <c r="W328" t="e">
        <v>#N/A</v>
      </c>
      <c r="X328" s="4" t="e">
        <v>#N/A</v>
      </c>
    </row>
    <row r="329" spans="23:24">
      <c r="W329" t="e">
        <v>#N/A</v>
      </c>
      <c r="X329" s="4" t="e">
        <v>#N/A</v>
      </c>
    </row>
    <row r="330" spans="23:24">
      <c r="W330" t="e">
        <v>#N/A</v>
      </c>
      <c r="X330" s="4" t="e">
        <v>#N/A</v>
      </c>
    </row>
    <row r="331" spans="23:24">
      <c r="W331" t="e">
        <v>#N/A</v>
      </c>
      <c r="X331" s="4" t="e">
        <v>#N/A</v>
      </c>
    </row>
    <row r="332" spans="23:24">
      <c r="W332" t="e">
        <v>#N/A</v>
      </c>
      <c r="X332" s="4" t="e">
        <v>#N/A</v>
      </c>
    </row>
    <row r="333" spans="23:24">
      <c r="W333" t="e">
        <v>#N/A</v>
      </c>
      <c r="X333" s="4" t="e">
        <v>#N/A</v>
      </c>
    </row>
    <row r="334" spans="23:24">
      <c r="W334" t="e">
        <v>#N/A</v>
      </c>
      <c r="X334" s="4" t="e">
        <v>#N/A</v>
      </c>
    </row>
    <row r="335" spans="23:24">
      <c r="W335" t="e">
        <v>#N/A</v>
      </c>
      <c r="X335" s="4" t="e">
        <v>#N/A</v>
      </c>
    </row>
    <row r="336" spans="23:24">
      <c r="W336" t="e">
        <v>#N/A</v>
      </c>
      <c r="X336" s="4" t="e">
        <v>#N/A</v>
      </c>
    </row>
    <row r="337" spans="23:24">
      <c r="W337" t="e">
        <v>#N/A</v>
      </c>
      <c r="X337" s="4" t="e">
        <v>#N/A</v>
      </c>
    </row>
    <row r="338" spans="23:24">
      <c r="W338" t="e">
        <v>#N/A</v>
      </c>
      <c r="X338" s="4" t="e">
        <v>#N/A</v>
      </c>
    </row>
    <row r="339" spans="23:24">
      <c r="W339" t="e">
        <v>#N/A</v>
      </c>
      <c r="X339" s="4" t="e">
        <v>#N/A</v>
      </c>
    </row>
    <row r="340" spans="23:24">
      <c r="W340" t="e">
        <v>#N/A</v>
      </c>
      <c r="X340" s="4" t="e">
        <v>#N/A</v>
      </c>
    </row>
    <row r="341" spans="23:24">
      <c r="W341" t="e">
        <v>#N/A</v>
      </c>
      <c r="X341" s="4" t="e">
        <v>#N/A</v>
      </c>
    </row>
    <row r="342" spans="23:24">
      <c r="W342" t="e">
        <v>#N/A</v>
      </c>
      <c r="X342" s="4" t="e">
        <v>#N/A</v>
      </c>
    </row>
    <row r="343" spans="23:24">
      <c r="W343" t="e">
        <v>#N/A</v>
      </c>
      <c r="X343" s="4" t="e">
        <v>#N/A</v>
      </c>
    </row>
    <row r="344" spans="23:24">
      <c r="W344" t="e">
        <v>#N/A</v>
      </c>
      <c r="X344" s="4" t="e">
        <v>#N/A</v>
      </c>
    </row>
    <row r="345" spans="23:24">
      <c r="W345" t="e">
        <v>#N/A</v>
      </c>
      <c r="X345" s="4" t="e">
        <v>#N/A</v>
      </c>
    </row>
    <row r="346" spans="23:24">
      <c r="W346" t="e">
        <v>#N/A</v>
      </c>
      <c r="X346" s="4" t="e">
        <v>#N/A</v>
      </c>
    </row>
    <row r="347" spans="23:24">
      <c r="W347" t="e">
        <v>#N/A</v>
      </c>
      <c r="X347" s="4" t="e">
        <v>#N/A</v>
      </c>
    </row>
    <row r="348" spans="23:24">
      <c r="W348" t="e">
        <v>#N/A</v>
      </c>
      <c r="X348" s="4" t="e">
        <v>#N/A</v>
      </c>
    </row>
    <row r="349" spans="23:24">
      <c r="W349" t="e">
        <v>#N/A</v>
      </c>
      <c r="X349" s="4" t="e">
        <v>#N/A</v>
      </c>
    </row>
    <row r="350" spans="23:24">
      <c r="W350" t="e">
        <v>#N/A</v>
      </c>
      <c r="X350" s="4" t="e">
        <v>#N/A</v>
      </c>
    </row>
    <row r="351" spans="23:24">
      <c r="W351" t="e">
        <v>#N/A</v>
      </c>
      <c r="X351" s="4" t="e">
        <v>#N/A</v>
      </c>
    </row>
    <row r="352" spans="23:24">
      <c r="W352" t="e">
        <v>#N/A</v>
      </c>
      <c r="X352" s="4" t="e">
        <v>#N/A</v>
      </c>
    </row>
    <row r="353" spans="23:24">
      <c r="W353" t="e">
        <v>#N/A</v>
      </c>
      <c r="X353" s="4" t="e">
        <v>#N/A</v>
      </c>
    </row>
    <row r="354" spans="23:24">
      <c r="W354" t="e">
        <v>#N/A</v>
      </c>
      <c r="X354" s="4" t="e">
        <v>#N/A</v>
      </c>
    </row>
    <row r="355" spans="23:24">
      <c r="W355" t="e">
        <v>#N/A</v>
      </c>
      <c r="X355" s="4" t="e">
        <v>#N/A</v>
      </c>
    </row>
    <row r="356" spans="23:24">
      <c r="W356" t="e">
        <v>#N/A</v>
      </c>
      <c r="X356" s="4" t="e">
        <v>#N/A</v>
      </c>
    </row>
    <row r="357" spans="23:24">
      <c r="W357" t="e">
        <v>#N/A</v>
      </c>
      <c r="X357" s="4" t="e">
        <v>#N/A</v>
      </c>
    </row>
    <row r="358" spans="23:24">
      <c r="W358" t="e">
        <v>#N/A</v>
      </c>
      <c r="X358" s="4" t="e">
        <v>#N/A</v>
      </c>
    </row>
    <row r="359" spans="23:23">
      <c r="W359" t="e">
        <v>#N/A</v>
      </c>
    </row>
    <row r="360" spans="23:23">
      <c r="W360" t="e">
        <v>#N/A</v>
      </c>
    </row>
    <row r="361" spans="23:23">
      <c r="W361" t="e">
        <v>#N/A</v>
      </c>
    </row>
    <row r="362" spans="23:23">
      <c r="W362" t="e">
        <v>#N/A</v>
      </c>
    </row>
    <row r="363" spans="23:23">
      <c r="W363" t="e">
        <v>#N/A</v>
      </c>
    </row>
    <row r="364" spans="23:23">
      <c r="W364" t="e">
        <v>#N/A</v>
      </c>
    </row>
    <row r="365" spans="23:23">
      <c r="W365" t="e">
        <v>#N/A</v>
      </c>
    </row>
    <row r="366" spans="23:23">
      <c r="W366" t="e">
        <v>#N/A</v>
      </c>
    </row>
    <row r="367" spans="23:23">
      <c r="W367" t="e">
        <v>#N/A</v>
      </c>
    </row>
    <row r="368" spans="23:23">
      <c r="W368" t="e">
        <v>#N/A</v>
      </c>
    </row>
    <row r="369" spans="23:23">
      <c r="W369" t="e">
        <v>#N/A</v>
      </c>
    </row>
    <row r="370" spans="23:23">
      <c r="W370" t="e">
        <v>#N/A</v>
      </c>
    </row>
    <row r="371" spans="23:23">
      <c r="W371" t="e">
        <v>#N/A</v>
      </c>
    </row>
    <row r="372" spans="23:23">
      <c r="W372" t="e">
        <v>#N/A</v>
      </c>
    </row>
    <row r="373" spans="23:23">
      <c r="W373" t="e">
        <v>#N/A</v>
      </c>
    </row>
    <row r="374" spans="23:23">
      <c r="W374" t="e">
        <v>#N/A</v>
      </c>
    </row>
    <row r="375" spans="23:23">
      <c r="W375" t="e">
        <v>#N/A</v>
      </c>
    </row>
    <row r="376" spans="23:23">
      <c r="W376" t="e">
        <v>#N/A</v>
      </c>
    </row>
    <row r="377" spans="23:23">
      <c r="W377" t="e">
        <v>#N/A</v>
      </c>
    </row>
    <row r="378" spans="23:23">
      <c r="W378" t="e">
        <v>#N/A</v>
      </c>
    </row>
    <row r="379" spans="23:23">
      <c r="W379" t="e">
        <v>#N/A</v>
      </c>
    </row>
    <row r="380" spans="23:23">
      <c r="W380" t="e">
        <v>#N/A</v>
      </c>
    </row>
    <row r="381" spans="23:23">
      <c r="W381" t="e">
        <v>#N/A</v>
      </c>
    </row>
    <row r="382" spans="23:23">
      <c r="W382" t="e">
        <v>#N/A</v>
      </c>
    </row>
    <row r="383" spans="23:23">
      <c r="W383" t="e">
        <v>#N/A</v>
      </c>
    </row>
    <row r="384" spans="23:23">
      <c r="W384" t="e">
        <v>#N/A</v>
      </c>
    </row>
    <row r="385" spans="23:23">
      <c r="W385" t="e">
        <v>#N/A</v>
      </c>
    </row>
    <row r="386" spans="23:23">
      <c r="W386" t="e">
        <v>#N/A</v>
      </c>
    </row>
    <row r="387" spans="23:23">
      <c r="W387" t="e">
        <v>#N/A</v>
      </c>
    </row>
    <row r="388" spans="23:23">
      <c r="W388" t="e">
        <v>#N/A</v>
      </c>
    </row>
    <row r="389" spans="23:23">
      <c r="W389" t="e">
        <v>#N/A</v>
      </c>
    </row>
    <row r="390" spans="23:23">
      <c r="W390" t="e">
        <v>#N/A</v>
      </c>
    </row>
    <row r="391" spans="23:23">
      <c r="W391" t="e">
        <v>#N/A</v>
      </c>
    </row>
    <row r="392" spans="23:23">
      <c r="W392" t="e">
        <v>#N/A</v>
      </c>
    </row>
    <row r="393" spans="23:23">
      <c r="W393" t="e">
        <v>#N/A</v>
      </c>
    </row>
    <row r="394" spans="23:23">
      <c r="W394" t="e">
        <v>#N/A</v>
      </c>
    </row>
    <row r="395" spans="23:23">
      <c r="W395" t="e">
        <v>#N/A</v>
      </c>
    </row>
    <row r="396" spans="23:23">
      <c r="W396" t="e">
        <v>#N/A</v>
      </c>
    </row>
    <row r="397" spans="23:23">
      <c r="W397" t="e">
        <v>#N/A</v>
      </c>
    </row>
    <row r="398" spans="23:23">
      <c r="W398" t="e">
        <v>#N/A</v>
      </c>
    </row>
    <row r="399" spans="23:23">
      <c r="W399" t="e">
        <v>#N/A</v>
      </c>
    </row>
    <row r="400" spans="23:23">
      <c r="W400" t="e">
        <v>#N/A</v>
      </c>
    </row>
    <row r="401" spans="23:23">
      <c r="W401" t="e">
        <v>#N/A</v>
      </c>
    </row>
    <row r="402" spans="23:23">
      <c r="W402" t="e">
        <v>#N/A</v>
      </c>
    </row>
    <row r="403" spans="23:23">
      <c r="W403" t="e">
        <v>#N/A</v>
      </c>
    </row>
    <row r="404" spans="23:23">
      <c r="W404" t="e">
        <v>#N/A</v>
      </c>
    </row>
    <row r="405" spans="23:23">
      <c r="W405" t="e">
        <v>#N/A</v>
      </c>
    </row>
    <row r="406" spans="23:23">
      <c r="W406" t="e">
        <v>#N/A</v>
      </c>
    </row>
    <row r="407" spans="23:23">
      <c r="W407" t="e">
        <v>#N/A</v>
      </c>
    </row>
    <row r="408" spans="23:23">
      <c r="W408" t="e">
        <v>#N/A</v>
      </c>
    </row>
    <row r="409" spans="23:23">
      <c r="W409" t="e">
        <v>#N/A</v>
      </c>
    </row>
    <row r="410" spans="23:23">
      <c r="W410" t="e">
        <v>#N/A</v>
      </c>
    </row>
    <row r="411" spans="23:23">
      <c r="W411" t="e">
        <v>#N/A</v>
      </c>
    </row>
    <row r="412" spans="23:23">
      <c r="W412" t="e">
        <v>#N/A</v>
      </c>
    </row>
    <row r="413" spans="23:23">
      <c r="W413" t="e">
        <v>#N/A</v>
      </c>
    </row>
    <row r="414" spans="23:23">
      <c r="W414" t="e">
        <v>#N/A</v>
      </c>
    </row>
    <row r="415" spans="23:23">
      <c r="W415" t="e">
        <v>#N/A</v>
      </c>
    </row>
    <row r="416" spans="23:23">
      <c r="W416" t="e">
        <v>#N/A</v>
      </c>
    </row>
    <row r="417" spans="23:23">
      <c r="W417" t="e">
        <v>#N/A</v>
      </c>
    </row>
    <row r="418" spans="23:23">
      <c r="W418" t="e">
        <v>#N/A</v>
      </c>
    </row>
    <row r="419" spans="23:23">
      <c r="W419" t="e">
        <v>#N/A</v>
      </c>
    </row>
    <row r="420" spans="23:23">
      <c r="W420" t="e">
        <v>#N/A</v>
      </c>
    </row>
    <row r="421" spans="23:23">
      <c r="W421" t="e">
        <v>#N/A</v>
      </c>
    </row>
    <row r="422" spans="23:23">
      <c r="W422" t="e">
        <v>#N/A</v>
      </c>
    </row>
    <row r="423" spans="23:23">
      <c r="W423" t="e">
        <v>#N/A</v>
      </c>
    </row>
    <row r="424" spans="23:23">
      <c r="W424" t="e">
        <v>#N/A</v>
      </c>
    </row>
    <row r="425" spans="23:23">
      <c r="W425" t="e">
        <v>#N/A</v>
      </c>
    </row>
    <row r="426" spans="23:23">
      <c r="W426" t="e">
        <v>#N/A</v>
      </c>
    </row>
    <row r="427" spans="23:23">
      <c r="W427" t="e">
        <v>#N/A</v>
      </c>
    </row>
    <row r="428" spans="23:23">
      <c r="W428" t="e">
        <v>#N/A</v>
      </c>
    </row>
    <row r="429" spans="23:23">
      <c r="W429" t="e">
        <v>#N/A</v>
      </c>
    </row>
    <row r="430" spans="23:23">
      <c r="W430" t="e">
        <v>#N/A</v>
      </c>
    </row>
    <row r="431" spans="23:23">
      <c r="W431" t="e">
        <v>#N/A</v>
      </c>
    </row>
    <row r="432" spans="23:23">
      <c r="W432" t="e">
        <v>#N/A</v>
      </c>
    </row>
    <row r="433" spans="23:23">
      <c r="W433" t="e">
        <v>#N/A</v>
      </c>
    </row>
    <row r="434" spans="23:23">
      <c r="W434" t="e">
        <v>#N/A</v>
      </c>
    </row>
    <row r="435" spans="23:23">
      <c r="W435" t="e">
        <v>#N/A</v>
      </c>
    </row>
    <row r="436" spans="23:23">
      <c r="W436" t="e">
        <v>#N/A</v>
      </c>
    </row>
    <row r="437" spans="23:23">
      <c r="W437" t="e">
        <v>#N/A</v>
      </c>
    </row>
    <row r="438" spans="23:23">
      <c r="W438" t="e">
        <v>#N/A</v>
      </c>
    </row>
    <row r="439" spans="23:23">
      <c r="W439" t="e">
        <v>#N/A</v>
      </c>
    </row>
    <row r="440" spans="23:23">
      <c r="W440" t="e">
        <v>#N/A</v>
      </c>
    </row>
    <row r="441" spans="23:23">
      <c r="W441" t="e">
        <v>#N/A</v>
      </c>
    </row>
    <row r="442" spans="23:23">
      <c r="W442" t="e">
        <v>#N/A</v>
      </c>
    </row>
    <row r="443" spans="23:23">
      <c r="W443" t="e">
        <v>#N/A</v>
      </c>
    </row>
    <row r="444" spans="23:23">
      <c r="W444" t="e">
        <v>#N/A</v>
      </c>
    </row>
    <row r="445" spans="23:23">
      <c r="W445" t="e">
        <v>#N/A</v>
      </c>
    </row>
    <row r="446" spans="23:23">
      <c r="W446" t="e">
        <v>#N/A</v>
      </c>
    </row>
    <row r="447" spans="23:23">
      <c r="W447" t="e">
        <v>#N/A</v>
      </c>
    </row>
    <row r="448" spans="23:23">
      <c r="W448" t="e">
        <v>#N/A</v>
      </c>
    </row>
    <row r="449" spans="23:23">
      <c r="W449" t="e">
        <v>#N/A</v>
      </c>
    </row>
    <row r="450" spans="23:23">
      <c r="W450" t="e">
        <v>#N/A</v>
      </c>
    </row>
    <row r="451" spans="23:23">
      <c r="W451" t="e">
        <v>#N/A</v>
      </c>
    </row>
    <row r="452" spans="23:23">
      <c r="W452" t="e">
        <v>#N/A</v>
      </c>
    </row>
    <row r="453" spans="23:23">
      <c r="W453" t="e">
        <v>#N/A</v>
      </c>
    </row>
    <row r="454" spans="23:23">
      <c r="W454" t="e">
        <v>#N/A</v>
      </c>
    </row>
    <row r="455" spans="23:23">
      <c r="W455" t="e">
        <v>#N/A</v>
      </c>
    </row>
    <row r="456" spans="23:23">
      <c r="W456" t="e">
        <v>#N/A</v>
      </c>
    </row>
    <row r="457" spans="23:23">
      <c r="W457" t="e">
        <v>#N/A</v>
      </c>
    </row>
    <row r="458" spans="23:23">
      <c r="W458" t="e">
        <v>#N/A</v>
      </c>
    </row>
    <row r="459" spans="23:23">
      <c r="W459" t="e">
        <v>#N/A</v>
      </c>
    </row>
    <row r="460" spans="23:23">
      <c r="W460" t="e">
        <v>#N/A</v>
      </c>
    </row>
  </sheetData>
  <dataValidations count="5">
    <dataValidation type="list" allowBlank="1" showInputMessage="1" showErrorMessage="1" sqref="B53">
      <formula1>IF(基础信息!AN99="全扩",OFFSET(AG1,0,0,C51,),OFFSET(AH1,0,0,C52,))</formula1>
    </dataValidation>
    <dataValidation type="list" allowBlank="1" showInputMessage="1" showErrorMessage="1" sqref="G6">
      <formula1>OFFSET(装!A1,G4,1,G5)</formula1>
    </dataValidation>
    <dataValidation type="list" allowBlank="1" showInputMessage="1" showErrorMessage="1" sqref="G7">
      <formula1>OFFSET(装!A1,G4,,G5)</formula1>
    </dataValidation>
    <dataValidation type="list" allowBlank="1" showInputMessage="1" showErrorMessage="1" sqref="B15">
      <formula1>IF(基础信息!AN37="全扩",OFFSET(H1,0,0,C13,),OFFSET(I1,0,0,C14,))</formula1>
    </dataValidation>
    <dataValidation type="list" allowBlank="1" showInputMessage="1" showErrorMessage="1" sqref="E15 E53">
      <formula1>IF(基础信息!AN37="全扩",OFFSET(K1,0,0,D13,),OFFSET(K1,MATCH(基础信息!AN37,L:L,0)-1,0,COUNTIF(L:L,基础信息!AN37),))</formula1>
    </dataValidation>
  </dataValidation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07"/>
  <sheetViews>
    <sheetView workbookViewId="0">
      <pane ySplit="1" topLeftCell="A553" activePane="bottomLeft" state="frozen"/>
      <selection/>
      <selection pane="bottomLeft" activeCell="X2035" sqref="X2035"/>
    </sheetView>
  </sheetViews>
  <sheetFormatPr defaultColWidth="9" defaultRowHeight="14"/>
  <cols>
    <col min="1" max="1" width="15.3333333333333" customWidth="1"/>
  </cols>
  <sheetData>
    <row r="1" spans="1:11">
      <c r="A1" t="s">
        <v>175</v>
      </c>
      <c r="B1" t="s">
        <v>310</v>
      </c>
      <c r="C1" t="s">
        <v>323</v>
      </c>
      <c r="D1" t="s">
        <v>326</v>
      </c>
      <c r="E1" t="s">
        <v>332</v>
      </c>
      <c r="F1" t="s">
        <v>337</v>
      </c>
      <c r="G1" t="s">
        <v>339</v>
      </c>
      <c r="H1" t="s">
        <v>343</v>
      </c>
      <c r="I1" t="s">
        <v>346</v>
      </c>
      <c r="J1" t="s">
        <v>350</v>
      </c>
      <c r="K1" t="s">
        <v>353</v>
      </c>
    </row>
    <row r="2" spans="1:11">
      <c r="A2" s="1" t="s">
        <v>8869</v>
      </c>
      <c r="B2" s="1" t="s">
        <v>9536</v>
      </c>
      <c r="C2" t="s">
        <v>237</v>
      </c>
      <c r="D2" t="s">
        <v>238</v>
      </c>
      <c r="E2" t="s">
        <v>239</v>
      </c>
      <c r="F2" s="1" t="s">
        <v>9643</v>
      </c>
      <c r="G2" t="s">
        <v>240</v>
      </c>
      <c r="H2" t="s">
        <v>239</v>
      </c>
      <c r="I2" t="s">
        <v>241</v>
      </c>
      <c r="J2" t="s">
        <v>239</v>
      </c>
      <c r="K2" s="1" t="s">
        <v>9536</v>
      </c>
    </row>
    <row r="3" spans="1:11">
      <c r="A3" s="1"/>
      <c r="B3" s="1" t="s">
        <v>9539</v>
      </c>
      <c r="C3" t="s">
        <v>239</v>
      </c>
      <c r="D3" t="s">
        <v>242</v>
      </c>
      <c r="E3" t="s">
        <v>240</v>
      </c>
      <c r="F3" s="1" t="s">
        <v>9647</v>
      </c>
      <c r="G3" t="s">
        <v>243</v>
      </c>
      <c r="H3" t="s">
        <v>240</v>
      </c>
      <c r="I3" t="s">
        <v>244</v>
      </c>
      <c r="J3" t="s">
        <v>240</v>
      </c>
      <c r="K3" s="1" t="s">
        <v>9539</v>
      </c>
    </row>
    <row r="4" spans="1:11">
      <c r="A4" s="1"/>
      <c r="B4" s="1" t="s">
        <v>9541</v>
      </c>
      <c r="F4" s="1" t="s">
        <v>9650</v>
      </c>
      <c r="K4" s="1" t="s">
        <v>9541</v>
      </c>
    </row>
    <row r="5" spans="1:11">
      <c r="A5" s="1"/>
      <c r="B5" s="1" t="s">
        <v>9544</v>
      </c>
      <c r="F5" s="1" t="s">
        <v>9653</v>
      </c>
      <c r="K5" s="1" t="s">
        <v>9544</v>
      </c>
    </row>
    <row r="6" spans="1:11">
      <c r="A6" s="1"/>
      <c r="B6" s="1" t="s">
        <v>9547</v>
      </c>
      <c r="F6" s="1" t="s">
        <v>9656</v>
      </c>
      <c r="K6" s="1" t="s">
        <v>9547</v>
      </c>
    </row>
    <row r="7" spans="1:11">
      <c r="A7" s="1"/>
      <c r="B7" s="1" t="s">
        <v>9550</v>
      </c>
      <c r="F7" s="1" t="s">
        <v>9659</v>
      </c>
      <c r="K7" s="1" t="s">
        <v>9550</v>
      </c>
    </row>
    <row r="8" spans="1:11">
      <c r="A8" s="1"/>
      <c r="B8" s="1" t="s">
        <v>9553</v>
      </c>
      <c r="F8" s="1" t="s">
        <v>9662</v>
      </c>
      <c r="K8" s="1" t="s">
        <v>9553</v>
      </c>
    </row>
    <row r="9" spans="1:11">
      <c r="A9" s="1"/>
      <c r="B9" s="1" t="s">
        <v>1206</v>
      </c>
      <c r="F9" s="1" t="s">
        <v>9665</v>
      </c>
      <c r="K9" s="1" t="s">
        <v>1206</v>
      </c>
    </row>
    <row r="10" spans="1:11">
      <c r="A10" s="1"/>
      <c r="B10" s="1" t="s">
        <v>9558</v>
      </c>
      <c r="F10" s="1" t="s">
        <v>9668</v>
      </c>
      <c r="K10" s="1" t="s">
        <v>9558</v>
      </c>
    </row>
    <row r="11" spans="1:11">
      <c r="A11" s="1"/>
      <c r="B11" s="1" t="s">
        <v>9561</v>
      </c>
      <c r="F11" s="1" t="s">
        <v>9671</v>
      </c>
      <c r="K11" s="1" t="s">
        <v>9561</v>
      </c>
    </row>
    <row r="12" spans="1:11">
      <c r="A12" s="1"/>
      <c r="B12" s="1" t="s">
        <v>9564</v>
      </c>
      <c r="F12" s="1" t="s">
        <v>9674</v>
      </c>
      <c r="K12" s="1" t="s">
        <v>9564</v>
      </c>
    </row>
    <row r="13" spans="1:11">
      <c r="A13" s="1"/>
      <c r="B13" s="1" t="s">
        <v>9567</v>
      </c>
      <c r="F13" s="1" t="s">
        <v>9677</v>
      </c>
      <c r="K13" s="1" t="s">
        <v>9567</v>
      </c>
    </row>
    <row r="14" spans="1:11">
      <c r="A14" s="1"/>
      <c r="B14" s="1" t="s">
        <v>9569</v>
      </c>
      <c r="F14" s="1" t="s">
        <v>9680</v>
      </c>
      <c r="K14" s="1" t="s">
        <v>9569</v>
      </c>
    </row>
    <row r="15" spans="1:11">
      <c r="A15" s="1"/>
      <c r="B15" s="2" t="s">
        <v>9643</v>
      </c>
      <c r="F15" s="1"/>
      <c r="K15" s="1"/>
    </row>
    <row r="16" spans="1:11">
      <c r="A16" s="1"/>
      <c r="B16" s="2" t="s">
        <v>9647</v>
      </c>
      <c r="F16" s="1"/>
      <c r="K16" s="1"/>
    </row>
    <row r="17" spans="1:11">
      <c r="A17" s="1"/>
      <c r="B17" s="2" t="s">
        <v>9650</v>
      </c>
      <c r="F17" s="1"/>
      <c r="K17" s="1"/>
    </row>
    <row r="18" spans="1:11">
      <c r="A18" s="1"/>
      <c r="B18" s="2" t="s">
        <v>9653</v>
      </c>
      <c r="F18" s="1"/>
      <c r="K18" s="1"/>
    </row>
    <row r="19" spans="1:11">
      <c r="A19" s="1"/>
      <c r="B19" s="2" t="s">
        <v>9656</v>
      </c>
      <c r="F19" s="1"/>
      <c r="K19" s="1"/>
    </row>
    <row r="20" spans="1:11">
      <c r="A20" s="1"/>
      <c r="B20" s="2" t="s">
        <v>9659</v>
      </c>
      <c r="F20" s="1"/>
      <c r="K20" s="1"/>
    </row>
    <row r="21" spans="1:11">
      <c r="A21" s="1"/>
      <c r="B21" s="2" t="s">
        <v>9662</v>
      </c>
      <c r="F21" s="1"/>
      <c r="K21" s="1"/>
    </row>
    <row r="22" spans="1:11">
      <c r="A22" s="1"/>
      <c r="B22" s="2" t="s">
        <v>9665</v>
      </c>
      <c r="F22" s="1"/>
      <c r="K22" s="1"/>
    </row>
    <row r="23" spans="1:11">
      <c r="A23" s="1"/>
      <c r="B23" s="2" t="s">
        <v>9668</v>
      </c>
      <c r="F23" s="1"/>
      <c r="K23" s="1"/>
    </row>
    <row r="24" spans="1:11">
      <c r="A24" s="1"/>
      <c r="B24" s="2" t="s">
        <v>9671</v>
      </c>
      <c r="F24" s="1"/>
      <c r="K24" s="1"/>
    </row>
    <row r="25" spans="1:11">
      <c r="A25" s="1"/>
      <c r="B25" s="2" t="s">
        <v>9674</v>
      </c>
      <c r="F25" s="1"/>
      <c r="K25" s="1"/>
    </row>
    <row r="26" spans="1:11">
      <c r="A26" s="1"/>
      <c r="B26" s="2" t="s">
        <v>9677</v>
      </c>
      <c r="F26" s="1"/>
      <c r="K26" s="1"/>
    </row>
    <row r="27" spans="1:11">
      <c r="A27" s="1"/>
      <c r="B27" s="2" t="s">
        <v>9680</v>
      </c>
      <c r="F27" s="1"/>
      <c r="K27" s="1"/>
    </row>
    <row r="28" spans="1:11">
      <c r="A28" s="1" t="s">
        <v>8872</v>
      </c>
      <c r="B28" s="1" t="s">
        <v>9536</v>
      </c>
      <c r="C28" t="s">
        <v>237</v>
      </c>
      <c r="D28" t="s">
        <v>242</v>
      </c>
      <c r="E28" t="s">
        <v>239</v>
      </c>
      <c r="F28" s="1" t="s">
        <v>245</v>
      </c>
      <c r="G28" t="s">
        <v>239</v>
      </c>
      <c r="H28" s="1" t="s">
        <v>9536</v>
      </c>
      <c r="I28" s="1" t="s">
        <v>9643</v>
      </c>
      <c r="J28" t="s">
        <v>247</v>
      </c>
      <c r="K28" s="1" t="s">
        <v>9536</v>
      </c>
    </row>
    <row r="29" spans="1:11">
      <c r="A29" s="1"/>
      <c r="B29" s="1" t="s">
        <v>9539</v>
      </c>
      <c r="C29" t="s">
        <v>239</v>
      </c>
      <c r="D29" t="s">
        <v>244</v>
      </c>
      <c r="E29" t="s">
        <v>240</v>
      </c>
      <c r="F29" t="s">
        <v>246</v>
      </c>
      <c r="G29" t="s">
        <v>240</v>
      </c>
      <c r="H29" s="1" t="s">
        <v>9539</v>
      </c>
      <c r="I29" s="1" t="s">
        <v>9647</v>
      </c>
      <c r="K29" s="1" t="s">
        <v>9539</v>
      </c>
    </row>
    <row r="30" spans="1:11">
      <c r="A30" s="1"/>
      <c r="B30" s="1" t="s">
        <v>9541</v>
      </c>
      <c r="C30" t="s">
        <v>240</v>
      </c>
      <c r="H30" s="1" t="s">
        <v>9541</v>
      </c>
      <c r="I30" s="1" t="s">
        <v>9650</v>
      </c>
      <c r="K30" s="1" t="s">
        <v>9541</v>
      </c>
    </row>
    <row r="31" spans="1:11">
      <c r="A31" s="1"/>
      <c r="B31" s="1" t="s">
        <v>9544</v>
      </c>
      <c r="H31" s="1" t="s">
        <v>9544</v>
      </c>
      <c r="I31" s="1" t="s">
        <v>9653</v>
      </c>
      <c r="K31" s="1" t="s">
        <v>9544</v>
      </c>
    </row>
    <row r="32" spans="1:11">
      <c r="A32" s="1"/>
      <c r="B32" s="1" t="s">
        <v>9547</v>
      </c>
      <c r="H32" s="1" t="s">
        <v>9547</v>
      </c>
      <c r="I32" s="1" t="s">
        <v>9656</v>
      </c>
      <c r="K32" s="1" t="s">
        <v>9547</v>
      </c>
    </row>
    <row r="33" spans="1:11">
      <c r="A33" s="1"/>
      <c r="B33" s="1" t="s">
        <v>9550</v>
      </c>
      <c r="H33" s="1" t="s">
        <v>9550</v>
      </c>
      <c r="I33" s="1" t="s">
        <v>9659</v>
      </c>
      <c r="K33" s="1" t="s">
        <v>9550</v>
      </c>
    </row>
    <row r="34" spans="1:11">
      <c r="A34" s="1"/>
      <c r="B34" s="1" t="s">
        <v>9553</v>
      </c>
      <c r="H34" s="1" t="s">
        <v>9553</v>
      </c>
      <c r="I34" s="1" t="s">
        <v>9662</v>
      </c>
      <c r="K34" s="1" t="s">
        <v>9553</v>
      </c>
    </row>
    <row r="35" spans="1:11">
      <c r="A35" s="1"/>
      <c r="B35" s="1" t="s">
        <v>1206</v>
      </c>
      <c r="H35" s="1" t="s">
        <v>1206</v>
      </c>
      <c r="I35" s="1" t="s">
        <v>9665</v>
      </c>
      <c r="K35" s="1" t="s">
        <v>1206</v>
      </c>
    </row>
    <row r="36" spans="1:11">
      <c r="A36" s="1"/>
      <c r="B36" s="1" t="s">
        <v>9558</v>
      </c>
      <c r="H36" s="1" t="s">
        <v>9558</v>
      </c>
      <c r="I36" s="1" t="s">
        <v>9668</v>
      </c>
      <c r="K36" s="1" t="s">
        <v>9558</v>
      </c>
    </row>
    <row r="37" spans="1:11">
      <c r="A37" s="1"/>
      <c r="B37" s="1" t="s">
        <v>9561</v>
      </c>
      <c r="H37" s="1" t="s">
        <v>9561</v>
      </c>
      <c r="I37" s="1" t="s">
        <v>9671</v>
      </c>
      <c r="K37" s="1" t="s">
        <v>9561</v>
      </c>
    </row>
    <row r="38" spans="1:11">
      <c r="A38" s="1"/>
      <c r="B38" s="1" t="s">
        <v>9564</v>
      </c>
      <c r="H38" s="1" t="s">
        <v>9564</v>
      </c>
      <c r="I38" s="1" t="s">
        <v>9674</v>
      </c>
      <c r="K38" s="1" t="s">
        <v>9564</v>
      </c>
    </row>
    <row r="39" spans="1:11">
      <c r="A39" s="1"/>
      <c r="B39" s="1" t="s">
        <v>9567</v>
      </c>
      <c r="H39" s="1" t="s">
        <v>9567</v>
      </c>
      <c r="I39" s="1" t="s">
        <v>9677</v>
      </c>
      <c r="K39" s="1" t="s">
        <v>9567</v>
      </c>
    </row>
    <row r="40" spans="1:11">
      <c r="A40" s="1"/>
      <c r="B40" s="1" t="s">
        <v>9569</v>
      </c>
      <c r="H40" s="1" t="s">
        <v>9569</v>
      </c>
      <c r="I40" s="1" t="s">
        <v>9680</v>
      </c>
      <c r="K40" s="1" t="s">
        <v>9569</v>
      </c>
    </row>
    <row r="41" spans="1:2">
      <c r="A41" s="1"/>
      <c r="B41" s="1" t="s">
        <v>9643</v>
      </c>
    </row>
    <row r="42" spans="1:2">
      <c r="A42" s="1"/>
      <c r="B42" s="1" t="s">
        <v>9647</v>
      </c>
    </row>
    <row r="43" spans="1:2">
      <c r="A43" s="1"/>
      <c r="B43" s="1" t="s">
        <v>9650</v>
      </c>
    </row>
    <row r="44" spans="1:2">
      <c r="A44" s="1"/>
      <c r="B44" s="1" t="s">
        <v>9653</v>
      </c>
    </row>
    <row r="45" spans="1:2">
      <c r="A45" s="1"/>
      <c r="B45" s="1" t="s">
        <v>9656</v>
      </c>
    </row>
    <row r="46" spans="1:2">
      <c r="A46" s="1"/>
      <c r="B46" s="1" t="s">
        <v>9659</v>
      </c>
    </row>
    <row r="47" spans="1:2">
      <c r="A47" s="1"/>
      <c r="B47" s="1" t="s">
        <v>9662</v>
      </c>
    </row>
    <row r="48" spans="1:2">
      <c r="A48" s="1"/>
      <c r="B48" s="1" t="s">
        <v>9665</v>
      </c>
    </row>
    <row r="49" spans="1:2">
      <c r="A49" s="1"/>
      <c r="B49" s="1" t="s">
        <v>9668</v>
      </c>
    </row>
    <row r="50" spans="1:2">
      <c r="A50" s="1"/>
      <c r="B50" s="1" t="s">
        <v>9671</v>
      </c>
    </row>
    <row r="51" spans="1:2">
      <c r="A51" s="1"/>
      <c r="B51" s="1" t="s">
        <v>9674</v>
      </c>
    </row>
    <row r="52" spans="1:2">
      <c r="A52" s="1"/>
      <c r="B52" s="1" t="s">
        <v>9677</v>
      </c>
    </row>
    <row r="53" spans="1:2">
      <c r="A53" s="1"/>
      <c r="B53" s="1" t="s">
        <v>9680</v>
      </c>
    </row>
    <row r="54" spans="1:11">
      <c r="A54" s="1" t="s">
        <v>8875</v>
      </c>
      <c r="B54" s="1" t="s">
        <v>9536</v>
      </c>
      <c r="C54" t="s">
        <v>237</v>
      </c>
      <c r="D54" t="s">
        <v>242</v>
      </c>
      <c r="E54" s="1" t="s">
        <v>9536</v>
      </c>
      <c r="F54" t="s">
        <v>247</v>
      </c>
      <c r="G54" t="s">
        <v>248</v>
      </c>
      <c r="H54" s="1" t="s">
        <v>9536</v>
      </c>
      <c r="I54" s="1" t="s">
        <v>9643</v>
      </c>
      <c r="J54" t="s">
        <v>247</v>
      </c>
      <c r="K54" s="1" t="s">
        <v>9536</v>
      </c>
    </row>
    <row r="55" spans="1:11">
      <c r="A55" s="1"/>
      <c r="B55" s="1" t="s">
        <v>9539</v>
      </c>
      <c r="C55" t="s">
        <v>239</v>
      </c>
      <c r="D55" t="s">
        <v>241</v>
      </c>
      <c r="E55" s="1" t="s">
        <v>9539</v>
      </c>
      <c r="H55" s="1" t="s">
        <v>9539</v>
      </c>
      <c r="I55" s="1" t="s">
        <v>9647</v>
      </c>
      <c r="K55" s="1" t="s">
        <v>9539</v>
      </c>
    </row>
    <row r="56" spans="1:11">
      <c r="A56" s="1"/>
      <c r="B56" s="1" t="s">
        <v>9541</v>
      </c>
      <c r="E56" s="1" t="s">
        <v>9541</v>
      </c>
      <c r="H56" s="1" t="s">
        <v>9541</v>
      </c>
      <c r="I56" s="1" t="s">
        <v>9650</v>
      </c>
      <c r="K56" s="1" t="s">
        <v>9541</v>
      </c>
    </row>
    <row r="57" spans="1:11">
      <c r="A57" s="1"/>
      <c r="B57" s="1" t="s">
        <v>9544</v>
      </c>
      <c r="E57" s="1" t="s">
        <v>9544</v>
      </c>
      <c r="H57" s="1" t="s">
        <v>9544</v>
      </c>
      <c r="I57" s="1" t="s">
        <v>9653</v>
      </c>
      <c r="K57" s="1" t="s">
        <v>9544</v>
      </c>
    </row>
    <row r="58" spans="1:11">
      <c r="A58" s="1"/>
      <c r="B58" s="1" t="s">
        <v>9547</v>
      </c>
      <c r="E58" s="1" t="s">
        <v>9547</v>
      </c>
      <c r="H58" s="1" t="s">
        <v>9547</v>
      </c>
      <c r="I58" s="1" t="s">
        <v>9656</v>
      </c>
      <c r="K58" s="1" t="s">
        <v>9547</v>
      </c>
    </row>
    <row r="59" spans="1:11">
      <c r="A59" s="1"/>
      <c r="B59" s="1" t="s">
        <v>9550</v>
      </c>
      <c r="E59" s="1" t="s">
        <v>9550</v>
      </c>
      <c r="H59" s="1" t="s">
        <v>9550</v>
      </c>
      <c r="I59" s="1" t="s">
        <v>9659</v>
      </c>
      <c r="K59" s="1" t="s">
        <v>9550</v>
      </c>
    </row>
    <row r="60" spans="1:11">
      <c r="A60" s="1"/>
      <c r="B60" s="1" t="s">
        <v>9553</v>
      </c>
      <c r="E60" s="1" t="s">
        <v>9553</v>
      </c>
      <c r="H60" s="1" t="s">
        <v>9553</v>
      </c>
      <c r="I60" s="1" t="s">
        <v>9662</v>
      </c>
      <c r="K60" s="1" t="s">
        <v>9553</v>
      </c>
    </row>
    <row r="61" spans="1:11">
      <c r="A61" s="1"/>
      <c r="B61" s="1" t="s">
        <v>1206</v>
      </c>
      <c r="E61" s="1" t="s">
        <v>1206</v>
      </c>
      <c r="H61" s="1" t="s">
        <v>1206</v>
      </c>
      <c r="I61" s="1" t="s">
        <v>9665</v>
      </c>
      <c r="K61" s="1" t="s">
        <v>1206</v>
      </c>
    </row>
    <row r="62" spans="1:11">
      <c r="A62" s="1"/>
      <c r="B62" s="1" t="s">
        <v>9558</v>
      </c>
      <c r="E62" s="1" t="s">
        <v>9558</v>
      </c>
      <c r="H62" s="1" t="s">
        <v>9558</v>
      </c>
      <c r="I62" s="1" t="s">
        <v>9668</v>
      </c>
      <c r="K62" s="1" t="s">
        <v>9558</v>
      </c>
    </row>
    <row r="63" spans="1:11">
      <c r="A63" s="1"/>
      <c r="B63" s="1" t="s">
        <v>9561</v>
      </c>
      <c r="E63" s="1" t="s">
        <v>9561</v>
      </c>
      <c r="H63" s="1" t="s">
        <v>9561</v>
      </c>
      <c r="I63" s="1" t="s">
        <v>9671</v>
      </c>
      <c r="K63" s="1" t="s">
        <v>9561</v>
      </c>
    </row>
    <row r="64" spans="1:11">
      <c r="A64" s="1"/>
      <c r="B64" s="1" t="s">
        <v>9564</v>
      </c>
      <c r="E64" s="1" t="s">
        <v>9564</v>
      </c>
      <c r="H64" s="1" t="s">
        <v>9564</v>
      </c>
      <c r="I64" s="1" t="s">
        <v>9674</v>
      </c>
      <c r="K64" s="1" t="s">
        <v>9564</v>
      </c>
    </row>
    <row r="65" spans="1:11">
      <c r="A65" s="1"/>
      <c r="B65" s="1" t="s">
        <v>9567</v>
      </c>
      <c r="E65" s="1" t="s">
        <v>9567</v>
      </c>
      <c r="H65" s="1" t="s">
        <v>9567</v>
      </c>
      <c r="I65" s="1" t="s">
        <v>9677</v>
      </c>
      <c r="K65" s="1" t="s">
        <v>9567</v>
      </c>
    </row>
    <row r="66" spans="1:11">
      <c r="A66" s="1"/>
      <c r="B66" s="1" t="s">
        <v>9569</v>
      </c>
      <c r="E66" s="1" t="s">
        <v>9569</v>
      </c>
      <c r="H66" s="1" t="s">
        <v>9569</v>
      </c>
      <c r="I66" s="1" t="s">
        <v>9680</v>
      </c>
      <c r="K66" s="1" t="s">
        <v>9569</v>
      </c>
    </row>
    <row r="67" spans="1:2">
      <c r="A67" s="1"/>
      <c r="B67" s="1" t="s">
        <v>9643</v>
      </c>
    </row>
    <row r="68" spans="1:2">
      <c r="A68" s="1"/>
      <c r="B68" s="1" t="s">
        <v>9647</v>
      </c>
    </row>
    <row r="69" spans="1:2">
      <c r="A69" s="1"/>
      <c r="B69" s="1" t="s">
        <v>9650</v>
      </c>
    </row>
    <row r="70" spans="1:2">
      <c r="A70" s="1"/>
      <c r="B70" s="1" t="s">
        <v>9653</v>
      </c>
    </row>
    <row r="71" spans="1:2">
      <c r="A71" s="1"/>
      <c r="B71" s="1" t="s">
        <v>9656</v>
      </c>
    </row>
    <row r="72" spans="1:2">
      <c r="A72" s="1"/>
      <c r="B72" s="1" t="s">
        <v>9659</v>
      </c>
    </row>
    <row r="73" spans="1:2">
      <c r="A73" s="1"/>
      <c r="B73" s="1" t="s">
        <v>9662</v>
      </c>
    </row>
    <row r="74" spans="1:2">
      <c r="A74" s="1"/>
      <c r="B74" s="1" t="s">
        <v>9665</v>
      </c>
    </row>
    <row r="75" spans="2:2">
      <c r="B75" s="1" t="s">
        <v>9668</v>
      </c>
    </row>
    <row r="76" spans="2:2">
      <c r="B76" s="1" t="s">
        <v>9671</v>
      </c>
    </row>
    <row r="77" spans="2:2">
      <c r="B77" s="1" t="s">
        <v>9674</v>
      </c>
    </row>
    <row r="78" spans="2:2">
      <c r="B78" s="1" t="s">
        <v>9677</v>
      </c>
    </row>
    <row r="79" spans="2:2">
      <c r="B79" s="1" t="s">
        <v>9680</v>
      </c>
    </row>
    <row r="80" spans="1:11">
      <c r="A80" s="1" t="s">
        <v>8878</v>
      </c>
      <c r="B80" s="1" t="s">
        <v>9536</v>
      </c>
      <c r="C80" t="s">
        <v>237</v>
      </c>
      <c r="D80" t="s">
        <v>249</v>
      </c>
      <c r="E80" t="s">
        <v>239</v>
      </c>
      <c r="F80" t="s">
        <v>238</v>
      </c>
      <c r="G80" t="s">
        <v>237</v>
      </c>
      <c r="H80" t="s">
        <v>239</v>
      </c>
      <c r="I80" s="1" t="s">
        <v>9643</v>
      </c>
      <c r="J80" t="s">
        <v>245</v>
      </c>
      <c r="K80" s="1" t="s">
        <v>9536</v>
      </c>
    </row>
    <row r="81" spans="1:11">
      <c r="A81" s="1"/>
      <c r="B81" s="1" t="s">
        <v>9539</v>
      </c>
      <c r="C81" t="s">
        <v>239</v>
      </c>
      <c r="D81" t="s">
        <v>244</v>
      </c>
      <c r="E81" t="s">
        <v>240</v>
      </c>
      <c r="F81" t="s">
        <v>249</v>
      </c>
      <c r="G81" t="s">
        <v>239</v>
      </c>
      <c r="H81" t="s">
        <v>240</v>
      </c>
      <c r="I81" s="1" t="s">
        <v>9647</v>
      </c>
      <c r="J81" t="s">
        <v>246</v>
      </c>
      <c r="K81" s="1" t="s">
        <v>9539</v>
      </c>
    </row>
    <row r="82" spans="1:11">
      <c r="A82" s="1"/>
      <c r="B82" s="1" t="s">
        <v>9541</v>
      </c>
      <c r="G82" t="s">
        <v>240</v>
      </c>
      <c r="I82" s="1" t="s">
        <v>9650</v>
      </c>
      <c r="K82" s="1" t="s">
        <v>9541</v>
      </c>
    </row>
    <row r="83" spans="1:11">
      <c r="A83" s="1"/>
      <c r="B83" s="1" t="s">
        <v>9544</v>
      </c>
      <c r="I83" s="1" t="s">
        <v>9653</v>
      </c>
      <c r="K83" s="1" t="s">
        <v>9544</v>
      </c>
    </row>
    <row r="84" spans="1:11">
      <c r="A84" s="1"/>
      <c r="B84" s="1" t="s">
        <v>9547</v>
      </c>
      <c r="I84" s="1" t="s">
        <v>9656</v>
      </c>
      <c r="K84" s="1" t="s">
        <v>9547</v>
      </c>
    </row>
    <row r="85" spans="1:11">
      <c r="A85" s="1"/>
      <c r="B85" s="1" t="s">
        <v>9550</v>
      </c>
      <c r="I85" s="1" t="s">
        <v>9659</v>
      </c>
      <c r="K85" s="1" t="s">
        <v>9550</v>
      </c>
    </row>
    <row r="86" spans="1:11">
      <c r="A86" s="1"/>
      <c r="B86" s="1" t="s">
        <v>9553</v>
      </c>
      <c r="I86" s="1" t="s">
        <v>9662</v>
      </c>
      <c r="K86" s="1" t="s">
        <v>9553</v>
      </c>
    </row>
    <row r="87" spans="1:11">
      <c r="A87" s="1"/>
      <c r="B87" s="1" t="s">
        <v>1206</v>
      </c>
      <c r="I87" s="1" t="s">
        <v>9665</v>
      </c>
      <c r="K87" s="1" t="s">
        <v>1206</v>
      </c>
    </row>
    <row r="88" spans="1:11">
      <c r="A88" s="1"/>
      <c r="B88" s="1" t="s">
        <v>9558</v>
      </c>
      <c r="I88" s="1" t="s">
        <v>9668</v>
      </c>
      <c r="K88" s="1" t="s">
        <v>9558</v>
      </c>
    </row>
    <row r="89" spans="1:11">
      <c r="A89" s="1"/>
      <c r="B89" s="1" t="s">
        <v>9561</v>
      </c>
      <c r="I89" s="1" t="s">
        <v>9671</v>
      </c>
      <c r="K89" s="1" t="s">
        <v>9561</v>
      </c>
    </row>
    <row r="90" spans="1:11">
      <c r="A90" s="1"/>
      <c r="B90" s="1" t="s">
        <v>9564</v>
      </c>
      <c r="I90" s="1" t="s">
        <v>9674</v>
      </c>
      <c r="K90" s="1" t="s">
        <v>9564</v>
      </c>
    </row>
    <row r="91" spans="1:11">
      <c r="A91" s="1"/>
      <c r="B91" s="1" t="s">
        <v>9567</v>
      </c>
      <c r="I91" s="1" t="s">
        <v>9677</v>
      </c>
      <c r="K91" s="1" t="s">
        <v>9567</v>
      </c>
    </row>
    <row r="92" spans="1:11">
      <c r="A92" s="1"/>
      <c r="B92" s="1" t="s">
        <v>9569</v>
      </c>
      <c r="I92" s="1" t="s">
        <v>9680</v>
      </c>
      <c r="K92" s="1" t="s">
        <v>9569</v>
      </c>
    </row>
    <row r="93" spans="1:2">
      <c r="A93" s="1"/>
      <c r="B93" s="1" t="s">
        <v>9643</v>
      </c>
    </row>
    <row r="94" spans="1:2">
      <c r="A94" s="1"/>
      <c r="B94" s="1" t="s">
        <v>9647</v>
      </c>
    </row>
    <row r="95" spans="1:2">
      <c r="A95" s="1"/>
      <c r="B95" s="1" t="s">
        <v>9650</v>
      </c>
    </row>
    <row r="96" spans="1:2">
      <c r="A96" s="1"/>
      <c r="B96" s="1" t="s">
        <v>9653</v>
      </c>
    </row>
    <row r="97" spans="1:2">
      <c r="A97" s="1"/>
      <c r="B97" s="1" t="s">
        <v>9656</v>
      </c>
    </row>
    <row r="98" spans="1:2">
      <c r="A98" s="1"/>
      <c r="B98" s="1" t="s">
        <v>9659</v>
      </c>
    </row>
    <row r="99" spans="1:2">
      <c r="A99" s="1"/>
      <c r="B99" s="1" t="s">
        <v>9662</v>
      </c>
    </row>
    <row r="100" spans="2:2">
      <c r="B100" s="1" t="s">
        <v>9665</v>
      </c>
    </row>
    <row r="101" spans="2:2">
      <c r="B101" s="1" t="s">
        <v>9668</v>
      </c>
    </row>
    <row r="102" spans="2:2">
      <c r="B102" s="1" t="s">
        <v>9671</v>
      </c>
    </row>
    <row r="103" spans="2:2">
      <c r="B103" s="1" t="s">
        <v>9674</v>
      </c>
    </row>
    <row r="104" spans="2:2">
      <c r="B104" s="1" t="s">
        <v>9677</v>
      </c>
    </row>
    <row r="105" spans="2:2">
      <c r="B105" s="1" t="s">
        <v>9680</v>
      </c>
    </row>
    <row r="106" spans="1:11">
      <c r="A106" s="1" t="s">
        <v>8881</v>
      </c>
      <c r="B106" s="1" t="s">
        <v>9536</v>
      </c>
      <c r="C106" t="s">
        <v>239</v>
      </c>
      <c r="D106" t="s">
        <v>238</v>
      </c>
      <c r="E106" s="1" t="s">
        <v>9536</v>
      </c>
      <c r="F106" t="s">
        <v>239</v>
      </c>
      <c r="G106" t="s">
        <v>250</v>
      </c>
      <c r="H106" t="s">
        <v>245</v>
      </c>
      <c r="I106" s="1" t="s">
        <v>9643</v>
      </c>
      <c r="J106" t="s">
        <v>240</v>
      </c>
      <c r="K106" s="1" t="s">
        <v>9536</v>
      </c>
    </row>
    <row r="107" spans="1:11">
      <c r="A107" s="1"/>
      <c r="B107" s="1" t="s">
        <v>9539</v>
      </c>
      <c r="C107" t="s">
        <v>240</v>
      </c>
      <c r="D107" t="s">
        <v>244</v>
      </c>
      <c r="E107" s="1" t="s">
        <v>9539</v>
      </c>
      <c r="F107" t="s">
        <v>240</v>
      </c>
      <c r="G107" t="s">
        <v>245</v>
      </c>
      <c r="H107" t="s">
        <v>246</v>
      </c>
      <c r="I107" s="1" t="s">
        <v>9647</v>
      </c>
      <c r="J107" t="s">
        <v>243</v>
      </c>
      <c r="K107" s="1" t="s">
        <v>9539</v>
      </c>
    </row>
    <row r="108" spans="1:11">
      <c r="A108" s="1"/>
      <c r="B108" s="1" t="s">
        <v>9541</v>
      </c>
      <c r="E108" s="1" t="s">
        <v>9541</v>
      </c>
      <c r="H108" t="s">
        <v>243</v>
      </c>
      <c r="I108" s="1" t="s">
        <v>9650</v>
      </c>
      <c r="K108" s="1" t="s">
        <v>9541</v>
      </c>
    </row>
    <row r="109" spans="1:11">
      <c r="A109" s="1"/>
      <c r="B109" s="1" t="s">
        <v>9544</v>
      </c>
      <c r="E109" s="1" t="s">
        <v>9544</v>
      </c>
      <c r="I109" s="1" t="s">
        <v>9653</v>
      </c>
      <c r="K109" s="1" t="s">
        <v>9544</v>
      </c>
    </row>
    <row r="110" spans="1:11">
      <c r="A110" s="1"/>
      <c r="B110" s="1" t="s">
        <v>9547</v>
      </c>
      <c r="E110" s="1" t="s">
        <v>9547</v>
      </c>
      <c r="I110" s="1" t="s">
        <v>9656</v>
      </c>
      <c r="K110" s="1" t="s">
        <v>9547</v>
      </c>
    </row>
    <row r="111" spans="1:11">
      <c r="A111" s="1"/>
      <c r="B111" s="1" t="s">
        <v>9550</v>
      </c>
      <c r="E111" s="1" t="s">
        <v>9550</v>
      </c>
      <c r="I111" s="1" t="s">
        <v>9659</v>
      </c>
      <c r="K111" s="1" t="s">
        <v>9550</v>
      </c>
    </row>
    <row r="112" spans="1:11">
      <c r="A112" s="1"/>
      <c r="B112" s="1" t="s">
        <v>9553</v>
      </c>
      <c r="E112" s="1" t="s">
        <v>9553</v>
      </c>
      <c r="I112" s="1" t="s">
        <v>9662</v>
      </c>
      <c r="K112" s="1" t="s">
        <v>9553</v>
      </c>
    </row>
    <row r="113" spans="1:11">
      <c r="A113" s="1"/>
      <c r="B113" s="1" t="s">
        <v>1206</v>
      </c>
      <c r="E113" s="1" t="s">
        <v>1206</v>
      </c>
      <c r="I113" s="1" t="s">
        <v>9665</v>
      </c>
      <c r="K113" s="1" t="s">
        <v>1206</v>
      </c>
    </row>
    <row r="114" spans="1:11">
      <c r="A114" s="1"/>
      <c r="B114" s="1" t="s">
        <v>9558</v>
      </c>
      <c r="E114" s="1" t="s">
        <v>9558</v>
      </c>
      <c r="I114" s="1" t="s">
        <v>9668</v>
      </c>
      <c r="K114" s="1" t="s">
        <v>9558</v>
      </c>
    </row>
    <row r="115" spans="1:11">
      <c r="A115" s="1"/>
      <c r="B115" s="1" t="s">
        <v>9561</v>
      </c>
      <c r="E115" s="1" t="s">
        <v>9561</v>
      </c>
      <c r="I115" s="1" t="s">
        <v>9671</v>
      </c>
      <c r="K115" s="1" t="s">
        <v>9561</v>
      </c>
    </row>
    <row r="116" spans="1:11">
      <c r="A116" s="1"/>
      <c r="B116" s="1" t="s">
        <v>9564</v>
      </c>
      <c r="E116" s="1" t="s">
        <v>9564</v>
      </c>
      <c r="I116" s="1" t="s">
        <v>9674</v>
      </c>
      <c r="K116" s="1" t="s">
        <v>9564</v>
      </c>
    </row>
    <row r="117" spans="1:11">
      <c r="A117" s="1"/>
      <c r="B117" s="1" t="s">
        <v>9567</v>
      </c>
      <c r="E117" s="1" t="s">
        <v>9567</v>
      </c>
      <c r="I117" s="1" t="s">
        <v>9677</v>
      </c>
      <c r="K117" s="1" t="s">
        <v>9567</v>
      </c>
    </row>
    <row r="118" spans="1:11">
      <c r="A118" s="1"/>
      <c r="B118" s="1" t="s">
        <v>9569</v>
      </c>
      <c r="E118" s="1" t="s">
        <v>9569</v>
      </c>
      <c r="I118" s="1" t="s">
        <v>9680</v>
      </c>
      <c r="K118" s="1" t="s">
        <v>9569</v>
      </c>
    </row>
    <row r="119" spans="1:2">
      <c r="A119" s="1"/>
      <c r="B119" s="1" t="s">
        <v>9643</v>
      </c>
    </row>
    <row r="120" spans="1:2">
      <c r="A120" s="1"/>
      <c r="B120" s="1" t="s">
        <v>9647</v>
      </c>
    </row>
    <row r="121" spans="1:2">
      <c r="A121" s="1"/>
      <c r="B121" s="1" t="s">
        <v>9650</v>
      </c>
    </row>
    <row r="122" spans="1:2">
      <c r="A122" s="1"/>
      <c r="B122" s="1" t="s">
        <v>9653</v>
      </c>
    </row>
    <row r="123" spans="1:2">
      <c r="A123" s="1"/>
      <c r="B123" s="1" t="s">
        <v>9656</v>
      </c>
    </row>
    <row r="124" spans="1:2">
      <c r="A124" s="1"/>
      <c r="B124" s="1" t="s">
        <v>9659</v>
      </c>
    </row>
    <row r="125" spans="2:2">
      <c r="B125" s="1" t="s">
        <v>9662</v>
      </c>
    </row>
    <row r="126" spans="2:2">
      <c r="B126" s="1" t="s">
        <v>9665</v>
      </c>
    </row>
    <row r="127" spans="2:2">
      <c r="B127" s="1" t="s">
        <v>9668</v>
      </c>
    </row>
    <row r="128" spans="2:2">
      <c r="B128" s="1" t="s">
        <v>9671</v>
      </c>
    </row>
    <row r="129" spans="2:2">
      <c r="B129" s="1" t="s">
        <v>9674</v>
      </c>
    </row>
    <row r="130" spans="2:2">
      <c r="B130" s="1" t="s">
        <v>9677</v>
      </c>
    </row>
    <row r="131" spans="2:2">
      <c r="B131" s="1" t="s">
        <v>9680</v>
      </c>
    </row>
    <row r="132" spans="1:11">
      <c r="A132" s="1" t="s">
        <v>8884</v>
      </c>
      <c r="B132" s="1" t="s">
        <v>9536</v>
      </c>
      <c r="C132" t="s">
        <v>237</v>
      </c>
      <c r="D132" t="s">
        <v>249</v>
      </c>
      <c r="E132" s="1" t="s">
        <v>9536</v>
      </c>
      <c r="F132" t="s">
        <v>239</v>
      </c>
      <c r="G132" t="s">
        <v>239</v>
      </c>
      <c r="H132" s="1" t="s">
        <v>9536</v>
      </c>
      <c r="I132" s="1" t="s">
        <v>9643</v>
      </c>
      <c r="J132" t="s">
        <v>247</v>
      </c>
      <c r="K132" s="1" t="s">
        <v>9536</v>
      </c>
    </row>
    <row r="133" spans="1:11">
      <c r="A133" s="1"/>
      <c r="B133" s="1" t="s">
        <v>9539</v>
      </c>
      <c r="C133" t="s">
        <v>239</v>
      </c>
      <c r="D133" t="s">
        <v>242</v>
      </c>
      <c r="E133" s="1" t="s">
        <v>9539</v>
      </c>
      <c r="F133" t="s">
        <v>240</v>
      </c>
      <c r="G133" t="s">
        <v>240</v>
      </c>
      <c r="H133" s="1" t="s">
        <v>9539</v>
      </c>
      <c r="I133" s="1" t="s">
        <v>9647</v>
      </c>
      <c r="K133" s="1" t="s">
        <v>9539</v>
      </c>
    </row>
    <row r="134" spans="1:11">
      <c r="A134" s="1"/>
      <c r="B134" s="1" t="s">
        <v>9541</v>
      </c>
      <c r="E134" s="1" t="s">
        <v>9541</v>
      </c>
      <c r="G134" t="s">
        <v>243</v>
      </c>
      <c r="H134" s="1" t="s">
        <v>9541</v>
      </c>
      <c r="I134" s="1" t="s">
        <v>9650</v>
      </c>
      <c r="K134" s="1" t="s">
        <v>9541</v>
      </c>
    </row>
    <row r="135" spans="1:11">
      <c r="A135" s="1"/>
      <c r="B135" s="1" t="s">
        <v>9544</v>
      </c>
      <c r="E135" s="1" t="s">
        <v>9544</v>
      </c>
      <c r="H135" s="1" t="s">
        <v>9544</v>
      </c>
      <c r="I135" s="1" t="s">
        <v>9653</v>
      </c>
      <c r="K135" s="1" t="s">
        <v>9544</v>
      </c>
    </row>
    <row r="136" spans="1:11">
      <c r="A136" s="1"/>
      <c r="B136" s="1" t="s">
        <v>9547</v>
      </c>
      <c r="E136" s="1" t="s">
        <v>9547</v>
      </c>
      <c r="H136" s="1" t="s">
        <v>9547</v>
      </c>
      <c r="I136" s="1" t="s">
        <v>9656</v>
      </c>
      <c r="K136" s="1" t="s">
        <v>9547</v>
      </c>
    </row>
    <row r="137" spans="1:11">
      <c r="A137" s="1"/>
      <c r="B137" s="1" t="s">
        <v>9550</v>
      </c>
      <c r="E137" s="1" t="s">
        <v>9550</v>
      </c>
      <c r="H137" s="1" t="s">
        <v>9550</v>
      </c>
      <c r="I137" s="1" t="s">
        <v>9659</v>
      </c>
      <c r="K137" s="1" t="s">
        <v>9550</v>
      </c>
    </row>
    <row r="138" spans="1:11">
      <c r="A138" s="1"/>
      <c r="B138" s="1" t="s">
        <v>9553</v>
      </c>
      <c r="E138" s="1" t="s">
        <v>9553</v>
      </c>
      <c r="H138" s="1" t="s">
        <v>9553</v>
      </c>
      <c r="I138" s="1" t="s">
        <v>9662</v>
      </c>
      <c r="K138" s="1" t="s">
        <v>9553</v>
      </c>
    </row>
    <row r="139" spans="1:11">
      <c r="A139" s="1"/>
      <c r="B139" s="1" t="s">
        <v>1206</v>
      </c>
      <c r="E139" s="1" t="s">
        <v>1206</v>
      </c>
      <c r="H139" s="1" t="s">
        <v>1206</v>
      </c>
      <c r="I139" s="1" t="s">
        <v>9665</v>
      </c>
      <c r="K139" s="1" t="s">
        <v>1206</v>
      </c>
    </row>
    <row r="140" spans="1:11">
      <c r="A140" s="1"/>
      <c r="B140" s="1" t="s">
        <v>9558</v>
      </c>
      <c r="E140" s="1" t="s">
        <v>9558</v>
      </c>
      <c r="H140" s="1" t="s">
        <v>9558</v>
      </c>
      <c r="I140" s="1" t="s">
        <v>9668</v>
      </c>
      <c r="K140" s="1" t="s">
        <v>9558</v>
      </c>
    </row>
    <row r="141" spans="1:11">
      <c r="A141" s="1"/>
      <c r="B141" s="1" t="s">
        <v>9561</v>
      </c>
      <c r="E141" s="1" t="s">
        <v>9561</v>
      </c>
      <c r="H141" s="1" t="s">
        <v>9561</v>
      </c>
      <c r="I141" s="1" t="s">
        <v>9671</v>
      </c>
      <c r="K141" s="1" t="s">
        <v>9561</v>
      </c>
    </row>
    <row r="142" spans="1:11">
      <c r="A142" s="1"/>
      <c r="B142" s="1" t="s">
        <v>9564</v>
      </c>
      <c r="E142" s="1" t="s">
        <v>9564</v>
      </c>
      <c r="H142" s="1" t="s">
        <v>9564</v>
      </c>
      <c r="I142" s="1" t="s">
        <v>9674</v>
      </c>
      <c r="K142" s="1" t="s">
        <v>9564</v>
      </c>
    </row>
    <row r="143" spans="1:11">
      <c r="A143" s="1"/>
      <c r="B143" s="1" t="s">
        <v>9567</v>
      </c>
      <c r="E143" s="1" t="s">
        <v>9567</v>
      </c>
      <c r="H143" s="1" t="s">
        <v>9567</v>
      </c>
      <c r="I143" s="1" t="s">
        <v>9677</v>
      </c>
      <c r="K143" s="1" t="s">
        <v>9567</v>
      </c>
    </row>
    <row r="144" spans="1:11">
      <c r="A144" s="1"/>
      <c r="B144" s="1" t="s">
        <v>9569</v>
      </c>
      <c r="E144" s="1" t="s">
        <v>9569</v>
      </c>
      <c r="H144" s="1" t="s">
        <v>9569</v>
      </c>
      <c r="I144" s="1" t="s">
        <v>9680</v>
      </c>
      <c r="K144" s="1" t="s">
        <v>9569</v>
      </c>
    </row>
    <row r="145" spans="1:2">
      <c r="A145" s="1"/>
      <c r="B145" s="1" t="s">
        <v>9643</v>
      </c>
    </row>
    <row r="146" spans="1:2">
      <c r="A146" s="1"/>
      <c r="B146" s="1" t="s">
        <v>9647</v>
      </c>
    </row>
    <row r="147" spans="1:2">
      <c r="A147" s="1"/>
      <c r="B147" s="1" t="s">
        <v>9650</v>
      </c>
    </row>
    <row r="148" spans="1:2">
      <c r="A148" s="1"/>
      <c r="B148" s="1" t="s">
        <v>9653</v>
      </c>
    </row>
    <row r="149" spans="1:2">
      <c r="A149" s="1"/>
      <c r="B149" s="1" t="s">
        <v>9656</v>
      </c>
    </row>
    <row r="150" spans="2:2">
      <c r="B150" s="1" t="s">
        <v>9659</v>
      </c>
    </row>
    <row r="151" spans="2:2">
      <c r="B151" s="1" t="s">
        <v>9662</v>
      </c>
    </row>
    <row r="152" spans="2:2">
      <c r="B152" s="1" t="s">
        <v>9665</v>
      </c>
    </row>
    <row r="153" spans="2:2">
      <c r="B153" s="1" t="s">
        <v>9668</v>
      </c>
    </row>
    <row r="154" spans="2:2">
      <c r="B154" s="1" t="s">
        <v>9671</v>
      </c>
    </row>
    <row r="155" spans="2:2">
      <c r="B155" s="1" t="s">
        <v>9674</v>
      </c>
    </row>
    <row r="156" spans="2:2">
      <c r="B156" s="1" t="s">
        <v>9677</v>
      </c>
    </row>
    <row r="157" spans="2:2">
      <c r="B157" s="1" t="s">
        <v>9680</v>
      </c>
    </row>
    <row r="158" spans="1:11">
      <c r="A158" s="1" t="s">
        <v>8887</v>
      </c>
      <c r="B158" s="1" t="s">
        <v>9536</v>
      </c>
      <c r="C158" t="s">
        <v>239</v>
      </c>
      <c r="D158" t="s">
        <v>238</v>
      </c>
      <c r="E158" s="1" t="s">
        <v>9643</v>
      </c>
      <c r="F158" t="s">
        <v>245</v>
      </c>
      <c r="G158" t="s">
        <v>237</v>
      </c>
      <c r="H158" t="s">
        <v>239</v>
      </c>
      <c r="I158" t="s">
        <v>241</v>
      </c>
      <c r="J158" t="s">
        <v>237</v>
      </c>
      <c r="K158" s="1" t="s">
        <v>9536</v>
      </c>
    </row>
    <row r="159" spans="1:11">
      <c r="A159" s="1"/>
      <c r="B159" s="1" t="s">
        <v>9539</v>
      </c>
      <c r="C159" t="s">
        <v>240</v>
      </c>
      <c r="D159" t="s">
        <v>241</v>
      </c>
      <c r="E159" s="1" t="s">
        <v>9647</v>
      </c>
      <c r="F159" t="s">
        <v>246</v>
      </c>
      <c r="G159" t="s">
        <v>239</v>
      </c>
      <c r="H159" t="s">
        <v>240</v>
      </c>
      <c r="I159" t="s">
        <v>244</v>
      </c>
      <c r="J159" t="s">
        <v>239</v>
      </c>
      <c r="K159" s="1" t="s">
        <v>9539</v>
      </c>
    </row>
    <row r="160" spans="1:11">
      <c r="A160" s="1"/>
      <c r="B160" s="1" t="s">
        <v>9541</v>
      </c>
      <c r="C160" t="s">
        <v>245</v>
      </c>
      <c r="E160" s="1" t="s">
        <v>9650</v>
      </c>
      <c r="K160" s="1" t="s">
        <v>9541</v>
      </c>
    </row>
    <row r="161" spans="1:11">
      <c r="A161" s="1"/>
      <c r="B161" s="1" t="s">
        <v>9544</v>
      </c>
      <c r="E161" s="1" t="s">
        <v>9653</v>
      </c>
      <c r="K161" s="1" t="s">
        <v>9544</v>
      </c>
    </row>
    <row r="162" spans="1:11">
      <c r="A162" s="1"/>
      <c r="B162" s="1" t="s">
        <v>9547</v>
      </c>
      <c r="E162" s="1" t="s">
        <v>9656</v>
      </c>
      <c r="K162" s="1" t="s">
        <v>9547</v>
      </c>
    </row>
    <row r="163" spans="1:11">
      <c r="A163" s="1"/>
      <c r="B163" s="1" t="s">
        <v>9550</v>
      </c>
      <c r="E163" s="1" t="s">
        <v>9659</v>
      </c>
      <c r="K163" s="1" t="s">
        <v>9550</v>
      </c>
    </row>
    <row r="164" spans="1:11">
      <c r="A164" s="1"/>
      <c r="B164" s="1" t="s">
        <v>9553</v>
      </c>
      <c r="E164" s="1" t="s">
        <v>9662</v>
      </c>
      <c r="K164" s="1" t="s">
        <v>9553</v>
      </c>
    </row>
    <row r="165" spans="1:11">
      <c r="A165" s="1"/>
      <c r="B165" s="1" t="s">
        <v>1206</v>
      </c>
      <c r="E165" s="1" t="s">
        <v>9665</v>
      </c>
      <c r="K165" s="1" t="s">
        <v>1206</v>
      </c>
    </row>
    <row r="166" spans="1:11">
      <c r="A166" s="1"/>
      <c r="B166" s="1" t="s">
        <v>9558</v>
      </c>
      <c r="E166" s="1" t="s">
        <v>9668</v>
      </c>
      <c r="K166" s="1" t="s">
        <v>9558</v>
      </c>
    </row>
    <row r="167" spans="1:11">
      <c r="A167" s="1"/>
      <c r="B167" s="1" t="s">
        <v>9561</v>
      </c>
      <c r="E167" s="1" t="s">
        <v>9671</v>
      </c>
      <c r="K167" s="1" t="s">
        <v>9561</v>
      </c>
    </row>
    <row r="168" spans="1:11">
      <c r="A168" s="1"/>
      <c r="B168" s="1" t="s">
        <v>9564</v>
      </c>
      <c r="E168" s="1" t="s">
        <v>9674</v>
      </c>
      <c r="K168" s="1" t="s">
        <v>9564</v>
      </c>
    </row>
    <row r="169" spans="1:11">
      <c r="A169" s="1"/>
      <c r="B169" s="1" t="s">
        <v>9567</v>
      </c>
      <c r="E169" s="1" t="s">
        <v>9677</v>
      </c>
      <c r="K169" s="1" t="s">
        <v>9567</v>
      </c>
    </row>
    <row r="170" spans="1:11">
      <c r="A170" s="1"/>
      <c r="B170" s="1" t="s">
        <v>9569</v>
      </c>
      <c r="E170" s="1" t="s">
        <v>9680</v>
      </c>
      <c r="K170" s="1" t="s">
        <v>9569</v>
      </c>
    </row>
    <row r="171" spans="1:2">
      <c r="A171" s="1"/>
      <c r="B171" s="1" t="s">
        <v>9643</v>
      </c>
    </row>
    <row r="172" spans="1:2">
      <c r="A172" s="1"/>
      <c r="B172" s="1" t="s">
        <v>9647</v>
      </c>
    </row>
    <row r="173" spans="1:2">
      <c r="A173" s="1"/>
      <c r="B173" s="1" t="s">
        <v>9650</v>
      </c>
    </row>
    <row r="174" spans="1:2">
      <c r="A174" s="1"/>
      <c r="B174" s="1" t="s">
        <v>9653</v>
      </c>
    </row>
    <row r="175" spans="2:2">
      <c r="B175" s="1" t="s">
        <v>9656</v>
      </c>
    </row>
    <row r="176" spans="2:2">
      <c r="B176" s="1" t="s">
        <v>9659</v>
      </c>
    </row>
    <row r="177" spans="2:2">
      <c r="B177" s="1" t="s">
        <v>9662</v>
      </c>
    </row>
    <row r="178" spans="2:2">
      <c r="B178" s="1" t="s">
        <v>9665</v>
      </c>
    </row>
    <row r="179" spans="2:2">
      <c r="B179" s="1" t="s">
        <v>9668</v>
      </c>
    </row>
    <row r="180" spans="2:2">
      <c r="B180" s="1" t="s">
        <v>9671</v>
      </c>
    </row>
    <row r="181" spans="2:2">
      <c r="B181" s="1" t="s">
        <v>9674</v>
      </c>
    </row>
    <row r="182" spans="2:2">
      <c r="B182" s="1" t="s">
        <v>9677</v>
      </c>
    </row>
    <row r="183" spans="2:2">
      <c r="B183" s="1" t="s">
        <v>9680</v>
      </c>
    </row>
    <row r="184" spans="1:11">
      <c r="A184" s="1" t="s">
        <v>8890</v>
      </c>
      <c r="B184" s="1" t="s">
        <v>9536</v>
      </c>
      <c r="C184" t="s">
        <v>239</v>
      </c>
      <c r="D184" t="s">
        <v>238</v>
      </c>
      <c r="E184" t="s">
        <v>245</v>
      </c>
      <c r="F184" s="1" t="s">
        <v>9536</v>
      </c>
      <c r="G184" t="s">
        <v>239</v>
      </c>
      <c r="H184" t="s">
        <v>245</v>
      </c>
      <c r="I184" s="1" t="s">
        <v>9643</v>
      </c>
      <c r="J184" t="s">
        <v>247</v>
      </c>
      <c r="K184" s="1" t="s">
        <v>9536</v>
      </c>
    </row>
    <row r="185" spans="1:11">
      <c r="A185" s="1"/>
      <c r="B185" s="1" t="s">
        <v>9539</v>
      </c>
      <c r="C185" t="s">
        <v>240</v>
      </c>
      <c r="D185" t="s">
        <v>242</v>
      </c>
      <c r="E185" t="s">
        <v>246</v>
      </c>
      <c r="F185" s="1" t="s">
        <v>9539</v>
      </c>
      <c r="G185" t="s">
        <v>240</v>
      </c>
      <c r="H185" t="s">
        <v>246</v>
      </c>
      <c r="I185" s="1" t="s">
        <v>9647</v>
      </c>
      <c r="K185" s="1" t="s">
        <v>9539</v>
      </c>
    </row>
    <row r="186" spans="1:11">
      <c r="A186" s="1"/>
      <c r="B186" s="1" t="s">
        <v>9541</v>
      </c>
      <c r="F186" s="1" t="s">
        <v>9541</v>
      </c>
      <c r="I186" s="1" t="s">
        <v>9650</v>
      </c>
      <c r="K186" s="1" t="s">
        <v>9541</v>
      </c>
    </row>
    <row r="187" spans="1:11">
      <c r="A187" s="1"/>
      <c r="B187" s="1" t="s">
        <v>9544</v>
      </c>
      <c r="F187" s="1" t="s">
        <v>9544</v>
      </c>
      <c r="I187" s="1" t="s">
        <v>9653</v>
      </c>
      <c r="K187" s="1" t="s">
        <v>9544</v>
      </c>
    </row>
    <row r="188" spans="1:11">
      <c r="A188" s="1"/>
      <c r="B188" s="1" t="s">
        <v>9547</v>
      </c>
      <c r="F188" s="1" t="s">
        <v>9547</v>
      </c>
      <c r="I188" s="1" t="s">
        <v>9656</v>
      </c>
      <c r="K188" s="1" t="s">
        <v>9547</v>
      </c>
    </row>
    <row r="189" spans="1:11">
      <c r="A189" s="1"/>
      <c r="B189" s="1" t="s">
        <v>9550</v>
      </c>
      <c r="F189" s="1" t="s">
        <v>9550</v>
      </c>
      <c r="I189" s="1" t="s">
        <v>9659</v>
      </c>
      <c r="K189" s="1" t="s">
        <v>9550</v>
      </c>
    </row>
    <row r="190" spans="1:11">
      <c r="A190" s="1"/>
      <c r="B190" s="1" t="s">
        <v>9553</v>
      </c>
      <c r="F190" s="1" t="s">
        <v>9553</v>
      </c>
      <c r="I190" s="1" t="s">
        <v>9662</v>
      </c>
      <c r="K190" s="1" t="s">
        <v>9553</v>
      </c>
    </row>
    <row r="191" spans="1:11">
      <c r="A191" s="1"/>
      <c r="B191" s="1" t="s">
        <v>1206</v>
      </c>
      <c r="F191" s="1" t="s">
        <v>1206</v>
      </c>
      <c r="I191" s="1" t="s">
        <v>9665</v>
      </c>
      <c r="K191" s="1" t="s">
        <v>1206</v>
      </c>
    </row>
    <row r="192" spans="1:11">
      <c r="A192" s="1"/>
      <c r="B192" s="1" t="s">
        <v>9558</v>
      </c>
      <c r="F192" s="1" t="s">
        <v>9558</v>
      </c>
      <c r="I192" s="1" t="s">
        <v>9668</v>
      </c>
      <c r="K192" s="1" t="s">
        <v>9558</v>
      </c>
    </row>
    <row r="193" spans="1:11">
      <c r="A193" s="1"/>
      <c r="B193" s="1" t="s">
        <v>9561</v>
      </c>
      <c r="F193" s="1" t="s">
        <v>9561</v>
      </c>
      <c r="I193" s="1" t="s">
        <v>9671</v>
      </c>
      <c r="K193" s="1" t="s">
        <v>9561</v>
      </c>
    </row>
    <row r="194" spans="1:11">
      <c r="A194" s="1"/>
      <c r="B194" s="1" t="s">
        <v>9564</v>
      </c>
      <c r="F194" s="1" t="s">
        <v>9564</v>
      </c>
      <c r="I194" s="1" t="s">
        <v>9674</v>
      </c>
      <c r="K194" s="1" t="s">
        <v>9564</v>
      </c>
    </row>
    <row r="195" spans="1:11">
      <c r="A195" s="1"/>
      <c r="B195" s="1" t="s">
        <v>9567</v>
      </c>
      <c r="F195" s="1" t="s">
        <v>9567</v>
      </c>
      <c r="I195" s="1" t="s">
        <v>9677</v>
      </c>
      <c r="K195" s="1" t="s">
        <v>9567</v>
      </c>
    </row>
    <row r="196" spans="1:11">
      <c r="A196" s="1"/>
      <c r="B196" s="1" t="s">
        <v>9569</v>
      </c>
      <c r="F196" s="1" t="s">
        <v>9569</v>
      </c>
      <c r="I196" s="1" t="s">
        <v>9680</v>
      </c>
      <c r="K196" s="1" t="s">
        <v>9569</v>
      </c>
    </row>
    <row r="197" spans="1:2">
      <c r="A197" s="1"/>
      <c r="B197" s="1" t="s">
        <v>9643</v>
      </c>
    </row>
    <row r="198" spans="1:2">
      <c r="A198" s="1"/>
      <c r="B198" s="1" t="s">
        <v>9647</v>
      </c>
    </row>
    <row r="199" spans="1:2">
      <c r="A199" s="1"/>
      <c r="B199" s="1" t="s">
        <v>9650</v>
      </c>
    </row>
    <row r="200" spans="2:2">
      <c r="B200" s="1" t="s">
        <v>9653</v>
      </c>
    </row>
    <row r="201" spans="2:2">
      <c r="B201" s="1" t="s">
        <v>9656</v>
      </c>
    </row>
    <row r="202" spans="2:2">
      <c r="B202" s="1" t="s">
        <v>9659</v>
      </c>
    </row>
    <row r="203" spans="2:2">
      <c r="B203" s="1" t="s">
        <v>9662</v>
      </c>
    </row>
    <row r="204" spans="2:2">
      <c r="B204" s="1" t="s">
        <v>9665</v>
      </c>
    </row>
    <row r="205" spans="2:2">
      <c r="B205" s="1" t="s">
        <v>9668</v>
      </c>
    </row>
    <row r="206" spans="2:2">
      <c r="B206" s="1" t="s">
        <v>9671</v>
      </c>
    </row>
    <row r="207" spans="2:2">
      <c r="B207" s="1" t="s">
        <v>9674</v>
      </c>
    </row>
    <row r="208" spans="2:2">
      <c r="B208" s="1" t="s">
        <v>9677</v>
      </c>
    </row>
    <row r="209" spans="2:2">
      <c r="B209" s="1" t="s">
        <v>9680</v>
      </c>
    </row>
    <row r="210" spans="1:11">
      <c r="A210" s="1" t="s">
        <v>11397</v>
      </c>
      <c r="B210" s="1" t="s">
        <v>9536</v>
      </c>
      <c r="C210" t="s">
        <v>239</v>
      </c>
      <c r="D210" t="s">
        <v>249</v>
      </c>
      <c r="E210" s="1" t="s">
        <v>9536</v>
      </c>
      <c r="F210" t="s">
        <v>239</v>
      </c>
      <c r="G210" t="s">
        <v>247</v>
      </c>
      <c r="H210" s="1" t="s">
        <v>9536</v>
      </c>
      <c r="I210" s="1" t="s">
        <v>9643</v>
      </c>
      <c r="J210" t="s">
        <v>240</v>
      </c>
      <c r="K210" s="1" t="s">
        <v>9536</v>
      </c>
    </row>
    <row r="211" spans="1:11">
      <c r="A211" s="1"/>
      <c r="B211" s="1" t="s">
        <v>9539</v>
      </c>
      <c r="C211" t="s">
        <v>240</v>
      </c>
      <c r="D211" t="s">
        <v>241</v>
      </c>
      <c r="E211" s="1" t="s">
        <v>9539</v>
      </c>
      <c r="F211" t="s">
        <v>240</v>
      </c>
      <c r="G211" s="1"/>
      <c r="H211" s="1" t="s">
        <v>9539</v>
      </c>
      <c r="I211" s="1" t="s">
        <v>9647</v>
      </c>
      <c r="J211" t="s">
        <v>246</v>
      </c>
      <c r="K211" s="1" t="s">
        <v>9539</v>
      </c>
    </row>
    <row r="212" spans="1:11">
      <c r="A212" s="1"/>
      <c r="B212" s="1" t="s">
        <v>9541</v>
      </c>
      <c r="E212" s="1" t="s">
        <v>9541</v>
      </c>
      <c r="F212" t="s">
        <v>245</v>
      </c>
      <c r="G212" s="1"/>
      <c r="H212" s="1" t="s">
        <v>9541</v>
      </c>
      <c r="I212" s="1" t="s">
        <v>9650</v>
      </c>
      <c r="K212" s="1" t="s">
        <v>9541</v>
      </c>
    </row>
    <row r="213" spans="1:11">
      <c r="A213" s="1"/>
      <c r="B213" s="1" t="s">
        <v>9544</v>
      </c>
      <c r="E213" s="1" t="s">
        <v>9544</v>
      </c>
      <c r="G213" s="1"/>
      <c r="H213" s="1" t="s">
        <v>9544</v>
      </c>
      <c r="I213" s="1" t="s">
        <v>9653</v>
      </c>
      <c r="K213" s="1" t="s">
        <v>9544</v>
      </c>
    </row>
    <row r="214" spans="1:11">
      <c r="A214" s="1"/>
      <c r="B214" s="1" t="s">
        <v>9547</v>
      </c>
      <c r="E214" s="1" t="s">
        <v>9547</v>
      </c>
      <c r="G214" s="1"/>
      <c r="H214" s="1" t="s">
        <v>9547</v>
      </c>
      <c r="I214" s="1" t="s">
        <v>9656</v>
      </c>
      <c r="K214" s="1" t="s">
        <v>9547</v>
      </c>
    </row>
    <row r="215" spans="1:11">
      <c r="A215" s="1"/>
      <c r="B215" s="1" t="s">
        <v>9550</v>
      </c>
      <c r="E215" s="1" t="s">
        <v>9550</v>
      </c>
      <c r="G215" s="1"/>
      <c r="H215" s="1" t="s">
        <v>9550</v>
      </c>
      <c r="I215" s="1" t="s">
        <v>9659</v>
      </c>
      <c r="K215" s="1" t="s">
        <v>9550</v>
      </c>
    </row>
    <row r="216" spans="1:11">
      <c r="A216" s="1"/>
      <c r="B216" s="1" t="s">
        <v>9553</v>
      </c>
      <c r="E216" s="1" t="s">
        <v>9553</v>
      </c>
      <c r="G216" s="1"/>
      <c r="H216" s="1" t="s">
        <v>9553</v>
      </c>
      <c r="I216" s="1" t="s">
        <v>9662</v>
      </c>
      <c r="K216" s="1" t="s">
        <v>9553</v>
      </c>
    </row>
    <row r="217" spans="1:11">
      <c r="A217" s="1"/>
      <c r="B217" s="1" t="s">
        <v>1206</v>
      </c>
      <c r="E217" s="1" t="s">
        <v>1206</v>
      </c>
      <c r="G217" s="1"/>
      <c r="H217" s="1" t="s">
        <v>1206</v>
      </c>
      <c r="I217" s="1" t="s">
        <v>9665</v>
      </c>
      <c r="K217" s="1" t="s">
        <v>1206</v>
      </c>
    </row>
    <row r="218" spans="1:11">
      <c r="A218" s="1"/>
      <c r="B218" s="1" t="s">
        <v>9558</v>
      </c>
      <c r="E218" s="1" t="s">
        <v>9558</v>
      </c>
      <c r="G218" s="1"/>
      <c r="H218" s="1" t="s">
        <v>9558</v>
      </c>
      <c r="I218" s="1" t="s">
        <v>9668</v>
      </c>
      <c r="K218" s="1" t="s">
        <v>9558</v>
      </c>
    </row>
    <row r="219" spans="1:11">
      <c r="A219" s="1"/>
      <c r="B219" s="1" t="s">
        <v>9561</v>
      </c>
      <c r="E219" s="1" t="s">
        <v>9561</v>
      </c>
      <c r="G219" s="1"/>
      <c r="H219" s="1" t="s">
        <v>9561</v>
      </c>
      <c r="I219" s="1" t="s">
        <v>9671</v>
      </c>
      <c r="K219" s="1" t="s">
        <v>9561</v>
      </c>
    </row>
    <row r="220" spans="1:11">
      <c r="A220" s="1"/>
      <c r="B220" s="1" t="s">
        <v>9564</v>
      </c>
      <c r="E220" s="1" t="s">
        <v>9564</v>
      </c>
      <c r="G220" s="1"/>
      <c r="H220" s="1" t="s">
        <v>9564</v>
      </c>
      <c r="I220" s="1" t="s">
        <v>9674</v>
      </c>
      <c r="K220" s="1" t="s">
        <v>9564</v>
      </c>
    </row>
    <row r="221" spans="1:11">
      <c r="A221" s="1"/>
      <c r="B221" s="1" t="s">
        <v>9567</v>
      </c>
      <c r="E221" s="1" t="s">
        <v>9567</v>
      </c>
      <c r="G221" s="1"/>
      <c r="H221" s="1" t="s">
        <v>9567</v>
      </c>
      <c r="I221" s="1" t="s">
        <v>9677</v>
      </c>
      <c r="K221" s="1" t="s">
        <v>9567</v>
      </c>
    </row>
    <row r="222" spans="1:11">
      <c r="A222" s="1"/>
      <c r="B222" s="1" t="s">
        <v>9569</v>
      </c>
      <c r="E222" s="1" t="s">
        <v>9569</v>
      </c>
      <c r="G222" s="1"/>
      <c r="H222" s="1" t="s">
        <v>9569</v>
      </c>
      <c r="I222" s="1" t="s">
        <v>9680</v>
      </c>
      <c r="K222" s="1" t="s">
        <v>9569</v>
      </c>
    </row>
    <row r="223" spans="1:7">
      <c r="A223" s="1"/>
      <c r="B223" s="1" t="s">
        <v>9643</v>
      </c>
      <c r="G223" s="1"/>
    </row>
    <row r="224" spans="1:2">
      <c r="A224" s="1"/>
      <c r="B224" s="1" t="s">
        <v>9647</v>
      </c>
    </row>
    <row r="225" spans="2:2">
      <c r="B225" s="1" t="s">
        <v>9650</v>
      </c>
    </row>
    <row r="226" spans="2:2">
      <c r="B226" s="1" t="s">
        <v>9653</v>
      </c>
    </row>
    <row r="227" spans="2:2">
      <c r="B227" s="1" t="s">
        <v>9656</v>
      </c>
    </row>
    <row r="228" spans="2:2">
      <c r="B228" s="1" t="s">
        <v>9659</v>
      </c>
    </row>
    <row r="229" spans="2:2">
      <c r="B229" s="1" t="s">
        <v>9662</v>
      </c>
    </row>
    <row r="230" spans="2:2">
      <c r="B230" s="1" t="s">
        <v>9665</v>
      </c>
    </row>
    <row r="231" spans="2:2">
      <c r="B231" s="1" t="s">
        <v>9668</v>
      </c>
    </row>
    <row r="232" spans="2:2">
      <c r="B232" s="1" t="s">
        <v>9671</v>
      </c>
    </row>
    <row r="233" spans="2:2">
      <c r="B233" s="1" t="s">
        <v>9674</v>
      </c>
    </row>
    <row r="234" spans="2:2">
      <c r="B234" s="1" t="s">
        <v>9677</v>
      </c>
    </row>
    <row r="235" spans="2:2">
      <c r="B235" s="1" t="s">
        <v>9680</v>
      </c>
    </row>
    <row r="236" spans="1:11">
      <c r="A236" s="1" t="s">
        <v>8896</v>
      </c>
      <c r="B236" s="1" t="s">
        <v>9536</v>
      </c>
      <c r="C236" t="s">
        <v>237</v>
      </c>
      <c r="D236" t="s">
        <v>238</v>
      </c>
      <c r="E236" t="s">
        <v>250</v>
      </c>
      <c r="F236" t="s">
        <v>251</v>
      </c>
      <c r="G236" t="s">
        <v>239</v>
      </c>
      <c r="H236" t="s">
        <v>240</v>
      </c>
      <c r="I236" s="1" t="s">
        <v>9643</v>
      </c>
      <c r="J236" t="s">
        <v>245</v>
      </c>
      <c r="K236" s="1" t="s">
        <v>9536</v>
      </c>
    </row>
    <row r="237" spans="1:11">
      <c r="A237" s="1"/>
      <c r="B237" s="1" t="s">
        <v>9539</v>
      </c>
      <c r="C237" t="s">
        <v>239</v>
      </c>
      <c r="D237" t="s">
        <v>244</v>
      </c>
      <c r="E237" t="s">
        <v>245</v>
      </c>
      <c r="F237" t="s">
        <v>246</v>
      </c>
      <c r="G237" t="s">
        <v>240</v>
      </c>
      <c r="H237" t="s">
        <v>243</v>
      </c>
      <c r="I237" s="1" t="s">
        <v>9647</v>
      </c>
      <c r="J237" t="s">
        <v>246</v>
      </c>
      <c r="K237" s="1" t="s">
        <v>9539</v>
      </c>
    </row>
    <row r="238" spans="1:11">
      <c r="A238" s="1"/>
      <c r="B238" s="1" t="s">
        <v>9541</v>
      </c>
      <c r="I238" s="1" t="s">
        <v>9650</v>
      </c>
      <c r="J238" t="s">
        <v>243</v>
      </c>
      <c r="K238" s="1" t="s">
        <v>9541</v>
      </c>
    </row>
    <row r="239" spans="1:11">
      <c r="A239" s="1"/>
      <c r="B239" s="1" t="s">
        <v>9544</v>
      </c>
      <c r="I239" s="1" t="s">
        <v>9653</v>
      </c>
      <c r="K239" s="1" t="s">
        <v>9544</v>
      </c>
    </row>
    <row r="240" spans="1:11">
      <c r="A240" s="1"/>
      <c r="B240" s="1" t="s">
        <v>9547</v>
      </c>
      <c r="I240" s="1" t="s">
        <v>9656</v>
      </c>
      <c r="K240" s="1" t="s">
        <v>9547</v>
      </c>
    </row>
    <row r="241" spans="1:11">
      <c r="A241" s="1"/>
      <c r="B241" s="1" t="s">
        <v>9550</v>
      </c>
      <c r="I241" s="1" t="s">
        <v>9659</v>
      </c>
      <c r="K241" s="1" t="s">
        <v>9550</v>
      </c>
    </row>
    <row r="242" spans="1:11">
      <c r="A242" s="1"/>
      <c r="B242" s="1" t="s">
        <v>9553</v>
      </c>
      <c r="I242" s="1" t="s">
        <v>9662</v>
      </c>
      <c r="K242" s="1" t="s">
        <v>9553</v>
      </c>
    </row>
    <row r="243" spans="1:11">
      <c r="A243" s="1"/>
      <c r="B243" s="1" t="s">
        <v>1206</v>
      </c>
      <c r="I243" s="1" t="s">
        <v>9665</v>
      </c>
      <c r="K243" s="1" t="s">
        <v>1206</v>
      </c>
    </row>
    <row r="244" spans="1:11">
      <c r="A244" s="1"/>
      <c r="B244" s="1" t="s">
        <v>9558</v>
      </c>
      <c r="I244" s="1" t="s">
        <v>9668</v>
      </c>
      <c r="K244" s="1" t="s">
        <v>9558</v>
      </c>
    </row>
    <row r="245" spans="1:11">
      <c r="A245" s="1"/>
      <c r="B245" s="1" t="s">
        <v>9561</v>
      </c>
      <c r="I245" s="1" t="s">
        <v>9671</v>
      </c>
      <c r="K245" s="1" t="s">
        <v>9561</v>
      </c>
    </row>
    <row r="246" spans="1:11">
      <c r="A246" s="1"/>
      <c r="B246" s="1" t="s">
        <v>9564</v>
      </c>
      <c r="I246" s="1" t="s">
        <v>9674</v>
      </c>
      <c r="K246" s="1" t="s">
        <v>9564</v>
      </c>
    </row>
    <row r="247" spans="1:11">
      <c r="A247" s="1"/>
      <c r="B247" s="1" t="s">
        <v>9567</v>
      </c>
      <c r="I247" s="1" t="s">
        <v>9677</v>
      </c>
      <c r="K247" s="1" t="s">
        <v>9567</v>
      </c>
    </row>
    <row r="248" spans="1:11">
      <c r="A248" s="1"/>
      <c r="B248" s="1" t="s">
        <v>9569</v>
      </c>
      <c r="I248" s="1" t="s">
        <v>9680</v>
      </c>
      <c r="K248" s="1" t="s">
        <v>9569</v>
      </c>
    </row>
    <row r="249" spans="1:2">
      <c r="A249" s="1"/>
      <c r="B249" s="1" t="s">
        <v>9643</v>
      </c>
    </row>
    <row r="250" spans="2:2">
      <c r="B250" s="1" t="s">
        <v>9647</v>
      </c>
    </row>
    <row r="251" spans="2:2">
      <c r="B251" s="1" t="s">
        <v>9650</v>
      </c>
    </row>
    <row r="252" spans="2:2">
      <c r="B252" s="1" t="s">
        <v>9653</v>
      </c>
    </row>
    <row r="253" spans="2:2">
      <c r="B253" s="1" t="s">
        <v>9656</v>
      </c>
    </row>
    <row r="254" spans="2:2">
      <c r="B254" s="1" t="s">
        <v>9659</v>
      </c>
    </row>
    <row r="255" spans="2:2">
      <c r="B255" s="1" t="s">
        <v>9662</v>
      </c>
    </row>
    <row r="256" spans="2:2">
      <c r="B256" s="1" t="s">
        <v>9665</v>
      </c>
    </row>
    <row r="257" spans="2:2">
      <c r="B257" s="1" t="s">
        <v>9668</v>
      </c>
    </row>
    <row r="258" spans="2:2">
      <c r="B258" s="1" t="s">
        <v>9671</v>
      </c>
    </row>
    <row r="259" spans="2:2">
      <c r="B259" s="1" t="s">
        <v>9674</v>
      </c>
    </row>
    <row r="260" spans="2:2">
      <c r="B260" s="1" t="s">
        <v>9677</v>
      </c>
    </row>
    <row r="261" spans="2:2">
      <c r="B261" s="1" t="s">
        <v>9680</v>
      </c>
    </row>
    <row r="262" spans="1:11">
      <c r="A262" s="1" t="s">
        <v>8899</v>
      </c>
      <c r="B262" s="1" t="s">
        <v>9536</v>
      </c>
      <c r="C262" t="s">
        <v>237</v>
      </c>
      <c r="D262" t="s">
        <v>242</v>
      </c>
      <c r="E262" t="s">
        <v>239</v>
      </c>
      <c r="F262" s="1" t="s">
        <v>9536</v>
      </c>
      <c r="G262" t="s">
        <v>239</v>
      </c>
      <c r="H262" t="s">
        <v>245</v>
      </c>
      <c r="I262" s="1" t="s">
        <v>9643</v>
      </c>
      <c r="J262" t="s">
        <v>239</v>
      </c>
      <c r="K262" s="1" t="s">
        <v>9536</v>
      </c>
    </row>
    <row r="263" spans="1:11">
      <c r="A263" s="1"/>
      <c r="B263" s="1" t="s">
        <v>9539</v>
      </c>
      <c r="C263" t="s">
        <v>239</v>
      </c>
      <c r="D263" t="s">
        <v>241</v>
      </c>
      <c r="E263" t="s">
        <v>245</v>
      </c>
      <c r="F263" s="1" t="s">
        <v>9539</v>
      </c>
      <c r="G263" t="s">
        <v>240</v>
      </c>
      <c r="H263" t="s">
        <v>246</v>
      </c>
      <c r="I263" s="1" t="s">
        <v>9647</v>
      </c>
      <c r="J263" t="s">
        <v>245</v>
      </c>
      <c r="K263" s="1" t="s">
        <v>9539</v>
      </c>
    </row>
    <row r="264" spans="1:11">
      <c r="A264" s="1"/>
      <c r="B264" s="1" t="s">
        <v>9541</v>
      </c>
      <c r="E264" t="s">
        <v>246</v>
      </c>
      <c r="F264" s="1" t="s">
        <v>9541</v>
      </c>
      <c r="H264" t="s">
        <v>243</v>
      </c>
      <c r="I264" s="1" t="s">
        <v>9650</v>
      </c>
      <c r="J264" t="s">
        <v>246</v>
      </c>
      <c r="K264" s="1" t="s">
        <v>9541</v>
      </c>
    </row>
    <row r="265" spans="1:11">
      <c r="A265" s="1"/>
      <c r="B265" s="1" t="s">
        <v>9544</v>
      </c>
      <c r="F265" s="1" t="s">
        <v>9544</v>
      </c>
      <c r="I265" s="1" t="s">
        <v>9653</v>
      </c>
      <c r="K265" s="1" t="s">
        <v>9544</v>
      </c>
    </row>
    <row r="266" spans="1:11">
      <c r="A266" s="1"/>
      <c r="B266" s="1" t="s">
        <v>9547</v>
      </c>
      <c r="F266" s="1" t="s">
        <v>9547</v>
      </c>
      <c r="I266" s="1" t="s">
        <v>9656</v>
      </c>
      <c r="K266" s="1" t="s">
        <v>9547</v>
      </c>
    </row>
    <row r="267" spans="1:11">
      <c r="A267" s="1"/>
      <c r="B267" s="1" t="s">
        <v>9550</v>
      </c>
      <c r="F267" s="1" t="s">
        <v>9550</v>
      </c>
      <c r="I267" s="1" t="s">
        <v>9659</v>
      </c>
      <c r="K267" s="1" t="s">
        <v>9550</v>
      </c>
    </row>
    <row r="268" spans="1:11">
      <c r="A268" s="1"/>
      <c r="B268" s="1" t="s">
        <v>9553</v>
      </c>
      <c r="F268" s="1" t="s">
        <v>9553</v>
      </c>
      <c r="I268" s="1" t="s">
        <v>9662</v>
      </c>
      <c r="K268" s="1" t="s">
        <v>9553</v>
      </c>
    </row>
    <row r="269" spans="1:11">
      <c r="A269" s="1"/>
      <c r="B269" s="1" t="s">
        <v>1206</v>
      </c>
      <c r="F269" s="1" t="s">
        <v>1206</v>
      </c>
      <c r="I269" s="1" t="s">
        <v>9665</v>
      </c>
      <c r="K269" s="1" t="s">
        <v>1206</v>
      </c>
    </row>
    <row r="270" spans="1:11">
      <c r="A270" s="1"/>
      <c r="B270" s="1" t="s">
        <v>9558</v>
      </c>
      <c r="F270" s="1" t="s">
        <v>9558</v>
      </c>
      <c r="I270" s="1" t="s">
        <v>9668</v>
      </c>
      <c r="K270" s="1" t="s">
        <v>9558</v>
      </c>
    </row>
    <row r="271" spans="1:11">
      <c r="A271" s="1"/>
      <c r="B271" s="1" t="s">
        <v>9561</v>
      </c>
      <c r="F271" s="1" t="s">
        <v>9561</v>
      </c>
      <c r="I271" s="1" t="s">
        <v>9671</v>
      </c>
      <c r="K271" s="1" t="s">
        <v>9561</v>
      </c>
    </row>
    <row r="272" spans="1:11">
      <c r="A272" s="1"/>
      <c r="B272" s="1" t="s">
        <v>9564</v>
      </c>
      <c r="F272" s="1" t="s">
        <v>9564</v>
      </c>
      <c r="I272" s="1" t="s">
        <v>9674</v>
      </c>
      <c r="K272" s="1" t="s">
        <v>9564</v>
      </c>
    </row>
    <row r="273" spans="1:11">
      <c r="A273" s="1"/>
      <c r="B273" s="1" t="s">
        <v>9567</v>
      </c>
      <c r="F273" s="1" t="s">
        <v>9567</v>
      </c>
      <c r="I273" s="1" t="s">
        <v>9677</v>
      </c>
      <c r="K273" s="1" t="s">
        <v>9567</v>
      </c>
    </row>
    <row r="274" spans="1:11">
      <c r="A274" s="1"/>
      <c r="B274" s="1" t="s">
        <v>9569</v>
      </c>
      <c r="F274" s="1" t="s">
        <v>9569</v>
      </c>
      <c r="I274" s="1" t="s">
        <v>9680</v>
      </c>
      <c r="K274" s="1" t="s">
        <v>9569</v>
      </c>
    </row>
    <row r="275" spans="2:2">
      <c r="B275" s="1" t="s">
        <v>9643</v>
      </c>
    </row>
    <row r="276" spans="2:2">
      <c r="B276" s="1" t="s">
        <v>9647</v>
      </c>
    </row>
    <row r="277" spans="2:2">
      <c r="B277" s="1" t="s">
        <v>9650</v>
      </c>
    </row>
    <row r="278" spans="2:2">
      <c r="B278" s="1" t="s">
        <v>9653</v>
      </c>
    </row>
    <row r="279" spans="2:2">
      <c r="B279" s="1" t="s">
        <v>9656</v>
      </c>
    </row>
    <row r="280" spans="2:2">
      <c r="B280" s="1" t="s">
        <v>9659</v>
      </c>
    </row>
    <row r="281" spans="2:2">
      <c r="B281" s="1" t="s">
        <v>9662</v>
      </c>
    </row>
    <row r="282" spans="2:2">
      <c r="B282" s="1" t="s">
        <v>9665</v>
      </c>
    </row>
    <row r="283" spans="2:2">
      <c r="B283" s="1" t="s">
        <v>9668</v>
      </c>
    </row>
    <row r="284" spans="2:2">
      <c r="B284" s="1" t="s">
        <v>9671</v>
      </c>
    </row>
    <row r="285" spans="2:2">
      <c r="B285" s="1" t="s">
        <v>9674</v>
      </c>
    </row>
    <row r="286" spans="2:2">
      <c r="B286" s="1" t="s">
        <v>9677</v>
      </c>
    </row>
    <row r="287" spans="2:2">
      <c r="B287" s="1" t="s">
        <v>9680</v>
      </c>
    </row>
    <row r="288" spans="1:11">
      <c r="A288" s="1" t="s">
        <v>8902</v>
      </c>
      <c r="B288" s="1" t="s">
        <v>9536</v>
      </c>
      <c r="C288" t="s">
        <v>237</v>
      </c>
      <c r="D288" t="s">
        <v>238</v>
      </c>
      <c r="E288" t="s">
        <v>239</v>
      </c>
      <c r="F288" s="1" t="s">
        <v>9643</v>
      </c>
      <c r="G288" t="s">
        <v>240</v>
      </c>
      <c r="H288" s="1" t="s">
        <v>9536</v>
      </c>
      <c r="I288" t="s">
        <v>241</v>
      </c>
      <c r="J288" t="s">
        <v>239</v>
      </c>
      <c r="K288" s="1" t="s">
        <v>9536</v>
      </c>
    </row>
    <row r="289" spans="1:11">
      <c r="A289" s="1"/>
      <c r="B289" s="1" t="s">
        <v>9539</v>
      </c>
      <c r="C289" t="s">
        <v>239</v>
      </c>
      <c r="D289" t="s">
        <v>242</v>
      </c>
      <c r="E289" t="s">
        <v>240</v>
      </c>
      <c r="F289" s="1" t="s">
        <v>9647</v>
      </c>
      <c r="G289" t="s">
        <v>243</v>
      </c>
      <c r="H289" s="1" t="s">
        <v>9539</v>
      </c>
      <c r="I289" t="s">
        <v>244</v>
      </c>
      <c r="J289" t="s">
        <v>240</v>
      </c>
      <c r="K289" s="1" t="s">
        <v>9539</v>
      </c>
    </row>
    <row r="290" spans="1:11">
      <c r="A290" s="1"/>
      <c r="B290" s="1" t="s">
        <v>9541</v>
      </c>
      <c r="F290" s="1" t="s">
        <v>9650</v>
      </c>
      <c r="H290" s="1" t="s">
        <v>9541</v>
      </c>
      <c r="K290" s="1" t="s">
        <v>9541</v>
      </c>
    </row>
    <row r="291" spans="1:11">
      <c r="A291" s="1"/>
      <c r="B291" s="1" t="s">
        <v>9544</v>
      </c>
      <c r="F291" s="1" t="s">
        <v>9653</v>
      </c>
      <c r="H291" s="1" t="s">
        <v>9544</v>
      </c>
      <c r="K291" s="1" t="s">
        <v>9544</v>
      </c>
    </row>
    <row r="292" spans="1:11">
      <c r="A292" s="1"/>
      <c r="B292" s="1" t="s">
        <v>9547</v>
      </c>
      <c r="F292" s="1" t="s">
        <v>9656</v>
      </c>
      <c r="H292" s="1" t="s">
        <v>9547</v>
      </c>
      <c r="K292" s="1" t="s">
        <v>9547</v>
      </c>
    </row>
    <row r="293" spans="1:11">
      <c r="A293" s="1"/>
      <c r="B293" s="1" t="s">
        <v>9550</v>
      </c>
      <c r="F293" s="1" t="s">
        <v>9659</v>
      </c>
      <c r="H293" s="1" t="s">
        <v>9550</v>
      </c>
      <c r="K293" s="1" t="s">
        <v>9550</v>
      </c>
    </row>
    <row r="294" spans="1:11">
      <c r="A294" s="1"/>
      <c r="B294" s="1" t="s">
        <v>9553</v>
      </c>
      <c r="F294" s="1" t="s">
        <v>9662</v>
      </c>
      <c r="H294" s="1" t="s">
        <v>9553</v>
      </c>
      <c r="K294" s="1" t="s">
        <v>9553</v>
      </c>
    </row>
    <row r="295" spans="1:11">
      <c r="A295" s="1"/>
      <c r="B295" s="1" t="s">
        <v>1206</v>
      </c>
      <c r="F295" s="1" t="s">
        <v>9665</v>
      </c>
      <c r="H295" s="1" t="s">
        <v>1206</v>
      </c>
      <c r="K295" s="1" t="s">
        <v>1206</v>
      </c>
    </row>
    <row r="296" spans="1:11">
      <c r="A296" s="1"/>
      <c r="B296" s="1" t="s">
        <v>9558</v>
      </c>
      <c r="F296" s="1" t="s">
        <v>9668</v>
      </c>
      <c r="H296" s="1" t="s">
        <v>9558</v>
      </c>
      <c r="K296" s="1" t="s">
        <v>9558</v>
      </c>
    </row>
    <row r="297" spans="1:11">
      <c r="A297" s="1"/>
      <c r="B297" s="1" t="s">
        <v>9561</v>
      </c>
      <c r="F297" s="1" t="s">
        <v>9671</v>
      </c>
      <c r="H297" s="1" t="s">
        <v>9561</v>
      </c>
      <c r="K297" s="1" t="s">
        <v>9561</v>
      </c>
    </row>
    <row r="298" spans="1:11">
      <c r="A298" s="1"/>
      <c r="B298" s="1" t="s">
        <v>9564</v>
      </c>
      <c r="F298" s="1" t="s">
        <v>9674</v>
      </c>
      <c r="H298" s="1" t="s">
        <v>9564</v>
      </c>
      <c r="K298" s="1" t="s">
        <v>9564</v>
      </c>
    </row>
    <row r="299" spans="1:11">
      <c r="A299" s="1"/>
      <c r="B299" s="1" t="s">
        <v>9567</v>
      </c>
      <c r="F299" s="1" t="s">
        <v>9677</v>
      </c>
      <c r="H299" s="1" t="s">
        <v>9567</v>
      </c>
      <c r="K299" s="1" t="s">
        <v>9567</v>
      </c>
    </row>
    <row r="300" spans="2:11">
      <c r="B300" s="1" t="s">
        <v>9569</v>
      </c>
      <c r="F300" s="1" t="s">
        <v>9680</v>
      </c>
      <c r="H300" s="1" t="s">
        <v>9569</v>
      </c>
      <c r="K300" s="1" t="s">
        <v>9569</v>
      </c>
    </row>
    <row r="301" spans="2:2">
      <c r="B301" s="1" t="s">
        <v>9643</v>
      </c>
    </row>
    <row r="302" spans="2:2">
      <c r="B302" s="1" t="s">
        <v>9647</v>
      </c>
    </row>
    <row r="303" spans="2:2">
      <c r="B303" s="1" t="s">
        <v>9650</v>
      </c>
    </row>
    <row r="304" spans="2:2">
      <c r="B304" s="1" t="s">
        <v>9653</v>
      </c>
    </row>
    <row r="305" spans="2:2">
      <c r="B305" s="1" t="s">
        <v>9656</v>
      </c>
    </row>
    <row r="306" spans="2:2">
      <c r="B306" s="1" t="s">
        <v>9659</v>
      </c>
    </row>
    <row r="307" spans="2:2">
      <c r="B307" s="1" t="s">
        <v>9662</v>
      </c>
    </row>
    <row r="308" spans="2:2">
      <c r="B308" s="1" t="s">
        <v>9665</v>
      </c>
    </row>
    <row r="309" spans="2:2">
      <c r="B309" s="1" t="s">
        <v>9668</v>
      </c>
    </row>
    <row r="310" spans="2:2">
      <c r="B310" s="1" t="s">
        <v>9671</v>
      </c>
    </row>
    <row r="311" spans="2:2">
      <c r="B311" s="1" t="s">
        <v>9674</v>
      </c>
    </row>
    <row r="312" spans="2:2">
      <c r="B312" s="1" t="s">
        <v>9677</v>
      </c>
    </row>
    <row r="313" spans="2:2">
      <c r="B313" s="1" t="s">
        <v>9680</v>
      </c>
    </row>
    <row r="314" spans="1:11">
      <c r="A314" s="1" t="s">
        <v>8904</v>
      </c>
      <c r="B314" s="1" t="s">
        <v>9536</v>
      </c>
      <c r="C314" t="s">
        <v>237</v>
      </c>
      <c r="D314" t="s">
        <v>249</v>
      </c>
      <c r="E314" t="s">
        <v>237</v>
      </c>
      <c r="F314" t="s">
        <v>249</v>
      </c>
      <c r="G314" t="s">
        <v>239</v>
      </c>
      <c r="H314" t="s">
        <v>239</v>
      </c>
      <c r="I314" t="s">
        <v>238</v>
      </c>
      <c r="J314" t="s">
        <v>239</v>
      </c>
      <c r="K314" s="1" t="s">
        <v>9536</v>
      </c>
    </row>
    <row r="315" spans="1:11">
      <c r="A315" s="1"/>
      <c r="B315" s="1" t="s">
        <v>9539</v>
      </c>
      <c r="C315" t="s">
        <v>239</v>
      </c>
      <c r="D315" t="s">
        <v>244</v>
      </c>
      <c r="E315" t="s">
        <v>239</v>
      </c>
      <c r="F315" t="s">
        <v>241</v>
      </c>
      <c r="G315" t="s">
        <v>240</v>
      </c>
      <c r="H315" t="s">
        <v>240</v>
      </c>
      <c r="I315" t="s">
        <v>244</v>
      </c>
      <c r="J315" t="s">
        <v>240</v>
      </c>
      <c r="K315" s="1" t="s">
        <v>9539</v>
      </c>
    </row>
    <row r="316" spans="1:11">
      <c r="A316" s="1"/>
      <c r="B316" s="1" t="s">
        <v>9541</v>
      </c>
      <c r="J316" t="s">
        <v>245</v>
      </c>
      <c r="K316" s="1" t="s">
        <v>9541</v>
      </c>
    </row>
    <row r="317" spans="1:11">
      <c r="A317" s="1"/>
      <c r="B317" s="1" t="s">
        <v>9544</v>
      </c>
      <c r="K317" s="1" t="s">
        <v>9544</v>
      </c>
    </row>
    <row r="318" spans="1:11">
      <c r="A318" s="1"/>
      <c r="B318" s="1" t="s">
        <v>9547</v>
      </c>
      <c r="K318" s="1" t="s">
        <v>9547</v>
      </c>
    </row>
    <row r="319" spans="1:11">
      <c r="A319" s="1"/>
      <c r="B319" s="1" t="s">
        <v>9550</v>
      </c>
      <c r="K319" s="1" t="s">
        <v>9550</v>
      </c>
    </row>
    <row r="320" spans="1:11">
      <c r="A320" s="1"/>
      <c r="B320" s="1" t="s">
        <v>9553</v>
      </c>
      <c r="K320" s="1" t="s">
        <v>9553</v>
      </c>
    </row>
    <row r="321" spans="1:11">
      <c r="A321" s="1"/>
      <c r="B321" s="1" t="s">
        <v>1206</v>
      </c>
      <c r="K321" s="1" t="s">
        <v>1206</v>
      </c>
    </row>
    <row r="322" spans="1:11">
      <c r="A322" s="1"/>
      <c r="B322" s="1" t="s">
        <v>9558</v>
      </c>
      <c r="K322" s="1" t="s">
        <v>9558</v>
      </c>
    </row>
    <row r="323" spans="1:11">
      <c r="A323" s="1"/>
      <c r="B323" s="1" t="s">
        <v>9561</v>
      </c>
      <c r="K323" s="1" t="s">
        <v>9561</v>
      </c>
    </row>
    <row r="324" spans="1:11">
      <c r="A324" s="1"/>
      <c r="B324" s="1" t="s">
        <v>9564</v>
      </c>
      <c r="K324" s="1" t="s">
        <v>9564</v>
      </c>
    </row>
    <row r="325" spans="2:11">
      <c r="B325" s="1" t="s">
        <v>9567</v>
      </c>
      <c r="K325" s="1" t="s">
        <v>9567</v>
      </c>
    </row>
    <row r="326" spans="2:11">
      <c r="B326" s="1" t="s">
        <v>9569</v>
      </c>
      <c r="K326" s="1" t="s">
        <v>9569</v>
      </c>
    </row>
    <row r="327" spans="2:2">
      <c r="B327" s="1" t="s">
        <v>9643</v>
      </c>
    </row>
    <row r="328" spans="2:2">
      <c r="B328" s="1" t="s">
        <v>9647</v>
      </c>
    </row>
    <row r="329" spans="2:2">
      <c r="B329" s="1" t="s">
        <v>9650</v>
      </c>
    </row>
    <row r="330" spans="2:2">
      <c r="B330" s="1" t="s">
        <v>9653</v>
      </c>
    </row>
    <row r="331" spans="2:2">
      <c r="B331" s="1" t="s">
        <v>9656</v>
      </c>
    </row>
    <row r="332" spans="2:2">
      <c r="B332" s="1" t="s">
        <v>9659</v>
      </c>
    </row>
    <row r="333" spans="2:2">
      <c r="B333" s="1" t="s">
        <v>9662</v>
      </c>
    </row>
    <row r="334" spans="2:2">
      <c r="B334" s="1" t="s">
        <v>9665</v>
      </c>
    </row>
    <row r="335" spans="2:2">
      <c r="B335" s="1" t="s">
        <v>9668</v>
      </c>
    </row>
    <row r="336" spans="2:2">
      <c r="B336" s="1" t="s">
        <v>9671</v>
      </c>
    </row>
    <row r="337" spans="2:2">
      <c r="B337" s="1" t="s">
        <v>9674</v>
      </c>
    </row>
    <row r="338" spans="2:2">
      <c r="B338" s="1" t="s">
        <v>9677</v>
      </c>
    </row>
    <row r="339" spans="2:2">
      <c r="B339" s="1" t="s">
        <v>9680</v>
      </c>
    </row>
    <row r="340" spans="1:11">
      <c r="A340" s="1" t="s">
        <v>8908</v>
      </c>
      <c r="B340" s="1" t="s">
        <v>9536</v>
      </c>
      <c r="C340" t="s">
        <v>239</v>
      </c>
      <c r="D340" s="1" t="s">
        <v>9643</v>
      </c>
      <c r="E340" t="s">
        <v>250</v>
      </c>
      <c r="F340" s="1" t="s">
        <v>9536</v>
      </c>
      <c r="G340" t="s">
        <v>237</v>
      </c>
      <c r="H340" t="s">
        <v>252</v>
      </c>
      <c r="I340" t="s">
        <v>249</v>
      </c>
      <c r="J340" t="s">
        <v>239</v>
      </c>
      <c r="K340" s="1" t="s">
        <v>9536</v>
      </c>
    </row>
    <row r="341" spans="1:11">
      <c r="A341" s="1"/>
      <c r="B341" s="1" t="s">
        <v>9539</v>
      </c>
      <c r="C341" t="s">
        <v>240</v>
      </c>
      <c r="D341" s="1" t="s">
        <v>9647</v>
      </c>
      <c r="E341" t="s">
        <v>245</v>
      </c>
      <c r="F341" s="1" t="s">
        <v>9539</v>
      </c>
      <c r="G341" t="s">
        <v>239</v>
      </c>
      <c r="H341" t="s">
        <v>243</v>
      </c>
      <c r="I341" t="s">
        <v>241</v>
      </c>
      <c r="J341" t="s">
        <v>240</v>
      </c>
      <c r="K341" s="1" t="s">
        <v>9539</v>
      </c>
    </row>
    <row r="342" spans="1:11">
      <c r="A342" s="1"/>
      <c r="B342" s="1" t="s">
        <v>9541</v>
      </c>
      <c r="D342" s="1" t="s">
        <v>9650</v>
      </c>
      <c r="F342" s="1" t="s">
        <v>9541</v>
      </c>
      <c r="J342" t="s">
        <v>245</v>
      </c>
      <c r="K342" s="1" t="s">
        <v>9541</v>
      </c>
    </row>
    <row r="343" spans="1:11">
      <c r="A343" s="1"/>
      <c r="B343" s="1" t="s">
        <v>9544</v>
      </c>
      <c r="D343" s="1" t="s">
        <v>9653</v>
      </c>
      <c r="F343" s="1" t="s">
        <v>9544</v>
      </c>
      <c r="K343" s="1" t="s">
        <v>9544</v>
      </c>
    </row>
    <row r="344" spans="1:11">
      <c r="A344" s="1"/>
      <c r="B344" s="1" t="s">
        <v>9547</v>
      </c>
      <c r="D344" s="1" t="s">
        <v>9656</v>
      </c>
      <c r="F344" s="1" t="s">
        <v>9547</v>
      </c>
      <c r="K344" s="1" t="s">
        <v>9547</v>
      </c>
    </row>
    <row r="345" spans="1:11">
      <c r="A345" s="1"/>
      <c r="B345" s="1" t="s">
        <v>9550</v>
      </c>
      <c r="D345" s="1" t="s">
        <v>9659</v>
      </c>
      <c r="F345" s="1" t="s">
        <v>9550</v>
      </c>
      <c r="K345" s="1" t="s">
        <v>9550</v>
      </c>
    </row>
    <row r="346" spans="1:11">
      <c r="A346" s="1"/>
      <c r="B346" s="1" t="s">
        <v>9553</v>
      </c>
      <c r="D346" s="1" t="s">
        <v>9662</v>
      </c>
      <c r="F346" s="1" t="s">
        <v>9553</v>
      </c>
      <c r="K346" s="1" t="s">
        <v>9553</v>
      </c>
    </row>
    <row r="347" spans="1:11">
      <c r="A347" s="1"/>
      <c r="B347" s="1" t="s">
        <v>1206</v>
      </c>
      <c r="D347" s="1" t="s">
        <v>9665</v>
      </c>
      <c r="F347" s="1" t="s">
        <v>1206</v>
      </c>
      <c r="K347" s="1" t="s">
        <v>1206</v>
      </c>
    </row>
    <row r="348" spans="1:11">
      <c r="A348" s="1"/>
      <c r="B348" s="1" t="s">
        <v>9558</v>
      </c>
      <c r="D348" s="1" t="s">
        <v>9668</v>
      </c>
      <c r="F348" s="1" t="s">
        <v>9558</v>
      </c>
      <c r="K348" s="1" t="s">
        <v>9558</v>
      </c>
    </row>
    <row r="349" spans="1:11">
      <c r="A349" s="1"/>
      <c r="B349" s="1" t="s">
        <v>9561</v>
      </c>
      <c r="D349" s="1" t="s">
        <v>9671</v>
      </c>
      <c r="F349" s="1" t="s">
        <v>9561</v>
      </c>
      <c r="K349" s="1" t="s">
        <v>9561</v>
      </c>
    </row>
    <row r="350" spans="2:11">
      <c r="B350" s="1" t="s">
        <v>9564</v>
      </c>
      <c r="D350" s="1" t="s">
        <v>9674</v>
      </c>
      <c r="F350" s="1" t="s">
        <v>9564</v>
      </c>
      <c r="K350" s="1" t="s">
        <v>9564</v>
      </c>
    </row>
    <row r="351" spans="2:11">
      <c r="B351" s="1" t="s">
        <v>9567</v>
      </c>
      <c r="D351" s="1" t="s">
        <v>9677</v>
      </c>
      <c r="F351" s="1" t="s">
        <v>9567</v>
      </c>
      <c r="K351" s="1" t="s">
        <v>9567</v>
      </c>
    </row>
    <row r="352" spans="2:11">
      <c r="B352" s="1" t="s">
        <v>9569</v>
      </c>
      <c r="D352" s="1" t="s">
        <v>9680</v>
      </c>
      <c r="F352" s="1" t="s">
        <v>9569</v>
      </c>
      <c r="K352" s="1" t="s">
        <v>9569</v>
      </c>
    </row>
    <row r="353" spans="2:2">
      <c r="B353" s="1" t="s">
        <v>9643</v>
      </c>
    </row>
    <row r="354" spans="2:2">
      <c r="B354" s="1" t="s">
        <v>9647</v>
      </c>
    </row>
    <row r="355" spans="2:2">
      <c r="B355" s="1" t="s">
        <v>9650</v>
      </c>
    </row>
    <row r="356" spans="2:2">
      <c r="B356" s="1" t="s">
        <v>9653</v>
      </c>
    </row>
    <row r="357" spans="2:2">
      <c r="B357" s="1" t="s">
        <v>9656</v>
      </c>
    </row>
    <row r="358" spans="2:2">
      <c r="B358" s="1" t="s">
        <v>9659</v>
      </c>
    </row>
    <row r="359" spans="2:2">
      <c r="B359" s="1" t="s">
        <v>9662</v>
      </c>
    </row>
    <row r="360" spans="2:2">
      <c r="B360" s="1" t="s">
        <v>9665</v>
      </c>
    </row>
    <row r="361" spans="2:2">
      <c r="B361" s="1" t="s">
        <v>9668</v>
      </c>
    </row>
    <row r="362" spans="2:2">
      <c r="B362" s="1" t="s">
        <v>9671</v>
      </c>
    </row>
    <row r="363" spans="2:2">
      <c r="B363" s="1" t="s">
        <v>9674</v>
      </c>
    </row>
    <row r="364" spans="2:2">
      <c r="B364" s="1" t="s">
        <v>9677</v>
      </c>
    </row>
    <row r="365" spans="2:2">
      <c r="B365" s="1" t="s">
        <v>9680</v>
      </c>
    </row>
    <row r="366" spans="1:11">
      <c r="A366" s="1" t="s">
        <v>8911</v>
      </c>
      <c r="B366" s="1" t="s">
        <v>9536</v>
      </c>
      <c r="C366" t="s">
        <v>239</v>
      </c>
      <c r="D366" t="s">
        <v>249</v>
      </c>
      <c r="E366" s="1" t="s">
        <v>9536</v>
      </c>
      <c r="F366" t="s">
        <v>239</v>
      </c>
      <c r="G366" t="s">
        <v>239</v>
      </c>
      <c r="H366" t="s">
        <v>245</v>
      </c>
      <c r="I366" t="s">
        <v>249</v>
      </c>
      <c r="J366" t="s">
        <v>239</v>
      </c>
      <c r="K366" s="1" t="s">
        <v>9536</v>
      </c>
    </row>
    <row r="367" spans="1:11">
      <c r="A367" s="1"/>
      <c r="B367" s="1" t="s">
        <v>9539</v>
      </c>
      <c r="C367" t="s">
        <v>240</v>
      </c>
      <c r="D367" t="s">
        <v>244</v>
      </c>
      <c r="E367" s="1" t="s">
        <v>9539</v>
      </c>
      <c r="F367" t="s">
        <v>240</v>
      </c>
      <c r="G367" t="s">
        <v>240</v>
      </c>
      <c r="H367" t="s">
        <v>246</v>
      </c>
      <c r="I367" t="s">
        <v>244</v>
      </c>
      <c r="J367" t="s">
        <v>245</v>
      </c>
      <c r="K367" s="1" t="s">
        <v>9539</v>
      </c>
    </row>
    <row r="368" spans="1:11">
      <c r="A368" s="1"/>
      <c r="B368" s="1" t="s">
        <v>9541</v>
      </c>
      <c r="E368" s="1" t="s">
        <v>9541</v>
      </c>
      <c r="G368" t="s">
        <v>245</v>
      </c>
      <c r="H368" t="s">
        <v>243</v>
      </c>
      <c r="J368" t="s">
        <v>246</v>
      </c>
      <c r="K368" s="1" t="s">
        <v>9541</v>
      </c>
    </row>
    <row r="369" spans="1:11">
      <c r="A369" s="1"/>
      <c r="B369" s="1" t="s">
        <v>9544</v>
      </c>
      <c r="E369" s="1" t="s">
        <v>9544</v>
      </c>
      <c r="K369" s="1" t="s">
        <v>9544</v>
      </c>
    </row>
    <row r="370" spans="1:11">
      <c r="A370" s="1"/>
      <c r="B370" s="1" t="s">
        <v>9547</v>
      </c>
      <c r="E370" s="1" t="s">
        <v>9547</v>
      </c>
      <c r="K370" s="1" t="s">
        <v>9547</v>
      </c>
    </row>
    <row r="371" spans="1:11">
      <c r="A371" s="1"/>
      <c r="B371" s="1" t="s">
        <v>9550</v>
      </c>
      <c r="E371" s="1" t="s">
        <v>9550</v>
      </c>
      <c r="K371" s="1" t="s">
        <v>9550</v>
      </c>
    </row>
    <row r="372" spans="1:11">
      <c r="A372" s="1"/>
      <c r="B372" s="1" t="s">
        <v>9553</v>
      </c>
      <c r="E372" s="1" t="s">
        <v>9553</v>
      </c>
      <c r="K372" s="1" t="s">
        <v>9553</v>
      </c>
    </row>
    <row r="373" spans="1:11">
      <c r="A373" s="1"/>
      <c r="B373" s="1" t="s">
        <v>1206</v>
      </c>
      <c r="E373" s="1" t="s">
        <v>1206</v>
      </c>
      <c r="K373" s="1" t="s">
        <v>1206</v>
      </c>
    </row>
    <row r="374" spans="1:11">
      <c r="A374" s="1"/>
      <c r="B374" s="1" t="s">
        <v>9558</v>
      </c>
      <c r="E374" s="1" t="s">
        <v>9558</v>
      </c>
      <c r="K374" s="1" t="s">
        <v>9558</v>
      </c>
    </row>
    <row r="375" spans="2:11">
      <c r="B375" s="1" t="s">
        <v>9561</v>
      </c>
      <c r="E375" s="1" t="s">
        <v>9561</v>
      </c>
      <c r="K375" s="1" t="s">
        <v>9561</v>
      </c>
    </row>
    <row r="376" spans="2:11">
      <c r="B376" s="1" t="s">
        <v>9564</v>
      </c>
      <c r="E376" s="1" t="s">
        <v>9564</v>
      </c>
      <c r="K376" s="1" t="s">
        <v>9564</v>
      </c>
    </row>
    <row r="377" spans="2:11">
      <c r="B377" s="1" t="s">
        <v>9567</v>
      </c>
      <c r="E377" s="1" t="s">
        <v>9567</v>
      </c>
      <c r="K377" s="1" t="s">
        <v>9567</v>
      </c>
    </row>
    <row r="378" spans="2:11">
      <c r="B378" s="1" t="s">
        <v>9569</v>
      </c>
      <c r="E378" s="1" t="s">
        <v>9569</v>
      </c>
      <c r="K378" s="1" t="s">
        <v>9569</v>
      </c>
    </row>
    <row r="379" spans="2:2">
      <c r="B379" s="1" t="s">
        <v>9643</v>
      </c>
    </row>
    <row r="380" spans="2:2">
      <c r="B380" s="1" t="s">
        <v>9647</v>
      </c>
    </row>
    <row r="381" spans="2:2">
      <c r="B381" s="1" t="s">
        <v>9650</v>
      </c>
    </row>
    <row r="382" spans="2:2">
      <c r="B382" s="1" t="s">
        <v>9653</v>
      </c>
    </row>
    <row r="383" spans="2:2">
      <c r="B383" s="1" t="s">
        <v>9656</v>
      </c>
    </row>
    <row r="384" spans="2:2">
      <c r="B384" s="1" t="s">
        <v>9659</v>
      </c>
    </row>
    <row r="385" spans="2:2">
      <c r="B385" s="1" t="s">
        <v>9662</v>
      </c>
    </row>
    <row r="386" spans="2:2">
      <c r="B386" s="1" t="s">
        <v>9665</v>
      </c>
    </row>
    <row r="387" spans="2:2">
      <c r="B387" s="1" t="s">
        <v>9668</v>
      </c>
    </row>
    <row r="388" spans="2:2">
      <c r="B388" s="1" t="s">
        <v>9671</v>
      </c>
    </row>
    <row r="389" spans="2:2">
      <c r="B389" s="1" t="s">
        <v>9674</v>
      </c>
    </row>
    <row r="390" spans="2:2">
      <c r="B390" s="1" t="s">
        <v>9677</v>
      </c>
    </row>
    <row r="391" spans="2:2">
      <c r="B391" s="1" t="s">
        <v>9680</v>
      </c>
    </row>
    <row r="392" spans="1:11">
      <c r="A392" s="1" t="s">
        <v>8914</v>
      </c>
      <c r="B392" s="1" t="s">
        <v>9536</v>
      </c>
      <c r="C392" t="s">
        <v>237</v>
      </c>
      <c r="D392" t="s">
        <v>241</v>
      </c>
      <c r="E392" s="1" t="s">
        <v>9536</v>
      </c>
      <c r="F392" t="s">
        <v>239</v>
      </c>
      <c r="G392" t="s">
        <v>237</v>
      </c>
      <c r="H392" s="1" t="s">
        <v>9536</v>
      </c>
      <c r="I392" s="1" t="s">
        <v>9643</v>
      </c>
      <c r="J392" t="s">
        <v>239</v>
      </c>
      <c r="K392" s="1" t="s">
        <v>9536</v>
      </c>
    </row>
    <row r="393" spans="1:11">
      <c r="A393" s="1"/>
      <c r="B393" s="1" t="s">
        <v>9539</v>
      </c>
      <c r="C393" t="s">
        <v>239</v>
      </c>
      <c r="D393" t="s">
        <v>244</v>
      </c>
      <c r="E393" s="1" t="s">
        <v>9539</v>
      </c>
      <c r="F393" t="s">
        <v>240</v>
      </c>
      <c r="G393" t="s">
        <v>239</v>
      </c>
      <c r="H393" s="1" t="s">
        <v>9539</v>
      </c>
      <c r="I393" s="1" t="s">
        <v>9647</v>
      </c>
      <c r="J393" t="s">
        <v>240</v>
      </c>
      <c r="K393" s="1" t="s">
        <v>9539</v>
      </c>
    </row>
    <row r="394" spans="1:11">
      <c r="A394" s="1"/>
      <c r="B394" s="1" t="s">
        <v>9541</v>
      </c>
      <c r="E394" s="1" t="s">
        <v>9541</v>
      </c>
      <c r="G394" t="s">
        <v>240</v>
      </c>
      <c r="H394" s="1" t="s">
        <v>9541</v>
      </c>
      <c r="I394" s="1" t="s">
        <v>9650</v>
      </c>
      <c r="J394" t="s">
        <v>245</v>
      </c>
      <c r="K394" s="1" t="s">
        <v>9541</v>
      </c>
    </row>
    <row r="395" spans="1:11">
      <c r="A395" s="1"/>
      <c r="B395" s="1" t="s">
        <v>9544</v>
      </c>
      <c r="E395" s="1" t="s">
        <v>9544</v>
      </c>
      <c r="H395" s="1" t="s">
        <v>9544</v>
      </c>
      <c r="I395" s="1" t="s">
        <v>9653</v>
      </c>
      <c r="K395" s="1" t="s">
        <v>9544</v>
      </c>
    </row>
    <row r="396" spans="1:11">
      <c r="A396" s="1"/>
      <c r="B396" s="1" t="s">
        <v>9547</v>
      </c>
      <c r="E396" s="1" t="s">
        <v>9547</v>
      </c>
      <c r="H396" s="1" t="s">
        <v>9547</v>
      </c>
      <c r="I396" s="1" t="s">
        <v>9656</v>
      </c>
      <c r="K396" s="1" t="s">
        <v>9547</v>
      </c>
    </row>
    <row r="397" spans="1:11">
      <c r="A397" s="1"/>
      <c r="B397" s="1" t="s">
        <v>9550</v>
      </c>
      <c r="E397" s="1" t="s">
        <v>9550</v>
      </c>
      <c r="H397" s="1" t="s">
        <v>9550</v>
      </c>
      <c r="I397" s="1" t="s">
        <v>9659</v>
      </c>
      <c r="K397" s="1" t="s">
        <v>9550</v>
      </c>
    </row>
    <row r="398" spans="1:11">
      <c r="A398" s="1"/>
      <c r="B398" s="1" t="s">
        <v>9553</v>
      </c>
      <c r="E398" s="1" t="s">
        <v>9553</v>
      </c>
      <c r="H398" s="1" t="s">
        <v>9553</v>
      </c>
      <c r="I398" s="1" t="s">
        <v>9662</v>
      </c>
      <c r="K398" s="1" t="s">
        <v>9553</v>
      </c>
    </row>
    <row r="399" spans="1:11">
      <c r="A399" s="1"/>
      <c r="B399" s="1" t="s">
        <v>1206</v>
      </c>
      <c r="E399" s="1" t="s">
        <v>1206</v>
      </c>
      <c r="H399" s="1" t="s">
        <v>1206</v>
      </c>
      <c r="I399" s="1" t="s">
        <v>9665</v>
      </c>
      <c r="K399" s="1" t="s">
        <v>1206</v>
      </c>
    </row>
    <row r="400" spans="2:11">
      <c r="B400" s="1" t="s">
        <v>9558</v>
      </c>
      <c r="E400" s="1" t="s">
        <v>9558</v>
      </c>
      <c r="H400" s="1" t="s">
        <v>9558</v>
      </c>
      <c r="I400" s="1" t="s">
        <v>9668</v>
      </c>
      <c r="K400" s="1" t="s">
        <v>9558</v>
      </c>
    </row>
    <row r="401" spans="2:11">
      <c r="B401" s="1" t="s">
        <v>9561</v>
      </c>
      <c r="E401" s="1" t="s">
        <v>9561</v>
      </c>
      <c r="H401" s="1" t="s">
        <v>9561</v>
      </c>
      <c r="I401" s="1" t="s">
        <v>9671</v>
      </c>
      <c r="K401" s="1" t="s">
        <v>9561</v>
      </c>
    </row>
    <row r="402" spans="2:11">
      <c r="B402" s="1" t="s">
        <v>9564</v>
      </c>
      <c r="E402" s="1" t="s">
        <v>9564</v>
      </c>
      <c r="H402" s="1" t="s">
        <v>9564</v>
      </c>
      <c r="I402" s="1" t="s">
        <v>9674</v>
      </c>
      <c r="K402" s="1" t="s">
        <v>9564</v>
      </c>
    </row>
    <row r="403" spans="2:11">
      <c r="B403" s="1" t="s">
        <v>9567</v>
      </c>
      <c r="E403" s="1" t="s">
        <v>9567</v>
      </c>
      <c r="H403" s="1" t="s">
        <v>9567</v>
      </c>
      <c r="I403" s="1" t="s">
        <v>9677</v>
      </c>
      <c r="K403" s="1" t="s">
        <v>9567</v>
      </c>
    </row>
    <row r="404" spans="2:11">
      <c r="B404" s="1" t="s">
        <v>9569</v>
      </c>
      <c r="E404" s="1" t="s">
        <v>9569</v>
      </c>
      <c r="H404" s="1" t="s">
        <v>9569</v>
      </c>
      <c r="I404" s="1" t="s">
        <v>9680</v>
      </c>
      <c r="K404" s="1" t="s">
        <v>9569</v>
      </c>
    </row>
    <row r="405" spans="2:2">
      <c r="B405" s="1" t="s">
        <v>9643</v>
      </c>
    </row>
    <row r="406" spans="2:2">
      <c r="B406" s="1" t="s">
        <v>9647</v>
      </c>
    </row>
    <row r="407" spans="2:2">
      <c r="B407" s="1" t="s">
        <v>9650</v>
      </c>
    </row>
    <row r="408" spans="2:2">
      <c r="B408" s="1" t="s">
        <v>9653</v>
      </c>
    </row>
    <row r="409" spans="2:2">
      <c r="B409" s="1" t="s">
        <v>9656</v>
      </c>
    </row>
    <row r="410" spans="2:2">
      <c r="B410" s="1" t="s">
        <v>9659</v>
      </c>
    </row>
    <row r="411" spans="2:2">
      <c r="B411" s="1" t="s">
        <v>9662</v>
      </c>
    </row>
    <row r="412" spans="2:2">
      <c r="B412" s="1" t="s">
        <v>9665</v>
      </c>
    </row>
    <row r="413" spans="2:2">
      <c r="B413" s="1" t="s">
        <v>9668</v>
      </c>
    </row>
    <row r="414" spans="2:2">
      <c r="B414" s="1" t="s">
        <v>9671</v>
      </c>
    </row>
    <row r="415" spans="2:2">
      <c r="B415" s="1" t="s">
        <v>9674</v>
      </c>
    </row>
    <row r="416" spans="2:2">
      <c r="B416" s="1" t="s">
        <v>9677</v>
      </c>
    </row>
    <row r="417" spans="2:2">
      <c r="B417" s="1" t="s">
        <v>9680</v>
      </c>
    </row>
    <row r="418" spans="1:11">
      <c r="A418" s="1" t="s">
        <v>8917</v>
      </c>
      <c r="B418" s="1" t="s">
        <v>9536</v>
      </c>
      <c r="C418" t="s">
        <v>239</v>
      </c>
      <c r="D418" s="1" t="s">
        <v>9643</v>
      </c>
      <c r="E418" s="1" t="s">
        <v>9536</v>
      </c>
      <c r="F418" t="s">
        <v>240</v>
      </c>
      <c r="G418" t="s">
        <v>237</v>
      </c>
      <c r="H418" s="1" t="s">
        <v>9536</v>
      </c>
      <c r="I418" s="1" t="s">
        <v>9643</v>
      </c>
      <c r="J418" t="s">
        <v>237</v>
      </c>
      <c r="K418" s="1" t="s">
        <v>9536</v>
      </c>
    </row>
    <row r="419" spans="1:11">
      <c r="A419" s="1"/>
      <c r="B419" s="1" t="s">
        <v>9539</v>
      </c>
      <c r="C419" t="s">
        <v>240</v>
      </c>
      <c r="D419" s="1" t="s">
        <v>9647</v>
      </c>
      <c r="E419" s="1" t="s">
        <v>9539</v>
      </c>
      <c r="F419" t="s">
        <v>243</v>
      </c>
      <c r="G419" t="s">
        <v>239</v>
      </c>
      <c r="H419" s="1" t="s">
        <v>9539</v>
      </c>
      <c r="I419" s="1" t="s">
        <v>9647</v>
      </c>
      <c r="J419" t="s">
        <v>239</v>
      </c>
      <c r="K419" s="1" t="s">
        <v>9539</v>
      </c>
    </row>
    <row r="420" spans="1:11">
      <c r="A420" s="1"/>
      <c r="B420" s="1" t="s">
        <v>9541</v>
      </c>
      <c r="D420" s="1" t="s">
        <v>9650</v>
      </c>
      <c r="E420" s="1" t="s">
        <v>9541</v>
      </c>
      <c r="H420" s="1" t="s">
        <v>9541</v>
      </c>
      <c r="I420" s="1" t="s">
        <v>9650</v>
      </c>
      <c r="J420" t="s">
        <v>240</v>
      </c>
      <c r="K420" s="1" t="s">
        <v>9541</v>
      </c>
    </row>
    <row r="421" spans="1:11">
      <c r="A421" s="1"/>
      <c r="B421" s="1" t="s">
        <v>9544</v>
      </c>
      <c r="D421" s="1" t="s">
        <v>9653</v>
      </c>
      <c r="E421" s="1" t="s">
        <v>9544</v>
      </c>
      <c r="H421" s="1" t="s">
        <v>9544</v>
      </c>
      <c r="I421" s="1" t="s">
        <v>9653</v>
      </c>
      <c r="K421" s="1" t="s">
        <v>9544</v>
      </c>
    </row>
    <row r="422" spans="1:11">
      <c r="A422" s="1"/>
      <c r="B422" s="1" t="s">
        <v>9547</v>
      </c>
      <c r="D422" s="1" t="s">
        <v>9656</v>
      </c>
      <c r="E422" s="1" t="s">
        <v>9547</v>
      </c>
      <c r="H422" s="1" t="s">
        <v>9547</v>
      </c>
      <c r="I422" s="1" t="s">
        <v>9656</v>
      </c>
      <c r="K422" s="1" t="s">
        <v>9547</v>
      </c>
    </row>
    <row r="423" spans="1:11">
      <c r="A423" s="1"/>
      <c r="B423" s="1" t="s">
        <v>9550</v>
      </c>
      <c r="D423" s="1" t="s">
        <v>9659</v>
      </c>
      <c r="E423" s="1" t="s">
        <v>9550</v>
      </c>
      <c r="H423" s="1" t="s">
        <v>9550</v>
      </c>
      <c r="I423" s="1" t="s">
        <v>9659</v>
      </c>
      <c r="K423" s="1" t="s">
        <v>9550</v>
      </c>
    </row>
    <row r="424" spans="1:11">
      <c r="A424" s="1"/>
      <c r="B424" s="1" t="s">
        <v>9553</v>
      </c>
      <c r="D424" s="1" t="s">
        <v>9662</v>
      </c>
      <c r="E424" s="1" t="s">
        <v>9553</v>
      </c>
      <c r="H424" s="1" t="s">
        <v>9553</v>
      </c>
      <c r="I424" s="1" t="s">
        <v>9662</v>
      </c>
      <c r="K424" s="1" t="s">
        <v>9553</v>
      </c>
    </row>
    <row r="425" spans="2:11">
      <c r="B425" s="1" t="s">
        <v>1206</v>
      </c>
      <c r="D425" s="1" t="s">
        <v>9665</v>
      </c>
      <c r="E425" s="1" t="s">
        <v>1206</v>
      </c>
      <c r="H425" s="1" t="s">
        <v>1206</v>
      </c>
      <c r="I425" s="1" t="s">
        <v>9665</v>
      </c>
      <c r="K425" s="1" t="s">
        <v>1206</v>
      </c>
    </row>
    <row r="426" spans="2:11">
      <c r="B426" s="1" t="s">
        <v>9558</v>
      </c>
      <c r="D426" s="1" t="s">
        <v>9668</v>
      </c>
      <c r="E426" s="1" t="s">
        <v>9558</v>
      </c>
      <c r="H426" s="1" t="s">
        <v>9558</v>
      </c>
      <c r="I426" s="1" t="s">
        <v>9668</v>
      </c>
      <c r="K426" s="1" t="s">
        <v>9558</v>
      </c>
    </row>
    <row r="427" spans="2:11">
      <c r="B427" s="1" t="s">
        <v>9561</v>
      </c>
      <c r="D427" s="1" t="s">
        <v>9671</v>
      </c>
      <c r="E427" s="1" t="s">
        <v>9561</v>
      </c>
      <c r="H427" s="1" t="s">
        <v>9561</v>
      </c>
      <c r="I427" s="1" t="s">
        <v>9671</v>
      </c>
      <c r="K427" s="1" t="s">
        <v>9561</v>
      </c>
    </row>
    <row r="428" spans="2:11">
      <c r="B428" s="1" t="s">
        <v>9564</v>
      </c>
      <c r="D428" s="1" t="s">
        <v>9674</v>
      </c>
      <c r="E428" s="1" t="s">
        <v>9564</v>
      </c>
      <c r="H428" s="1" t="s">
        <v>9564</v>
      </c>
      <c r="I428" s="1" t="s">
        <v>9674</v>
      </c>
      <c r="K428" s="1" t="s">
        <v>9564</v>
      </c>
    </row>
    <row r="429" spans="2:11">
      <c r="B429" s="1" t="s">
        <v>9567</v>
      </c>
      <c r="D429" s="1" t="s">
        <v>9677</v>
      </c>
      <c r="E429" s="1" t="s">
        <v>9567</v>
      </c>
      <c r="H429" s="1" t="s">
        <v>9567</v>
      </c>
      <c r="I429" s="1" t="s">
        <v>9677</v>
      </c>
      <c r="K429" s="1" t="s">
        <v>9567</v>
      </c>
    </row>
    <row r="430" spans="2:11">
      <c r="B430" s="1" t="s">
        <v>9569</v>
      </c>
      <c r="D430" s="1" t="s">
        <v>9680</v>
      </c>
      <c r="E430" s="1" t="s">
        <v>9569</v>
      </c>
      <c r="H430" s="1" t="s">
        <v>9569</v>
      </c>
      <c r="I430" s="1" t="s">
        <v>9680</v>
      </c>
      <c r="K430" s="1" t="s">
        <v>9569</v>
      </c>
    </row>
    <row r="431" spans="2:2">
      <c r="B431" s="1" t="s">
        <v>9643</v>
      </c>
    </row>
    <row r="432" spans="2:2">
      <c r="B432" s="1" t="s">
        <v>9647</v>
      </c>
    </row>
    <row r="433" spans="2:2">
      <c r="B433" s="1" t="s">
        <v>9650</v>
      </c>
    </row>
    <row r="434" spans="2:2">
      <c r="B434" s="1" t="s">
        <v>9653</v>
      </c>
    </row>
    <row r="435" spans="2:2">
      <c r="B435" s="1" t="s">
        <v>9656</v>
      </c>
    </row>
    <row r="436" spans="2:2">
      <c r="B436" s="1" t="s">
        <v>9659</v>
      </c>
    </row>
    <row r="437" spans="2:2">
      <c r="B437" s="1" t="s">
        <v>9662</v>
      </c>
    </row>
    <row r="438" spans="2:2">
      <c r="B438" s="1" t="s">
        <v>9665</v>
      </c>
    </row>
    <row r="439" spans="2:2">
      <c r="B439" s="1" t="s">
        <v>9668</v>
      </c>
    </row>
    <row r="440" spans="2:2">
      <c r="B440" s="1" t="s">
        <v>9671</v>
      </c>
    </row>
    <row r="441" spans="2:2">
      <c r="B441" s="1" t="s">
        <v>9674</v>
      </c>
    </row>
    <row r="442" spans="2:2">
      <c r="B442" s="1" t="s">
        <v>9677</v>
      </c>
    </row>
    <row r="443" spans="2:2">
      <c r="B443" s="1" t="s">
        <v>9680</v>
      </c>
    </row>
    <row r="444" spans="1:11">
      <c r="A444" s="1" t="s">
        <v>8920</v>
      </c>
      <c r="B444" s="1" t="s">
        <v>9536</v>
      </c>
      <c r="C444" t="s">
        <v>253</v>
      </c>
      <c r="D444" s="1" t="s">
        <v>9643</v>
      </c>
      <c r="E444" t="s">
        <v>254</v>
      </c>
      <c r="F444" s="1" t="s">
        <v>9643</v>
      </c>
      <c r="G444" t="s">
        <v>254</v>
      </c>
      <c r="H444" t="s">
        <v>251</v>
      </c>
      <c r="I444" t="s">
        <v>238</v>
      </c>
      <c r="J444" t="s">
        <v>254</v>
      </c>
      <c r="K444" s="1" t="s">
        <v>9536</v>
      </c>
    </row>
    <row r="445" spans="1:11">
      <c r="A445" s="1"/>
      <c r="B445" s="1" t="s">
        <v>9539</v>
      </c>
      <c r="C445" t="s">
        <v>254</v>
      </c>
      <c r="D445" s="1" t="s">
        <v>9647</v>
      </c>
      <c r="E445" t="s">
        <v>240</v>
      </c>
      <c r="F445" s="1" t="s">
        <v>9647</v>
      </c>
      <c r="G445" t="s">
        <v>240</v>
      </c>
      <c r="H445" t="s">
        <v>246</v>
      </c>
      <c r="I445" t="s">
        <v>242</v>
      </c>
      <c r="J445" t="s">
        <v>240</v>
      </c>
      <c r="K445" s="1" t="s">
        <v>9539</v>
      </c>
    </row>
    <row r="446" spans="1:11">
      <c r="A446" s="1"/>
      <c r="B446" s="1" t="s">
        <v>9541</v>
      </c>
      <c r="D446" s="1" t="s">
        <v>9650</v>
      </c>
      <c r="F446" s="1" t="s">
        <v>9650</v>
      </c>
      <c r="J446" t="s">
        <v>246</v>
      </c>
      <c r="K446" s="1" t="s">
        <v>9541</v>
      </c>
    </row>
    <row r="447" spans="1:11">
      <c r="A447" s="1"/>
      <c r="B447" s="1" t="s">
        <v>9544</v>
      </c>
      <c r="D447" s="1" t="s">
        <v>9653</v>
      </c>
      <c r="F447" s="1" t="s">
        <v>9653</v>
      </c>
      <c r="K447" s="1" t="s">
        <v>9544</v>
      </c>
    </row>
    <row r="448" spans="1:11">
      <c r="A448" s="1"/>
      <c r="B448" s="1" t="s">
        <v>9547</v>
      </c>
      <c r="D448" s="1" t="s">
        <v>9656</v>
      </c>
      <c r="F448" s="1" t="s">
        <v>9656</v>
      </c>
      <c r="K448" s="1" t="s">
        <v>9547</v>
      </c>
    </row>
    <row r="449" spans="1:11">
      <c r="A449" s="1"/>
      <c r="B449" s="1" t="s">
        <v>9550</v>
      </c>
      <c r="D449" s="1" t="s">
        <v>9659</v>
      </c>
      <c r="F449" s="1" t="s">
        <v>9659</v>
      </c>
      <c r="K449" s="1" t="s">
        <v>9550</v>
      </c>
    </row>
    <row r="450" spans="2:11">
      <c r="B450" s="1" t="s">
        <v>9553</v>
      </c>
      <c r="D450" s="1" t="s">
        <v>9662</v>
      </c>
      <c r="F450" s="1" t="s">
        <v>9662</v>
      </c>
      <c r="K450" s="1" t="s">
        <v>9553</v>
      </c>
    </row>
    <row r="451" spans="2:11">
      <c r="B451" s="1" t="s">
        <v>1206</v>
      </c>
      <c r="D451" s="1" t="s">
        <v>9665</v>
      </c>
      <c r="F451" s="1" t="s">
        <v>9665</v>
      </c>
      <c r="K451" s="1" t="s">
        <v>1206</v>
      </c>
    </row>
    <row r="452" spans="2:11">
      <c r="B452" s="1" t="s">
        <v>9558</v>
      </c>
      <c r="D452" s="1" t="s">
        <v>9668</v>
      </c>
      <c r="F452" s="1" t="s">
        <v>9668</v>
      </c>
      <c r="K452" s="1" t="s">
        <v>9558</v>
      </c>
    </row>
    <row r="453" spans="2:11">
      <c r="B453" s="1" t="s">
        <v>9561</v>
      </c>
      <c r="D453" s="1" t="s">
        <v>9671</v>
      </c>
      <c r="F453" s="1" t="s">
        <v>9671</v>
      </c>
      <c r="K453" s="1" t="s">
        <v>9561</v>
      </c>
    </row>
    <row r="454" spans="2:11">
      <c r="B454" s="1" t="s">
        <v>9564</v>
      </c>
      <c r="D454" s="1" t="s">
        <v>9674</v>
      </c>
      <c r="F454" s="1" t="s">
        <v>9674</v>
      </c>
      <c r="K454" s="1" t="s">
        <v>9564</v>
      </c>
    </row>
    <row r="455" spans="2:11">
      <c r="B455" s="1" t="s">
        <v>9567</v>
      </c>
      <c r="D455" s="1" t="s">
        <v>9677</v>
      </c>
      <c r="F455" s="1" t="s">
        <v>9677</v>
      </c>
      <c r="K455" s="1" t="s">
        <v>9567</v>
      </c>
    </row>
    <row r="456" spans="2:11">
      <c r="B456" s="1" t="s">
        <v>9569</v>
      </c>
      <c r="D456" s="1" t="s">
        <v>9680</v>
      </c>
      <c r="F456" s="1" t="s">
        <v>9680</v>
      </c>
      <c r="K456" s="1" t="s">
        <v>9569</v>
      </c>
    </row>
    <row r="457" spans="2:2">
      <c r="B457" s="1" t="s">
        <v>9643</v>
      </c>
    </row>
    <row r="458" spans="2:2">
      <c r="B458" s="1" t="s">
        <v>9647</v>
      </c>
    </row>
    <row r="459" spans="2:2">
      <c r="B459" s="1" t="s">
        <v>9650</v>
      </c>
    </row>
    <row r="460" spans="2:2">
      <c r="B460" s="1" t="s">
        <v>9653</v>
      </c>
    </row>
    <row r="461" spans="2:2">
      <c r="B461" s="1" t="s">
        <v>9656</v>
      </c>
    </row>
    <row r="462" spans="2:2">
      <c r="B462" s="1" t="s">
        <v>9659</v>
      </c>
    </row>
    <row r="463" spans="2:2">
      <c r="B463" s="1" t="s">
        <v>9662</v>
      </c>
    </row>
    <row r="464" spans="2:2">
      <c r="B464" s="1" t="s">
        <v>9665</v>
      </c>
    </row>
    <row r="465" spans="2:2">
      <c r="B465" s="1" t="s">
        <v>9668</v>
      </c>
    </row>
    <row r="466" spans="2:2">
      <c r="B466" s="1" t="s">
        <v>9671</v>
      </c>
    </row>
    <row r="467" spans="2:2">
      <c r="B467" s="1" t="s">
        <v>9674</v>
      </c>
    </row>
    <row r="468" spans="2:2">
      <c r="B468" s="1" t="s">
        <v>9677</v>
      </c>
    </row>
    <row r="469" spans="2:2">
      <c r="B469" s="1" t="s">
        <v>9680</v>
      </c>
    </row>
    <row r="470" spans="1:11">
      <c r="A470" s="1" t="s">
        <v>8923</v>
      </c>
      <c r="B470" s="1" t="s">
        <v>9536</v>
      </c>
      <c r="C470" t="s">
        <v>253</v>
      </c>
      <c r="D470" s="1" t="s">
        <v>9643</v>
      </c>
      <c r="E470" t="s">
        <v>254</v>
      </c>
      <c r="F470" t="s">
        <v>251</v>
      </c>
      <c r="G470" s="1" t="s">
        <v>9536</v>
      </c>
      <c r="H470" t="s">
        <v>240</v>
      </c>
      <c r="I470" s="1" t="s">
        <v>9643</v>
      </c>
      <c r="J470" t="s">
        <v>253</v>
      </c>
      <c r="K470" s="1" t="s">
        <v>9536</v>
      </c>
    </row>
    <row r="471" spans="1:11">
      <c r="A471" s="1"/>
      <c r="B471" s="1" t="s">
        <v>9539</v>
      </c>
      <c r="C471" t="s">
        <v>254</v>
      </c>
      <c r="D471" s="1" t="s">
        <v>9647</v>
      </c>
      <c r="E471" t="s">
        <v>240</v>
      </c>
      <c r="F471" t="s">
        <v>243</v>
      </c>
      <c r="G471" s="1" t="s">
        <v>9539</v>
      </c>
      <c r="H471" t="s">
        <v>243</v>
      </c>
      <c r="I471" s="1" t="s">
        <v>9647</v>
      </c>
      <c r="J471" t="s">
        <v>254</v>
      </c>
      <c r="K471" s="1" t="s">
        <v>9539</v>
      </c>
    </row>
    <row r="472" spans="1:11">
      <c r="A472" s="1"/>
      <c r="B472" s="1" t="s">
        <v>9541</v>
      </c>
      <c r="D472" s="1" t="s">
        <v>9650</v>
      </c>
      <c r="G472" s="1" t="s">
        <v>9541</v>
      </c>
      <c r="I472" s="1" t="s">
        <v>9650</v>
      </c>
      <c r="J472" t="s">
        <v>240</v>
      </c>
      <c r="K472" s="1" t="s">
        <v>9541</v>
      </c>
    </row>
    <row r="473" spans="1:11">
      <c r="A473" s="1"/>
      <c r="B473" s="1" t="s">
        <v>9544</v>
      </c>
      <c r="D473" s="1" t="s">
        <v>9653</v>
      </c>
      <c r="G473" s="1" t="s">
        <v>9544</v>
      </c>
      <c r="I473" s="1" t="s">
        <v>9653</v>
      </c>
      <c r="K473" s="1" t="s">
        <v>9544</v>
      </c>
    </row>
    <row r="474" spans="1:11">
      <c r="A474" s="1"/>
      <c r="B474" s="1" t="s">
        <v>9547</v>
      </c>
      <c r="D474" s="1" t="s">
        <v>9656</v>
      </c>
      <c r="G474" s="1" t="s">
        <v>9547</v>
      </c>
      <c r="I474" s="1" t="s">
        <v>9656</v>
      </c>
      <c r="K474" s="1" t="s">
        <v>9547</v>
      </c>
    </row>
    <row r="475" spans="2:11">
      <c r="B475" s="1" t="s">
        <v>9550</v>
      </c>
      <c r="D475" s="1" t="s">
        <v>9659</v>
      </c>
      <c r="G475" s="1" t="s">
        <v>9550</v>
      </c>
      <c r="I475" s="1" t="s">
        <v>9659</v>
      </c>
      <c r="K475" s="1" t="s">
        <v>9550</v>
      </c>
    </row>
    <row r="476" spans="2:11">
      <c r="B476" s="1" t="s">
        <v>9553</v>
      </c>
      <c r="D476" s="1" t="s">
        <v>9662</v>
      </c>
      <c r="G476" s="1" t="s">
        <v>9553</v>
      </c>
      <c r="I476" s="1" t="s">
        <v>9662</v>
      </c>
      <c r="K476" s="1" t="s">
        <v>9553</v>
      </c>
    </row>
    <row r="477" spans="2:11">
      <c r="B477" s="1" t="s">
        <v>1206</v>
      </c>
      <c r="D477" s="1" t="s">
        <v>9665</v>
      </c>
      <c r="G477" s="1" t="s">
        <v>1206</v>
      </c>
      <c r="I477" s="1" t="s">
        <v>9665</v>
      </c>
      <c r="K477" s="1" t="s">
        <v>1206</v>
      </c>
    </row>
    <row r="478" spans="2:11">
      <c r="B478" s="1" t="s">
        <v>9558</v>
      </c>
      <c r="D478" s="1" t="s">
        <v>9668</v>
      </c>
      <c r="G478" s="1" t="s">
        <v>9558</v>
      </c>
      <c r="I478" s="1" t="s">
        <v>9668</v>
      </c>
      <c r="K478" s="1" t="s">
        <v>9558</v>
      </c>
    </row>
    <row r="479" spans="2:11">
      <c r="B479" s="1" t="s">
        <v>9561</v>
      </c>
      <c r="D479" s="1" t="s">
        <v>9671</v>
      </c>
      <c r="G479" s="1" t="s">
        <v>9561</v>
      </c>
      <c r="I479" s="1" t="s">
        <v>9671</v>
      </c>
      <c r="K479" s="1" t="s">
        <v>9561</v>
      </c>
    </row>
    <row r="480" spans="2:11">
      <c r="B480" s="1" t="s">
        <v>9564</v>
      </c>
      <c r="D480" s="1" t="s">
        <v>9674</v>
      </c>
      <c r="G480" s="1" t="s">
        <v>9564</v>
      </c>
      <c r="I480" s="1" t="s">
        <v>9674</v>
      </c>
      <c r="K480" s="1" t="s">
        <v>9564</v>
      </c>
    </row>
    <row r="481" spans="2:11">
      <c r="B481" s="1" t="s">
        <v>9567</v>
      </c>
      <c r="D481" s="1" t="s">
        <v>9677</v>
      </c>
      <c r="G481" s="1" t="s">
        <v>9567</v>
      </c>
      <c r="I481" s="1" t="s">
        <v>9677</v>
      </c>
      <c r="K481" s="1" t="s">
        <v>9567</v>
      </c>
    </row>
    <row r="482" spans="2:11">
      <c r="B482" s="1" t="s">
        <v>9569</v>
      </c>
      <c r="D482" s="1" t="s">
        <v>9680</v>
      </c>
      <c r="G482" s="1" t="s">
        <v>9569</v>
      </c>
      <c r="I482" s="1" t="s">
        <v>9680</v>
      </c>
      <c r="K482" s="1" t="s">
        <v>9569</v>
      </c>
    </row>
    <row r="483" spans="2:2">
      <c r="B483" s="1" t="s">
        <v>9643</v>
      </c>
    </row>
    <row r="484" spans="2:2">
      <c r="B484" s="1" t="s">
        <v>9647</v>
      </c>
    </row>
    <row r="485" spans="2:2">
      <c r="B485" s="1" t="s">
        <v>9650</v>
      </c>
    </row>
    <row r="486" spans="2:2">
      <c r="B486" s="1" t="s">
        <v>9653</v>
      </c>
    </row>
    <row r="487" spans="2:2">
      <c r="B487" s="1" t="s">
        <v>9656</v>
      </c>
    </row>
    <row r="488" spans="2:2">
      <c r="B488" s="1" t="s">
        <v>9659</v>
      </c>
    </row>
    <row r="489" spans="2:2">
      <c r="B489" s="1" t="s">
        <v>9662</v>
      </c>
    </row>
    <row r="490" spans="2:2">
      <c r="B490" s="1" t="s">
        <v>9665</v>
      </c>
    </row>
    <row r="491" spans="2:2">
      <c r="B491" s="1" t="s">
        <v>9668</v>
      </c>
    </row>
    <row r="492" spans="2:2">
      <c r="B492" s="1" t="s">
        <v>9671</v>
      </c>
    </row>
    <row r="493" spans="2:2">
      <c r="B493" s="1" t="s">
        <v>9674</v>
      </c>
    </row>
    <row r="494" spans="2:2">
      <c r="B494" s="1" t="s">
        <v>9677</v>
      </c>
    </row>
    <row r="495" spans="2:2">
      <c r="B495" s="1" t="s">
        <v>9680</v>
      </c>
    </row>
    <row r="496" spans="1:11">
      <c r="A496" s="1" t="s">
        <v>8926</v>
      </c>
      <c r="B496" s="1" t="s">
        <v>9536</v>
      </c>
      <c r="C496" t="s">
        <v>253</v>
      </c>
      <c r="D496" s="1" t="s">
        <v>9643</v>
      </c>
      <c r="E496" s="1" t="s">
        <v>9536</v>
      </c>
      <c r="F496" t="s">
        <v>254</v>
      </c>
      <c r="G496" t="s">
        <v>254</v>
      </c>
      <c r="H496" s="1" t="s">
        <v>9536</v>
      </c>
      <c r="I496" s="1" t="s">
        <v>9643</v>
      </c>
      <c r="J496" t="s">
        <v>265</v>
      </c>
      <c r="K496" s="1" t="s">
        <v>9536</v>
      </c>
    </row>
    <row r="497" spans="1:11">
      <c r="A497" s="1"/>
      <c r="B497" s="1" t="s">
        <v>9539</v>
      </c>
      <c r="C497" t="s">
        <v>254</v>
      </c>
      <c r="D497" s="1" t="s">
        <v>9647</v>
      </c>
      <c r="E497" s="1" t="s">
        <v>9539</v>
      </c>
      <c r="F497" t="s">
        <v>245</v>
      </c>
      <c r="G497" t="s">
        <v>240</v>
      </c>
      <c r="H497" s="1" t="s">
        <v>9539</v>
      </c>
      <c r="I497" s="1" t="s">
        <v>9647</v>
      </c>
      <c r="K497" s="1" t="s">
        <v>9539</v>
      </c>
    </row>
    <row r="498" spans="1:11">
      <c r="A498" s="1"/>
      <c r="B498" s="1" t="s">
        <v>9541</v>
      </c>
      <c r="D498" s="1" t="s">
        <v>9650</v>
      </c>
      <c r="E498" s="1" t="s">
        <v>9541</v>
      </c>
      <c r="F498" t="s">
        <v>246</v>
      </c>
      <c r="H498" s="1" t="s">
        <v>9541</v>
      </c>
      <c r="I498" s="1" t="s">
        <v>9650</v>
      </c>
      <c r="K498" s="1" t="s">
        <v>9541</v>
      </c>
    </row>
    <row r="499" spans="1:11">
      <c r="A499" s="1"/>
      <c r="B499" s="1" t="s">
        <v>9544</v>
      </c>
      <c r="D499" s="1" t="s">
        <v>9653</v>
      </c>
      <c r="E499" s="1" t="s">
        <v>9544</v>
      </c>
      <c r="H499" s="1" t="s">
        <v>9544</v>
      </c>
      <c r="I499" s="1" t="s">
        <v>9653</v>
      </c>
      <c r="K499" s="1" t="s">
        <v>9544</v>
      </c>
    </row>
    <row r="500" spans="2:11">
      <c r="B500" s="1" t="s">
        <v>9547</v>
      </c>
      <c r="D500" s="1" t="s">
        <v>9656</v>
      </c>
      <c r="E500" s="1" t="s">
        <v>9547</v>
      </c>
      <c r="H500" s="1" t="s">
        <v>9547</v>
      </c>
      <c r="I500" s="1" t="s">
        <v>9656</v>
      </c>
      <c r="K500" s="1" t="s">
        <v>9547</v>
      </c>
    </row>
    <row r="501" spans="2:11">
      <c r="B501" s="1" t="s">
        <v>9550</v>
      </c>
      <c r="D501" s="1" t="s">
        <v>9659</v>
      </c>
      <c r="E501" s="1" t="s">
        <v>9550</v>
      </c>
      <c r="H501" s="1" t="s">
        <v>9550</v>
      </c>
      <c r="I501" s="1" t="s">
        <v>9659</v>
      </c>
      <c r="K501" s="1" t="s">
        <v>9550</v>
      </c>
    </row>
    <row r="502" spans="2:11">
      <c r="B502" s="1" t="s">
        <v>9553</v>
      </c>
      <c r="D502" s="1" t="s">
        <v>9662</v>
      </c>
      <c r="E502" s="1" t="s">
        <v>9553</v>
      </c>
      <c r="H502" s="1" t="s">
        <v>9553</v>
      </c>
      <c r="I502" s="1" t="s">
        <v>9662</v>
      </c>
      <c r="K502" s="1" t="s">
        <v>9553</v>
      </c>
    </row>
    <row r="503" spans="2:11">
      <c r="B503" s="1" t="s">
        <v>1206</v>
      </c>
      <c r="D503" s="1" t="s">
        <v>9665</v>
      </c>
      <c r="E503" s="1" t="s">
        <v>1206</v>
      </c>
      <c r="H503" s="1" t="s">
        <v>1206</v>
      </c>
      <c r="I503" s="1" t="s">
        <v>9665</v>
      </c>
      <c r="K503" s="1" t="s">
        <v>1206</v>
      </c>
    </row>
    <row r="504" spans="2:11">
      <c r="B504" s="1" t="s">
        <v>9558</v>
      </c>
      <c r="D504" s="1" t="s">
        <v>9668</v>
      </c>
      <c r="E504" s="1" t="s">
        <v>9558</v>
      </c>
      <c r="H504" s="1" t="s">
        <v>9558</v>
      </c>
      <c r="I504" s="1" t="s">
        <v>9668</v>
      </c>
      <c r="K504" s="1" t="s">
        <v>9558</v>
      </c>
    </row>
    <row r="505" spans="2:11">
      <c r="B505" s="1" t="s">
        <v>9561</v>
      </c>
      <c r="D505" s="1" t="s">
        <v>9671</v>
      </c>
      <c r="E505" s="1" t="s">
        <v>9561</v>
      </c>
      <c r="H505" s="1" t="s">
        <v>9561</v>
      </c>
      <c r="I505" s="1" t="s">
        <v>9671</v>
      </c>
      <c r="K505" s="1" t="s">
        <v>9561</v>
      </c>
    </row>
    <row r="506" spans="2:11">
      <c r="B506" s="1" t="s">
        <v>9564</v>
      </c>
      <c r="D506" s="1" t="s">
        <v>9674</v>
      </c>
      <c r="E506" s="1" t="s">
        <v>9564</v>
      </c>
      <c r="H506" s="1" t="s">
        <v>9564</v>
      </c>
      <c r="I506" s="1" t="s">
        <v>9674</v>
      </c>
      <c r="K506" s="1" t="s">
        <v>9564</v>
      </c>
    </row>
    <row r="507" spans="2:11">
      <c r="B507" s="1" t="s">
        <v>9567</v>
      </c>
      <c r="D507" s="1" t="s">
        <v>9677</v>
      </c>
      <c r="E507" s="1" t="s">
        <v>9567</v>
      </c>
      <c r="H507" s="1" t="s">
        <v>9567</v>
      </c>
      <c r="I507" s="1" t="s">
        <v>9677</v>
      </c>
      <c r="K507" s="1" t="s">
        <v>9567</v>
      </c>
    </row>
    <row r="508" spans="2:11">
      <c r="B508" s="1" t="s">
        <v>9569</v>
      </c>
      <c r="D508" s="1" t="s">
        <v>9680</v>
      </c>
      <c r="E508" s="1" t="s">
        <v>9569</v>
      </c>
      <c r="H508" s="1" t="s">
        <v>9569</v>
      </c>
      <c r="I508" s="1" t="s">
        <v>9680</v>
      </c>
      <c r="K508" s="1" t="s">
        <v>9569</v>
      </c>
    </row>
    <row r="509" spans="2:2">
      <c r="B509" s="1" t="s">
        <v>9643</v>
      </c>
    </row>
    <row r="510" spans="2:2">
      <c r="B510" s="1" t="s">
        <v>9647</v>
      </c>
    </row>
    <row r="511" spans="2:2">
      <c r="B511" s="1" t="s">
        <v>9650</v>
      </c>
    </row>
    <row r="512" spans="2:2">
      <c r="B512" s="1" t="s">
        <v>9653</v>
      </c>
    </row>
    <row r="513" spans="2:2">
      <c r="B513" s="1" t="s">
        <v>9656</v>
      </c>
    </row>
    <row r="514" spans="2:2">
      <c r="B514" s="1" t="s">
        <v>9659</v>
      </c>
    </row>
    <row r="515" spans="2:2">
      <c r="B515" s="1" t="s">
        <v>9662</v>
      </c>
    </row>
    <row r="516" spans="2:2">
      <c r="B516" s="1" t="s">
        <v>9665</v>
      </c>
    </row>
    <row r="517" spans="2:2">
      <c r="B517" s="1" t="s">
        <v>9668</v>
      </c>
    </row>
    <row r="518" spans="2:2">
      <c r="B518" s="1" t="s">
        <v>9671</v>
      </c>
    </row>
    <row r="519" spans="2:2">
      <c r="B519" s="1" t="s">
        <v>9674</v>
      </c>
    </row>
    <row r="520" spans="2:2">
      <c r="B520" s="1" t="s">
        <v>9677</v>
      </c>
    </row>
    <row r="521" spans="2:2">
      <c r="B521" s="1" t="s">
        <v>9680</v>
      </c>
    </row>
    <row r="522" spans="1:11">
      <c r="A522" s="1" t="s">
        <v>8929</v>
      </c>
      <c r="B522" s="1" t="s">
        <v>9536</v>
      </c>
      <c r="C522" t="s">
        <v>253</v>
      </c>
      <c r="D522" s="1" t="s">
        <v>9643</v>
      </c>
      <c r="E522" s="1" t="s">
        <v>9536</v>
      </c>
      <c r="F522" t="s">
        <v>254</v>
      </c>
      <c r="G522" t="s">
        <v>245</v>
      </c>
      <c r="H522" s="1" t="s">
        <v>9536</v>
      </c>
      <c r="I522" s="1" t="s">
        <v>9643</v>
      </c>
      <c r="J522" t="s">
        <v>254</v>
      </c>
      <c r="K522" s="1" t="s">
        <v>9536</v>
      </c>
    </row>
    <row r="523" spans="1:11">
      <c r="A523" s="1"/>
      <c r="B523" s="1" t="s">
        <v>9539</v>
      </c>
      <c r="C523" t="s">
        <v>254</v>
      </c>
      <c r="D523" s="1" t="s">
        <v>9647</v>
      </c>
      <c r="E523" s="1" t="s">
        <v>9539</v>
      </c>
      <c r="F523" t="s">
        <v>245</v>
      </c>
      <c r="G523" t="s">
        <v>246</v>
      </c>
      <c r="H523" s="1" t="s">
        <v>9539</v>
      </c>
      <c r="I523" s="1" t="s">
        <v>9647</v>
      </c>
      <c r="J523" t="s">
        <v>245</v>
      </c>
      <c r="K523" s="1" t="s">
        <v>9539</v>
      </c>
    </row>
    <row r="524" spans="1:11">
      <c r="A524" s="1"/>
      <c r="B524" s="1" t="s">
        <v>9541</v>
      </c>
      <c r="D524" s="1" t="s">
        <v>9650</v>
      </c>
      <c r="E524" s="1" t="s">
        <v>9541</v>
      </c>
      <c r="F524" t="s">
        <v>246</v>
      </c>
      <c r="G524" t="s">
        <v>243</v>
      </c>
      <c r="H524" s="1" t="s">
        <v>9541</v>
      </c>
      <c r="I524" s="1" t="s">
        <v>9650</v>
      </c>
      <c r="J524" t="s">
        <v>246</v>
      </c>
      <c r="K524" s="1" t="s">
        <v>9541</v>
      </c>
    </row>
    <row r="525" spans="2:11">
      <c r="B525" s="1" t="s">
        <v>9544</v>
      </c>
      <c r="D525" s="1" t="s">
        <v>9653</v>
      </c>
      <c r="E525" s="1" t="s">
        <v>9544</v>
      </c>
      <c r="H525" s="1" t="s">
        <v>9544</v>
      </c>
      <c r="I525" s="1" t="s">
        <v>9653</v>
      </c>
      <c r="K525" s="1" t="s">
        <v>9544</v>
      </c>
    </row>
    <row r="526" spans="2:11">
      <c r="B526" s="1" t="s">
        <v>9547</v>
      </c>
      <c r="D526" s="1" t="s">
        <v>9656</v>
      </c>
      <c r="E526" s="1" t="s">
        <v>9547</v>
      </c>
      <c r="H526" s="1" t="s">
        <v>9547</v>
      </c>
      <c r="I526" s="1" t="s">
        <v>9656</v>
      </c>
      <c r="K526" s="1" t="s">
        <v>9547</v>
      </c>
    </row>
    <row r="527" spans="2:11">
      <c r="B527" s="1" t="s">
        <v>9550</v>
      </c>
      <c r="D527" s="1" t="s">
        <v>9659</v>
      </c>
      <c r="E527" s="1" t="s">
        <v>9550</v>
      </c>
      <c r="H527" s="1" t="s">
        <v>9550</v>
      </c>
      <c r="I527" s="1" t="s">
        <v>9659</v>
      </c>
      <c r="K527" s="1" t="s">
        <v>9550</v>
      </c>
    </row>
    <row r="528" spans="2:11">
      <c r="B528" s="1" t="s">
        <v>9553</v>
      </c>
      <c r="D528" s="1" t="s">
        <v>9662</v>
      </c>
      <c r="E528" s="1" t="s">
        <v>9553</v>
      </c>
      <c r="H528" s="1" t="s">
        <v>9553</v>
      </c>
      <c r="I528" s="1" t="s">
        <v>9662</v>
      </c>
      <c r="K528" s="1" t="s">
        <v>9553</v>
      </c>
    </row>
    <row r="529" spans="2:11">
      <c r="B529" s="1" t="s">
        <v>1206</v>
      </c>
      <c r="D529" s="1" t="s">
        <v>9665</v>
      </c>
      <c r="E529" s="1" t="s">
        <v>1206</v>
      </c>
      <c r="H529" s="1" t="s">
        <v>1206</v>
      </c>
      <c r="I529" s="1" t="s">
        <v>9665</v>
      </c>
      <c r="K529" s="1" t="s">
        <v>1206</v>
      </c>
    </row>
    <row r="530" spans="2:11">
      <c r="B530" s="1" t="s">
        <v>9558</v>
      </c>
      <c r="D530" s="1" t="s">
        <v>9668</v>
      </c>
      <c r="E530" s="1" t="s">
        <v>9558</v>
      </c>
      <c r="H530" s="1" t="s">
        <v>9558</v>
      </c>
      <c r="I530" s="1" t="s">
        <v>9668</v>
      </c>
      <c r="K530" s="1" t="s">
        <v>9558</v>
      </c>
    </row>
    <row r="531" spans="2:11">
      <c r="B531" s="1" t="s">
        <v>9561</v>
      </c>
      <c r="D531" s="1" t="s">
        <v>9671</v>
      </c>
      <c r="E531" s="1" t="s">
        <v>9561</v>
      </c>
      <c r="H531" s="1" t="s">
        <v>9561</v>
      </c>
      <c r="I531" s="1" t="s">
        <v>9671</v>
      </c>
      <c r="K531" s="1" t="s">
        <v>9561</v>
      </c>
    </row>
    <row r="532" spans="2:11">
      <c r="B532" s="1" t="s">
        <v>9564</v>
      </c>
      <c r="D532" s="1" t="s">
        <v>9674</v>
      </c>
      <c r="E532" s="1" t="s">
        <v>9564</v>
      </c>
      <c r="H532" s="1" t="s">
        <v>9564</v>
      </c>
      <c r="I532" s="1" t="s">
        <v>9674</v>
      </c>
      <c r="K532" s="1" t="s">
        <v>9564</v>
      </c>
    </row>
    <row r="533" spans="2:11">
      <c r="B533" s="1" t="s">
        <v>9567</v>
      </c>
      <c r="D533" s="1" t="s">
        <v>9677</v>
      </c>
      <c r="E533" s="1" t="s">
        <v>9567</v>
      </c>
      <c r="H533" s="1" t="s">
        <v>9567</v>
      </c>
      <c r="I533" s="1" t="s">
        <v>9677</v>
      </c>
      <c r="K533" s="1" t="s">
        <v>9567</v>
      </c>
    </row>
    <row r="534" spans="2:11">
      <c r="B534" s="1" t="s">
        <v>9569</v>
      </c>
      <c r="D534" s="1" t="s">
        <v>9680</v>
      </c>
      <c r="E534" s="1" t="s">
        <v>9569</v>
      </c>
      <c r="H534" s="1" t="s">
        <v>9569</v>
      </c>
      <c r="I534" s="1" t="s">
        <v>9680</v>
      </c>
      <c r="K534" s="1" t="s">
        <v>9569</v>
      </c>
    </row>
    <row r="535" spans="2:2">
      <c r="B535" s="1" t="s">
        <v>9643</v>
      </c>
    </row>
    <row r="536" spans="2:2">
      <c r="B536" s="1" t="s">
        <v>9647</v>
      </c>
    </row>
    <row r="537" spans="2:2">
      <c r="B537" s="1" t="s">
        <v>9650</v>
      </c>
    </row>
    <row r="538" spans="2:2">
      <c r="B538" s="1" t="s">
        <v>9653</v>
      </c>
    </row>
    <row r="539" spans="2:2">
      <c r="B539" s="1" t="s">
        <v>9656</v>
      </c>
    </row>
    <row r="540" spans="2:2">
      <c r="B540" s="1" t="s">
        <v>9659</v>
      </c>
    </row>
    <row r="541" spans="2:2">
      <c r="B541" s="1" t="s">
        <v>9662</v>
      </c>
    </row>
    <row r="542" spans="2:2">
      <c r="B542" s="1" t="s">
        <v>9665</v>
      </c>
    </row>
    <row r="543" spans="2:2">
      <c r="B543" s="1" t="s">
        <v>9668</v>
      </c>
    </row>
    <row r="544" spans="2:2">
      <c r="B544" s="1" t="s">
        <v>9671</v>
      </c>
    </row>
    <row r="545" spans="2:2">
      <c r="B545" s="1" t="s">
        <v>9674</v>
      </c>
    </row>
    <row r="546" spans="2:2">
      <c r="B546" s="1" t="s">
        <v>9677</v>
      </c>
    </row>
    <row r="547" spans="2:2">
      <c r="B547" s="1" t="s">
        <v>9680</v>
      </c>
    </row>
    <row r="548" spans="1:11">
      <c r="A548" s="1" t="s">
        <v>8932</v>
      </c>
      <c r="B548" s="1" t="s">
        <v>9572</v>
      </c>
      <c r="C548" t="s">
        <v>255</v>
      </c>
      <c r="D548" s="1" t="s">
        <v>9643</v>
      </c>
      <c r="E548" t="s">
        <v>255</v>
      </c>
      <c r="F548" s="1" t="s">
        <v>9572</v>
      </c>
      <c r="G548" t="s">
        <v>256</v>
      </c>
      <c r="H548" t="s">
        <v>251</v>
      </c>
      <c r="I548" s="1" t="s">
        <v>9643</v>
      </c>
      <c r="J548" t="s">
        <v>255</v>
      </c>
      <c r="K548" s="1" t="s">
        <v>9572</v>
      </c>
    </row>
    <row r="549" spans="1:11">
      <c r="A549" s="1"/>
      <c r="B549" s="2" t="s">
        <v>9574</v>
      </c>
      <c r="C549" t="s">
        <v>257</v>
      </c>
      <c r="D549" s="1" t="s">
        <v>9647</v>
      </c>
      <c r="E549" t="s">
        <v>257</v>
      </c>
      <c r="F549" s="1" t="s">
        <v>9574</v>
      </c>
      <c r="H549" t="s">
        <v>252</v>
      </c>
      <c r="I549" s="1" t="s">
        <v>9647</v>
      </c>
      <c r="J549" t="s">
        <v>257</v>
      </c>
      <c r="K549" s="1" t="s">
        <v>9574</v>
      </c>
    </row>
    <row r="550" spans="2:11">
      <c r="B550" s="2" t="s">
        <v>9577</v>
      </c>
      <c r="C550" t="s">
        <v>258</v>
      </c>
      <c r="D550" s="1" t="s">
        <v>9650</v>
      </c>
      <c r="F550" s="1" t="s">
        <v>9577</v>
      </c>
      <c r="I550" s="1" t="s">
        <v>9650</v>
      </c>
      <c r="J550" t="s">
        <v>258</v>
      </c>
      <c r="K550" s="1" t="s">
        <v>9577</v>
      </c>
    </row>
    <row r="551" spans="2:11">
      <c r="B551" s="2" t="s">
        <v>9580</v>
      </c>
      <c r="D551" s="1" t="s">
        <v>9653</v>
      </c>
      <c r="F551" s="1" t="s">
        <v>9580</v>
      </c>
      <c r="I551" s="1" t="s">
        <v>9653</v>
      </c>
      <c r="K551" s="1" t="s">
        <v>9580</v>
      </c>
    </row>
    <row r="552" spans="2:11">
      <c r="B552" s="2" t="s">
        <v>9583</v>
      </c>
      <c r="D552" s="1" t="s">
        <v>9656</v>
      </c>
      <c r="F552" s="1" t="s">
        <v>9583</v>
      </c>
      <c r="I552" s="1" t="s">
        <v>9656</v>
      </c>
      <c r="K552" s="1" t="s">
        <v>9583</v>
      </c>
    </row>
    <row r="553" spans="2:11">
      <c r="B553" s="2" t="s">
        <v>9586</v>
      </c>
      <c r="D553" s="1" t="s">
        <v>9659</v>
      </c>
      <c r="F553" s="1" t="s">
        <v>9586</v>
      </c>
      <c r="I553" s="1" t="s">
        <v>9659</v>
      </c>
      <c r="K553" s="1" t="s">
        <v>9586</v>
      </c>
    </row>
    <row r="554" spans="2:11">
      <c r="B554" s="2" t="s">
        <v>9589</v>
      </c>
      <c r="D554" s="1" t="s">
        <v>9662</v>
      </c>
      <c r="F554" s="1" t="s">
        <v>9589</v>
      </c>
      <c r="I554" s="1" t="s">
        <v>9662</v>
      </c>
      <c r="K554" s="1" t="s">
        <v>9589</v>
      </c>
    </row>
    <row r="555" spans="2:11">
      <c r="B555" s="2" t="s">
        <v>9592</v>
      </c>
      <c r="D555" s="1" t="s">
        <v>9665</v>
      </c>
      <c r="F555" s="1" t="s">
        <v>9592</v>
      </c>
      <c r="I555" s="1" t="s">
        <v>9665</v>
      </c>
      <c r="K555" s="1" t="s">
        <v>9592</v>
      </c>
    </row>
    <row r="556" spans="2:11">
      <c r="B556" s="2" t="s">
        <v>9595</v>
      </c>
      <c r="D556" s="1" t="s">
        <v>9668</v>
      </c>
      <c r="F556" s="1" t="s">
        <v>9595</v>
      </c>
      <c r="I556" s="1" t="s">
        <v>9668</v>
      </c>
      <c r="K556" s="1" t="s">
        <v>9595</v>
      </c>
    </row>
    <row r="557" spans="2:11">
      <c r="B557" s="2" t="s">
        <v>535</v>
      </c>
      <c r="D557" s="1" t="s">
        <v>9671</v>
      </c>
      <c r="F557" s="2" t="s">
        <v>535</v>
      </c>
      <c r="I557" s="1" t="s">
        <v>9671</v>
      </c>
      <c r="K557" s="2" t="s">
        <v>535</v>
      </c>
    </row>
    <row r="558" spans="2:11">
      <c r="B558" s="2" t="s">
        <v>9600</v>
      </c>
      <c r="D558" s="1" t="s">
        <v>9674</v>
      </c>
      <c r="F558" s="2" t="s">
        <v>9600</v>
      </c>
      <c r="I558" s="1" t="s">
        <v>9674</v>
      </c>
      <c r="K558" s="2" t="s">
        <v>9600</v>
      </c>
    </row>
    <row r="559" spans="2:11">
      <c r="B559" s="2" t="s">
        <v>9603</v>
      </c>
      <c r="D559" s="1" t="s">
        <v>9677</v>
      </c>
      <c r="F559" s="1" t="s">
        <v>9603</v>
      </c>
      <c r="I559" s="1" t="s">
        <v>9677</v>
      </c>
      <c r="K559" s="1" t="s">
        <v>9603</v>
      </c>
    </row>
    <row r="560" spans="2:11">
      <c r="B560" s="2" t="s">
        <v>9605</v>
      </c>
      <c r="D560" s="1" t="s">
        <v>9680</v>
      </c>
      <c r="F560" s="1" t="s">
        <v>9605</v>
      </c>
      <c r="I560" s="1" t="s">
        <v>9680</v>
      </c>
      <c r="K560" s="1" t="s">
        <v>9605</v>
      </c>
    </row>
    <row r="561" spans="2:2">
      <c r="B561" s="1" t="s">
        <v>9643</v>
      </c>
    </row>
    <row r="562" spans="2:2">
      <c r="B562" s="1" t="s">
        <v>9647</v>
      </c>
    </row>
    <row r="563" spans="2:2">
      <c r="B563" s="1" t="s">
        <v>9650</v>
      </c>
    </row>
    <row r="564" spans="2:2">
      <c r="B564" s="1" t="s">
        <v>9653</v>
      </c>
    </row>
    <row r="565" spans="2:2">
      <c r="B565" s="1" t="s">
        <v>9656</v>
      </c>
    </row>
    <row r="566" spans="2:2">
      <c r="B566" s="1" t="s">
        <v>9659</v>
      </c>
    </row>
    <row r="567" spans="2:2">
      <c r="B567" s="1" t="s">
        <v>9662</v>
      </c>
    </row>
    <row r="568" spans="2:2">
      <c r="B568" s="1" t="s">
        <v>9665</v>
      </c>
    </row>
    <row r="569" spans="2:2">
      <c r="B569" s="1" t="s">
        <v>9668</v>
      </c>
    </row>
    <row r="570" spans="2:2">
      <c r="B570" s="1" t="s">
        <v>9671</v>
      </c>
    </row>
    <row r="571" spans="2:2">
      <c r="B571" s="1" t="s">
        <v>9674</v>
      </c>
    </row>
    <row r="572" spans="2:2">
      <c r="B572" s="1" t="s">
        <v>9677</v>
      </c>
    </row>
    <row r="573" spans="2:2">
      <c r="B573" s="1" t="s">
        <v>9680</v>
      </c>
    </row>
    <row r="574" spans="1:11">
      <c r="A574" s="1" t="s">
        <v>8934</v>
      </c>
      <c r="B574" s="1" t="s">
        <v>9572</v>
      </c>
      <c r="C574" t="s">
        <v>255</v>
      </c>
      <c r="D574" s="1" t="s">
        <v>9643</v>
      </c>
      <c r="E574" s="1" t="s">
        <v>9572</v>
      </c>
      <c r="F574" t="s">
        <v>245</v>
      </c>
      <c r="G574" t="s">
        <v>240</v>
      </c>
      <c r="H574" s="1" t="s">
        <v>9572</v>
      </c>
      <c r="I574" s="1" t="s">
        <v>9643</v>
      </c>
      <c r="J574" t="s">
        <v>255</v>
      </c>
      <c r="K574" s="1" t="s">
        <v>9572</v>
      </c>
    </row>
    <row r="575" spans="2:11">
      <c r="B575" s="1" t="s">
        <v>9574</v>
      </c>
      <c r="C575" t="s">
        <v>257</v>
      </c>
      <c r="D575" s="1" t="s">
        <v>9647</v>
      </c>
      <c r="E575" s="1" t="s">
        <v>9574</v>
      </c>
      <c r="F575" t="s">
        <v>246</v>
      </c>
      <c r="G575" t="s">
        <v>243</v>
      </c>
      <c r="H575" s="1" t="s">
        <v>9574</v>
      </c>
      <c r="I575" s="1" t="s">
        <v>9647</v>
      </c>
      <c r="J575" t="s">
        <v>257</v>
      </c>
      <c r="K575" s="1" t="s">
        <v>9574</v>
      </c>
    </row>
    <row r="576" spans="2:11">
      <c r="B576" s="1" t="s">
        <v>9577</v>
      </c>
      <c r="C576" t="s">
        <v>258</v>
      </c>
      <c r="D576" s="1" t="s">
        <v>9650</v>
      </c>
      <c r="E576" s="1" t="s">
        <v>9577</v>
      </c>
      <c r="F576" t="s">
        <v>240</v>
      </c>
      <c r="H576" s="1" t="s">
        <v>9577</v>
      </c>
      <c r="I576" s="1" t="s">
        <v>9650</v>
      </c>
      <c r="J576" t="s">
        <v>258</v>
      </c>
      <c r="K576" s="1" t="s">
        <v>9577</v>
      </c>
    </row>
    <row r="577" spans="2:11">
      <c r="B577" s="1" t="s">
        <v>9580</v>
      </c>
      <c r="D577" s="1" t="s">
        <v>9653</v>
      </c>
      <c r="E577" s="1" t="s">
        <v>9580</v>
      </c>
      <c r="H577" s="1" t="s">
        <v>9580</v>
      </c>
      <c r="I577" s="1" t="s">
        <v>9653</v>
      </c>
      <c r="K577" s="1" t="s">
        <v>9580</v>
      </c>
    </row>
    <row r="578" spans="2:11">
      <c r="B578" s="1" t="s">
        <v>9583</v>
      </c>
      <c r="D578" s="1" t="s">
        <v>9656</v>
      </c>
      <c r="E578" s="1" t="s">
        <v>9583</v>
      </c>
      <c r="H578" s="1" t="s">
        <v>9583</v>
      </c>
      <c r="I578" s="1" t="s">
        <v>9656</v>
      </c>
      <c r="K578" s="1" t="s">
        <v>9583</v>
      </c>
    </row>
    <row r="579" spans="2:11">
      <c r="B579" s="1" t="s">
        <v>9586</v>
      </c>
      <c r="D579" s="1" t="s">
        <v>9659</v>
      </c>
      <c r="E579" s="1" t="s">
        <v>9586</v>
      </c>
      <c r="H579" s="1" t="s">
        <v>9586</v>
      </c>
      <c r="I579" s="1" t="s">
        <v>9659</v>
      </c>
      <c r="K579" s="1" t="s">
        <v>9586</v>
      </c>
    </row>
    <row r="580" spans="2:11">
      <c r="B580" s="1" t="s">
        <v>9589</v>
      </c>
      <c r="D580" s="1" t="s">
        <v>9662</v>
      </c>
      <c r="E580" s="1" t="s">
        <v>9589</v>
      </c>
      <c r="H580" s="1" t="s">
        <v>9589</v>
      </c>
      <c r="I580" s="1" t="s">
        <v>9662</v>
      </c>
      <c r="K580" s="1" t="s">
        <v>9589</v>
      </c>
    </row>
    <row r="581" spans="2:11">
      <c r="B581" s="1" t="s">
        <v>9592</v>
      </c>
      <c r="D581" s="1" t="s">
        <v>9665</v>
      </c>
      <c r="E581" s="1" t="s">
        <v>9592</v>
      </c>
      <c r="H581" s="1" t="s">
        <v>9592</v>
      </c>
      <c r="I581" s="1" t="s">
        <v>9665</v>
      </c>
      <c r="K581" s="1" t="s">
        <v>9592</v>
      </c>
    </row>
    <row r="582" spans="2:11">
      <c r="B582" s="1" t="s">
        <v>9595</v>
      </c>
      <c r="D582" s="1" t="s">
        <v>9668</v>
      </c>
      <c r="E582" s="1" t="s">
        <v>9595</v>
      </c>
      <c r="H582" s="1" t="s">
        <v>9595</v>
      </c>
      <c r="I582" s="1" t="s">
        <v>9668</v>
      </c>
      <c r="K582" s="1" t="s">
        <v>9595</v>
      </c>
    </row>
    <row r="583" spans="2:11">
      <c r="B583" s="2" t="s">
        <v>535</v>
      </c>
      <c r="D583" s="1" t="s">
        <v>9671</v>
      </c>
      <c r="E583" s="2" t="s">
        <v>535</v>
      </c>
      <c r="H583" s="2" t="s">
        <v>535</v>
      </c>
      <c r="I583" s="1" t="s">
        <v>9671</v>
      </c>
      <c r="K583" s="2" t="s">
        <v>535</v>
      </c>
    </row>
    <row r="584" spans="2:11">
      <c r="B584" s="2" t="s">
        <v>9600</v>
      </c>
      <c r="D584" s="1" t="s">
        <v>9674</v>
      </c>
      <c r="E584" s="2" t="s">
        <v>9600</v>
      </c>
      <c r="H584" s="2" t="s">
        <v>9600</v>
      </c>
      <c r="I584" s="1" t="s">
        <v>9674</v>
      </c>
      <c r="K584" s="2" t="s">
        <v>9600</v>
      </c>
    </row>
    <row r="585" spans="2:11">
      <c r="B585" s="1" t="s">
        <v>9603</v>
      </c>
      <c r="D585" s="1" t="s">
        <v>9677</v>
      </c>
      <c r="E585" s="1" t="s">
        <v>9603</v>
      </c>
      <c r="H585" s="1" t="s">
        <v>9603</v>
      </c>
      <c r="I585" s="1" t="s">
        <v>9677</v>
      </c>
      <c r="K585" s="1" t="s">
        <v>9603</v>
      </c>
    </row>
    <row r="586" spans="2:11">
      <c r="B586" s="1" t="s">
        <v>9605</v>
      </c>
      <c r="D586" s="1" t="s">
        <v>9680</v>
      </c>
      <c r="E586" s="1" t="s">
        <v>9605</v>
      </c>
      <c r="H586" s="1" t="s">
        <v>9605</v>
      </c>
      <c r="I586" s="1" t="s">
        <v>9680</v>
      </c>
      <c r="K586" s="1" t="s">
        <v>9605</v>
      </c>
    </row>
    <row r="587" spans="2:2">
      <c r="B587" s="1" t="s">
        <v>9643</v>
      </c>
    </row>
    <row r="588" spans="2:2">
      <c r="B588" s="1" t="s">
        <v>9647</v>
      </c>
    </row>
    <row r="589" spans="2:2">
      <c r="B589" s="1" t="s">
        <v>9650</v>
      </c>
    </row>
    <row r="590" spans="2:2">
      <c r="B590" s="1" t="s">
        <v>9653</v>
      </c>
    </row>
    <row r="591" spans="2:2">
      <c r="B591" s="1" t="s">
        <v>9656</v>
      </c>
    </row>
    <row r="592" spans="2:2">
      <c r="B592" s="1" t="s">
        <v>9659</v>
      </c>
    </row>
    <row r="593" spans="2:2">
      <c r="B593" s="1" t="s">
        <v>9662</v>
      </c>
    </row>
    <row r="594" spans="2:2">
      <c r="B594" s="1" t="s">
        <v>9665</v>
      </c>
    </row>
    <row r="595" spans="2:2">
      <c r="B595" s="1" t="s">
        <v>9668</v>
      </c>
    </row>
    <row r="596" spans="2:2">
      <c r="B596" s="1" t="s">
        <v>9671</v>
      </c>
    </row>
    <row r="597" spans="2:2">
      <c r="B597" s="1" t="s">
        <v>9674</v>
      </c>
    </row>
    <row r="598" spans="2:2">
      <c r="B598" s="1" t="s">
        <v>9677</v>
      </c>
    </row>
    <row r="599" spans="2:2">
      <c r="B599" s="1" t="s">
        <v>9680</v>
      </c>
    </row>
    <row r="600" spans="1:11">
      <c r="A600" s="1" t="s">
        <v>10365</v>
      </c>
      <c r="B600" s="1" t="s">
        <v>9572</v>
      </c>
      <c r="C600" t="s">
        <v>259</v>
      </c>
      <c r="D600" t="s">
        <v>249</v>
      </c>
      <c r="E600" t="s">
        <v>245</v>
      </c>
      <c r="F600" s="1" t="s">
        <v>9572</v>
      </c>
      <c r="G600" s="1" t="s">
        <v>9643</v>
      </c>
      <c r="H600" t="s">
        <v>255</v>
      </c>
      <c r="I600" t="s">
        <v>260</v>
      </c>
      <c r="J600" t="s">
        <v>257</v>
      </c>
      <c r="K600" s="1" t="s">
        <v>9572</v>
      </c>
    </row>
    <row r="601" spans="1:11">
      <c r="A601" s="1"/>
      <c r="B601" s="1" t="s">
        <v>9574</v>
      </c>
      <c r="C601" t="s">
        <v>261</v>
      </c>
      <c r="D601" t="s">
        <v>241</v>
      </c>
      <c r="E601" t="s">
        <v>246</v>
      </c>
      <c r="F601" s="1" t="s">
        <v>9574</v>
      </c>
      <c r="G601" s="1" t="s">
        <v>9647</v>
      </c>
      <c r="K601" s="1" t="s">
        <v>9574</v>
      </c>
    </row>
    <row r="602" spans="1:11">
      <c r="A602" s="1"/>
      <c r="B602" s="1" t="s">
        <v>9577</v>
      </c>
      <c r="E602" t="s">
        <v>240</v>
      </c>
      <c r="F602" s="1" t="s">
        <v>9577</v>
      </c>
      <c r="G602" s="1" t="s">
        <v>9650</v>
      </c>
      <c r="K602" s="1" t="s">
        <v>9577</v>
      </c>
    </row>
    <row r="603" spans="2:11">
      <c r="B603" s="1" t="s">
        <v>9580</v>
      </c>
      <c r="F603" s="1" t="s">
        <v>9580</v>
      </c>
      <c r="G603" s="1" t="s">
        <v>9653</v>
      </c>
      <c r="K603" s="1" t="s">
        <v>9580</v>
      </c>
    </row>
    <row r="604" spans="2:11">
      <c r="B604" s="1" t="s">
        <v>9583</v>
      </c>
      <c r="F604" s="1" t="s">
        <v>9583</v>
      </c>
      <c r="G604" s="1" t="s">
        <v>9656</v>
      </c>
      <c r="K604" s="1" t="s">
        <v>9583</v>
      </c>
    </row>
    <row r="605" spans="2:11">
      <c r="B605" s="1" t="s">
        <v>9586</v>
      </c>
      <c r="F605" s="1" t="s">
        <v>9586</v>
      </c>
      <c r="G605" s="1" t="s">
        <v>9659</v>
      </c>
      <c r="K605" s="1" t="s">
        <v>9586</v>
      </c>
    </row>
    <row r="606" spans="2:11">
      <c r="B606" s="1" t="s">
        <v>9589</v>
      </c>
      <c r="F606" s="1" t="s">
        <v>9589</v>
      </c>
      <c r="G606" s="1" t="s">
        <v>9662</v>
      </c>
      <c r="K606" s="1" t="s">
        <v>9589</v>
      </c>
    </row>
    <row r="607" spans="2:11">
      <c r="B607" s="1" t="s">
        <v>9592</v>
      </c>
      <c r="F607" s="1" t="s">
        <v>9592</v>
      </c>
      <c r="G607" s="1" t="s">
        <v>9665</v>
      </c>
      <c r="K607" s="1" t="s">
        <v>9592</v>
      </c>
    </row>
    <row r="608" spans="2:11">
      <c r="B608" s="1" t="s">
        <v>9595</v>
      </c>
      <c r="F608" s="1" t="s">
        <v>9595</v>
      </c>
      <c r="G608" s="1" t="s">
        <v>9668</v>
      </c>
      <c r="K608" s="1" t="s">
        <v>9595</v>
      </c>
    </row>
    <row r="609" spans="2:11">
      <c r="B609" s="2" t="s">
        <v>535</v>
      </c>
      <c r="F609" s="2" t="s">
        <v>535</v>
      </c>
      <c r="G609" s="1" t="s">
        <v>9671</v>
      </c>
      <c r="K609" s="2" t="s">
        <v>535</v>
      </c>
    </row>
    <row r="610" spans="2:11">
      <c r="B610" s="2" t="s">
        <v>9600</v>
      </c>
      <c r="F610" s="2" t="s">
        <v>9600</v>
      </c>
      <c r="G610" s="1" t="s">
        <v>9674</v>
      </c>
      <c r="K610" s="2" t="s">
        <v>9600</v>
      </c>
    </row>
    <row r="611" spans="2:11">
      <c r="B611" s="1" t="s">
        <v>9603</v>
      </c>
      <c r="F611" s="1" t="s">
        <v>9603</v>
      </c>
      <c r="G611" s="1" t="s">
        <v>9677</v>
      </c>
      <c r="K611" s="1" t="s">
        <v>9603</v>
      </c>
    </row>
    <row r="612" spans="2:11">
      <c r="B612" s="1" t="s">
        <v>9605</v>
      </c>
      <c r="F612" s="1" t="s">
        <v>9605</v>
      </c>
      <c r="G612" s="1" t="s">
        <v>9680</v>
      </c>
      <c r="K612" s="1" t="s">
        <v>9605</v>
      </c>
    </row>
    <row r="613" spans="2:2">
      <c r="B613" s="1" t="s">
        <v>9643</v>
      </c>
    </row>
    <row r="614" spans="2:2">
      <c r="B614" s="1" t="s">
        <v>9647</v>
      </c>
    </row>
    <row r="615" spans="2:2">
      <c r="B615" s="1" t="s">
        <v>9650</v>
      </c>
    </row>
    <row r="616" spans="2:2">
      <c r="B616" s="1" t="s">
        <v>9653</v>
      </c>
    </row>
    <row r="617" spans="2:2">
      <c r="B617" s="1" t="s">
        <v>9656</v>
      </c>
    </row>
    <row r="618" spans="2:2">
      <c r="B618" s="1" t="s">
        <v>9659</v>
      </c>
    </row>
    <row r="619" spans="2:2">
      <c r="B619" s="1" t="s">
        <v>9662</v>
      </c>
    </row>
    <row r="620" spans="2:2">
      <c r="B620" s="1" t="s">
        <v>9665</v>
      </c>
    </row>
    <row r="621" spans="2:2">
      <c r="B621" s="1" t="s">
        <v>9668</v>
      </c>
    </row>
    <row r="622" spans="2:2">
      <c r="B622" s="1" t="s">
        <v>9671</v>
      </c>
    </row>
    <row r="623" spans="2:2">
      <c r="B623" s="1" t="s">
        <v>9674</v>
      </c>
    </row>
    <row r="624" spans="2:2">
      <c r="B624" s="1" t="s">
        <v>9677</v>
      </c>
    </row>
    <row r="625" spans="2:2">
      <c r="B625" s="1" t="s">
        <v>9680</v>
      </c>
    </row>
    <row r="626" spans="1:11">
      <c r="A626" s="1" t="s">
        <v>10368</v>
      </c>
      <c r="B626" s="1" t="s">
        <v>9572</v>
      </c>
      <c r="C626" t="s">
        <v>259</v>
      </c>
      <c r="D626" t="s">
        <v>238</v>
      </c>
      <c r="E626" t="s">
        <v>259</v>
      </c>
      <c r="F626" t="s">
        <v>240</v>
      </c>
      <c r="G626" s="1" t="s">
        <v>9572</v>
      </c>
      <c r="H626" t="s">
        <v>250</v>
      </c>
      <c r="I626" s="1" t="s">
        <v>9643</v>
      </c>
      <c r="J626" t="s">
        <v>245</v>
      </c>
      <c r="K626" s="1" t="s">
        <v>9572</v>
      </c>
    </row>
    <row r="627" spans="1:11">
      <c r="A627" s="1"/>
      <c r="B627" s="1" t="s">
        <v>9574</v>
      </c>
      <c r="C627" t="s">
        <v>261</v>
      </c>
      <c r="D627" t="s">
        <v>244</v>
      </c>
      <c r="E627" t="s">
        <v>261</v>
      </c>
      <c r="F627" t="s">
        <v>243</v>
      </c>
      <c r="G627" s="1" t="s">
        <v>9574</v>
      </c>
      <c r="H627" t="s">
        <v>245</v>
      </c>
      <c r="I627" s="1" t="s">
        <v>9647</v>
      </c>
      <c r="J627" t="s">
        <v>246</v>
      </c>
      <c r="K627" s="1" t="s">
        <v>9574</v>
      </c>
    </row>
    <row r="628" spans="2:11">
      <c r="B628" s="1" t="s">
        <v>9577</v>
      </c>
      <c r="G628" s="1" t="s">
        <v>9577</v>
      </c>
      <c r="H628" t="s">
        <v>246</v>
      </c>
      <c r="I628" s="1" t="s">
        <v>9650</v>
      </c>
      <c r="J628" t="s">
        <v>240</v>
      </c>
      <c r="K628" s="1" t="s">
        <v>9577</v>
      </c>
    </row>
    <row r="629" spans="2:11">
      <c r="B629" s="1" t="s">
        <v>9580</v>
      </c>
      <c r="G629" s="1" t="s">
        <v>9580</v>
      </c>
      <c r="I629" s="1" t="s">
        <v>9653</v>
      </c>
      <c r="K629" s="1" t="s">
        <v>9580</v>
      </c>
    </row>
    <row r="630" spans="2:11">
      <c r="B630" s="1" t="s">
        <v>9583</v>
      </c>
      <c r="G630" s="1" t="s">
        <v>9583</v>
      </c>
      <c r="I630" s="1" t="s">
        <v>9656</v>
      </c>
      <c r="K630" s="1" t="s">
        <v>9583</v>
      </c>
    </row>
    <row r="631" spans="2:11">
      <c r="B631" s="1" t="s">
        <v>9586</v>
      </c>
      <c r="G631" s="1" t="s">
        <v>9586</v>
      </c>
      <c r="I631" s="1" t="s">
        <v>9659</v>
      </c>
      <c r="K631" s="1" t="s">
        <v>9586</v>
      </c>
    </row>
    <row r="632" spans="2:11">
      <c r="B632" s="1" t="s">
        <v>9589</v>
      </c>
      <c r="G632" s="1" t="s">
        <v>9589</v>
      </c>
      <c r="I632" s="1" t="s">
        <v>9662</v>
      </c>
      <c r="K632" s="1" t="s">
        <v>9589</v>
      </c>
    </row>
    <row r="633" spans="2:11">
      <c r="B633" s="1" t="s">
        <v>9592</v>
      </c>
      <c r="G633" s="1" t="s">
        <v>9592</v>
      </c>
      <c r="I633" s="1" t="s">
        <v>9665</v>
      </c>
      <c r="K633" s="1" t="s">
        <v>9592</v>
      </c>
    </row>
    <row r="634" spans="2:11">
      <c r="B634" s="1" t="s">
        <v>9595</v>
      </c>
      <c r="G634" s="1" t="s">
        <v>9595</v>
      </c>
      <c r="I634" s="1" t="s">
        <v>9668</v>
      </c>
      <c r="K634" s="1" t="s">
        <v>9595</v>
      </c>
    </row>
    <row r="635" spans="2:11">
      <c r="B635" s="2" t="s">
        <v>535</v>
      </c>
      <c r="G635" s="2" t="s">
        <v>535</v>
      </c>
      <c r="I635" s="1" t="s">
        <v>9671</v>
      </c>
      <c r="K635" s="2" t="s">
        <v>535</v>
      </c>
    </row>
    <row r="636" spans="2:11">
      <c r="B636" s="2" t="s">
        <v>9600</v>
      </c>
      <c r="G636" s="2" t="s">
        <v>9600</v>
      </c>
      <c r="I636" s="1" t="s">
        <v>9674</v>
      </c>
      <c r="K636" s="2" t="s">
        <v>9600</v>
      </c>
    </row>
    <row r="637" spans="2:11">
      <c r="B637" s="1" t="s">
        <v>9603</v>
      </c>
      <c r="G637" s="1" t="s">
        <v>9603</v>
      </c>
      <c r="I637" s="1" t="s">
        <v>9677</v>
      </c>
      <c r="K637" s="1" t="s">
        <v>9603</v>
      </c>
    </row>
    <row r="638" spans="2:11">
      <c r="B638" s="1" t="s">
        <v>9605</v>
      </c>
      <c r="G638" s="1" t="s">
        <v>9605</v>
      </c>
      <c r="I638" s="1" t="s">
        <v>9680</v>
      </c>
      <c r="K638" s="1" t="s">
        <v>9605</v>
      </c>
    </row>
    <row r="639" spans="2:2">
      <c r="B639" s="1" t="s">
        <v>9643</v>
      </c>
    </row>
    <row r="640" spans="2:2">
      <c r="B640" s="1" t="s">
        <v>9647</v>
      </c>
    </row>
    <row r="641" spans="2:2">
      <c r="B641" s="1" t="s">
        <v>9650</v>
      </c>
    </row>
    <row r="642" spans="2:2">
      <c r="B642" s="1" t="s">
        <v>9653</v>
      </c>
    </row>
    <row r="643" spans="2:2">
      <c r="B643" s="1" t="s">
        <v>9656</v>
      </c>
    </row>
    <row r="644" spans="2:2">
      <c r="B644" s="1" t="s">
        <v>9659</v>
      </c>
    </row>
    <row r="645" spans="2:2">
      <c r="B645" s="1" t="s">
        <v>9662</v>
      </c>
    </row>
    <row r="646" spans="2:2">
      <c r="B646" s="1" t="s">
        <v>9665</v>
      </c>
    </row>
    <row r="647" spans="2:2">
      <c r="B647" s="1" t="s">
        <v>9668</v>
      </c>
    </row>
    <row r="648" spans="2:2">
      <c r="B648" s="1" t="s">
        <v>9671</v>
      </c>
    </row>
    <row r="649" spans="2:2">
      <c r="B649" s="1" t="s">
        <v>9674</v>
      </c>
    </row>
    <row r="650" spans="2:2">
      <c r="B650" s="1" t="s">
        <v>9677</v>
      </c>
    </row>
    <row r="651" spans="2:2">
      <c r="B651" s="1" t="s">
        <v>9680</v>
      </c>
    </row>
    <row r="652" spans="1:11">
      <c r="A652" s="1" t="s">
        <v>10370</v>
      </c>
      <c r="B652" s="1" t="s">
        <v>9572</v>
      </c>
      <c r="C652" t="s">
        <v>259</v>
      </c>
      <c r="D652" s="1" t="s">
        <v>9643</v>
      </c>
      <c r="E652" s="1" t="s">
        <v>9572</v>
      </c>
      <c r="F652" t="s">
        <v>259</v>
      </c>
      <c r="G652" t="s">
        <v>245</v>
      </c>
      <c r="H652" t="s">
        <v>245</v>
      </c>
      <c r="I652" s="1" t="s">
        <v>9643</v>
      </c>
      <c r="J652" t="s">
        <v>259</v>
      </c>
      <c r="K652" s="1" t="s">
        <v>9572</v>
      </c>
    </row>
    <row r="653" spans="2:11">
      <c r="B653" s="1" t="s">
        <v>9574</v>
      </c>
      <c r="C653" t="s">
        <v>261</v>
      </c>
      <c r="D653" s="1" t="s">
        <v>9647</v>
      </c>
      <c r="E653" s="1" t="s">
        <v>9574</v>
      </c>
      <c r="F653" t="s">
        <v>261</v>
      </c>
      <c r="G653" t="s">
        <v>246</v>
      </c>
      <c r="H653" t="s">
        <v>246</v>
      </c>
      <c r="I653" s="1" t="s">
        <v>9647</v>
      </c>
      <c r="J653" t="s">
        <v>261</v>
      </c>
      <c r="K653" s="1" t="s">
        <v>9574</v>
      </c>
    </row>
    <row r="654" spans="2:11">
      <c r="B654" s="1" t="s">
        <v>9577</v>
      </c>
      <c r="D654" s="1" t="s">
        <v>9650</v>
      </c>
      <c r="E654" s="1" t="s">
        <v>9577</v>
      </c>
      <c r="G654" t="s">
        <v>243</v>
      </c>
      <c r="H654" t="s">
        <v>243</v>
      </c>
      <c r="I654" s="1" t="s">
        <v>9650</v>
      </c>
      <c r="K654" s="1" t="s">
        <v>9577</v>
      </c>
    </row>
    <row r="655" spans="2:11">
      <c r="B655" s="1" t="s">
        <v>9580</v>
      </c>
      <c r="D655" s="1" t="s">
        <v>9653</v>
      </c>
      <c r="E655" s="1" t="s">
        <v>9580</v>
      </c>
      <c r="I655" s="1" t="s">
        <v>9653</v>
      </c>
      <c r="K655" s="1" t="s">
        <v>9580</v>
      </c>
    </row>
    <row r="656" spans="2:11">
      <c r="B656" s="1" t="s">
        <v>9583</v>
      </c>
      <c r="D656" s="1" t="s">
        <v>9656</v>
      </c>
      <c r="E656" s="1" t="s">
        <v>9583</v>
      </c>
      <c r="I656" s="1" t="s">
        <v>9656</v>
      </c>
      <c r="K656" s="1" t="s">
        <v>9583</v>
      </c>
    </row>
    <row r="657" spans="2:11">
      <c r="B657" s="1" t="s">
        <v>9586</v>
      </c>
      <c r="D657" s="1" t="s">
        <v>9659</v>
      </c>
      <c r="E657" s="1" t="s">
        <v>9586</v>
      </c>
      <c r="I657" s="1" t="s">
        <v>9659</v>
      </c>
      <c r="K657" s="1" t="s">
        <v>9586</v>
      </c>
    </row>
    <row r="658" spans="2:11">
      <c r="B658" s="1" t="s">
        <v>9589</v>
      </c>
      <c r="D658" s="1" t="s">
        <v>9662</v>
      </c>
      <c r="E658" s="1" t="s">
        <v>9589</v>
      </c>
      <c r="I658" s="1" t="s">
        <v>9662</v>
      </c>
      <c r="K658" s="1" t="s">
        <v>9589</v>
      </c>
    </row>
    <row r="659" spans="2:11">
      <c r="B659" s="1" t="s">
        <v>9592</v>
      </c>
      <c r="D659" s="1" t="s">
        <v>9665</v>
      </c>
      <c r="E659" s="1" t="s">
        <v>9592</v>
      </c>
      <c r="I659" s="1" t="s">
        <v>9665</v>
      </c>
      <c r="K659" s="1" t="s">
        <v>9592</v>
      </c>
    </row>
    <row r="660" spans="2:11">
      <c r="B660" s="1" t="s">
        <v>9595</v>
      </c>
      <c r="D660" s="1" t="s">
        <v>9668</v>
      </c>
      <c r="E660" s="1" t="s">
        <v>9595</v>
      </c>
      <c r="I660" s="1" t="s">
        <v>9668</v>
      </c>
      <c r="K660" s="1" t="s">
        <v>9595</v>
      </c>
    </row>
    <row r="661" spans="2:11">
      <c r="B661" s="2" t="s">
        <v>535</v>
      </c>
      <c r="D661" s="1" t="s">
        <v>9671</v>
      </c>
      <c r="E661" s="2" t="s">
        <v>535</v>
      </c>
      <c r="I661" s="1" t="s">
        <v>9671</v>
      </c>
      <c r="K661" s="2" t="s">
        <v>535</v>
      </c>
    </row>
    <row r="662" spans="2:11">
      <c r="B662" s="2" t="s">
        <v>9600</v>
      </c>
      <c r="D662" s="1" t="s">
        <v>9674</v>
      </c>
      <c r="E662" s="2" t="s">
        <v>9600</v>
      </c>
      <c r="I662" s="1" t="s">
        <v>9674</v>
      </c>
      <c r="K662" s="2" t="s">
        <v>9600</v>
      </c>
    </row>
    <row r="663" spans="2:11">
      <c r="B663" s="1" t="s">
        <v>9603</v>
      </c>
      <c r="D663" s="1" t="s">
        <v>9677</v>
      </c>
      <c r="E663" s="1" t="s">
        <v>9603</v>
      </c>
      <c r="I663" s="1" t="s">
        <v>9677</v>
      </c>
      <c r="K663" s="1" t="s">
        <v>9603</v>
      </c>
    </row>
    <row r="664" spans="2:11">
      <c r="B664" s="1" t="s">
        <v>9605</v>
      </c>
      <c r="D664" s="1" t="s">
        <v>9680</v>
      </c>
      <c r="E664" s="1" t="s">
        <v>9605</v>
      </c>
      <c r="I664" s="1" t="s">
        <v>9680</v>
      </c>
      <c r="K664" s="1" t="s">
        <v>9605</v>
      </c>
    </row>
    <row r="665" spans="2:2">
      <c r="B665" s="1" t="s">
        <v>9643</v>
      </c>
    </row>
    <row r="666" spans="2:2">
      <c r="B666" s="1" t="s">
        <v>9647</v>
      </c>
    </row>
    <row r="667" spans="2:2">
      <c r="B667" s="1" t="s">
        <v>9650</v>
      </c>
    </row>
    <row r="668" spans="2:2">
      <c r="B668" s="1" t="s">
        <v>9653</v>
      </c>
    </row>
    <row r="669" spans="2:2">
      <c r="B669" s="1" t="s">
        <v>9656</v>
      </c>
    </row>
    <row r="670" spans="2:2">
      <c r="B670" s="1" t="s">
        <v>9659</v>
      </c>
    </row>
    <row r="671" spans="2:2">
      <c r="B671" s="1" t="s">
        <v>9662</v>
      </c>
    </row>
    <row r="672" spans="2:2">
      <c r="B672" s="1" t="s">
        <v>9665</v>
      </c>
    </row>
    <row r="673" spans="2:2">
      <c r="B673" s="1" t="s">
        <v>9668</v>
      </c>
    </row>
    <row r="674" spans="2:2">
      <c r="B674" s="1" t="s">
        <v>9671</v>
      </c>
    </row>
    <row r="675" spans="2:2">
      <c r="B675" s="1" t="s">
        <v>9674</v>
      </c>
    </row>
    <row r="676" spans="2:2">
      <c r="B676" s="1" t="s">
        <v>9677</v>
      </c>
    </row>
    <row r="677" spans="2:2">
      <c r="B677" s="1" t="s">
        <v>9680</v>
      </c>
    </row>
    <row r="678" spans="1:11">
      <c r="A678" s="1" t="s">
        <v>10821</v>
      </c>
      <c r="B678" s="2" t="s">
        <v>9608</v>
      </c>
      <c r="C678" t="s">
        <v>237</v>
      </c>
      <c r="D678" s="1" t="s">
        <v>9643</v>
      </c>
      <c r="E678" s="1" t="s">
        <v>9608</v>
      </c>
      <c r="F678" t="s">
        <v>262</v>
      </c>
      <c r="G678" t="s">
        <v>250</v>
      </c>
      <c r="H678" s="1" t="s">
        <v>9608</v>
      </c>
      <c r="I678" s="1" t="s">
        <v>9643</v>
      </c>
      <c r="J678" t="s">
        <v>252</v>
      </c>
      <c r="K678" s="1" t="s">
        <v>9608</v>
      </c>
    </row>
    <row r="679" spans="1:11">
      <c r="A679" s="1"/>
      <c r="B679" s="2" t="s">
        <v>9611</v>
      </c>
      <c r="C679" t="s">
        <v>253</v>
      </c>
      <c r="D679" s="1" t="s">
        <v>9647</v>
      </c>
      <c r="E679" s="1" t="s">
        <v>9611</v>
      </c>
      <c r="G679" t="s">
        <v>251</v>
      </c>
      <c r="H679" s="1" t="s">
        <v>9611</v>
      </c>
      <c r="I679" s="1" t="s">
        <v>9647</v>
      </c>
      <c r="J679" t="s">
        <v>243</v>
      </c>
      <c r="K679" s="1" t="s">
        <v>9611</v>
      </c>
    </row>
    <row r="680" spans="1:11">
      <c r="A680" s="1"/>
      <c r="B680" s="2" t="s">
        <v>9614</v>
      </c>
      <c r="D680" s="1" t="s">
        <v>9650</v>
      </c>
      <c r="E680" s="1" t="s">
        <v>9614</v>
      </c>
      <c r="H680" s="1" t="s">
        <v>9614</v>
      </c>
      <c r="I680" s="1" t="s">
        <v>9650</v>
      </c>
      <c r="K680" s="1" t="s">
        <v>9614</v>
      </c>
    </row>
    <row r="681" spans="1:11">
      <c r="A681" s="1"/>
      <c r="B681" s="2" t="s">
        <v>9617</v>
      </c>
      <c r="D681" s="1" t="s">
        <v>9653</v>
      </c>
      <c r="E681" s="1" t="s">
        <v>9617</v>
      </c>
      <c r="H681" s="1" t="s">
        <v>9617</v>
      </c>
      <c r="I681" s="1" t="s">
        <v>9653</v>
      </c>
      <c r="K681" s="1" t="s">
        <v>9617</v>
      </c>
    </row>
    <row r="682" spans="1:11">
      <c r="A682" s="1"/>
      <c r="B682" s="2" t="s">
        <v>9620</v>
      </c>
      <c r="D682" s="1" t="s">
        <v>9656</v>
      </c>
      <c r="E682" s="1" t="s">
        <v>9620</v>
      </c>
      <c r="H682" s="1" t="s">
        <v>9620</v>
      </c>
      <c r="I682" s="1" t="s">
        <v>9656</v>
      </c>
      <c r="K682" s="1" t="s">
        <v>9620</v>
      </c>
    </row>
    <row r="683" spans="2:11">
      <c r="B683" s="2" t="s">
        <v>9623</v>
      </c>
      <c r="D683" s="1" t="s">
        <v>9659</v>
      </c>
      <c r="E683" s="1" t="s">
        <v>9623</v>
      </c>
      <c r="H683" s="1" t="s">
        <v>9623</v>
      </c>
      <c r="I683" s="1" t="s">
        <v>9659</v>
      </c>
      <c r="K683" s="1" t="s">
        <v>9623</v>
      </c>
    </row>
    <row r="684" spans="2:11">
      <c r="B684" s="2" t="s">
        <v>9626</v>
      </c>
      <c r="D684" s="1" t="s">
        <v>9662</v>
      </c>
      <c r="E684" s="1" t="s">
        <v>9626</v>
      </c>
      <c r="H684" s="1" t="s">
        <v>9626</v>
      </c>
      <c r="I684" s="1" t="s">
        <v>9662</v>
      </c>
      <c r="K684" s="1" t="s">
        <v>9626</v>
      </c>
    </row>
    <row r="685" spans="2:11">
      <c r="B685" s="2" t="s">
        <v>9629</v>
      </c>
      <c r="D685" s="1" t="s">
        <v>9665</v>
      </c>
      <c r="E685" s="1" t="s">
        <v>9629</v>
      </c>
      <c r="H685" s="1" t="s">
        <v>9629</v>
      </c>
      <c r="I685" s="1" t="s">
        <v>9665</v>
      </c>
      <c r="K685" s="1" t="s">
        <v>9629</v>
      </c>
    </row>
    <row r="686" spans="2:11">
      <c r="B686" s="2" t="s">
        <v>9631</v>
      </c>
      <c r="D686" s="1" t="s">
        <v>9668</v>
      </c>
      <c r="E686" s="1" t="s">
        <v>9631</v>
      </c>
      <c r="H686" s="1" t="s">
        <v>9631</v>
      </c>
      <c r="I686" s="1" t="s">
        <v>9668</v>
      </c>
      <c r="K686" s="1" t="s">
        <v>9631</v>
      </c>
    </row>
    <row r="687" spans="2:11">
      <c r="B687" s="2" t="s">
        <v>9634</v>
      </c>
      <c r="D687" s="1" t="s">
        <v>9671</v>
      </c>
      <c r="E687" s="1" t="s">
        <v>9634</v>
      </c>
      <c r="H687" s="1" t="s">
        <v>9634</v>
      </c>
      <c r="I687" s="1" t="s">
        <v>9671</v>
      </c>
      <c r="K687" s="1" t="s">
        <v>9634</v>
      </c>
    </row>
    <row r="688" spans="2:11">
      <c r="B688" s="2" t="s">
        <v>9636</v>
      </c>
      <c r="D688" s="1" t="s">
        <v>9674</v>
      </c>
      <c r="E688" s="1" t="s">
        <v>9636</v>
      </c>
      <c r="H688" s="1" t="s">
        <v>9636</v>
      </c>
      <c r="I688" s="1" t="s">
        <v>9674</v>
      </c>
      <c r="K688" s="1" t="s">
        <v>9636</v>
      </c>
    </row>
    <row r="689" spans="2:11">
      <c r="B689" s="2" t="s">
        <v>9638</v>
      </c>
      <c r="D689" s="1" t="s">
        <v>9677</v>
      </c>
      <c r="E689" s="1" t="s">
        <v>9638</v>
      </c>
      <c r="H689" s="1" t="s">
        <v>9638</v>
      </c>
      <c r="I689" s="1" t="s">
        <v>9677</v>
      </c>
      <c r="K689" s="1" t="s">
        <v>9638</v>
      </c>
    </row>
    <row r="690" spans="2:11">
      <c r="B690" s="2" t="s">
        <v>9641</v>
      </c>
      <c r="D690" s="1" t="s">
        <v>9680</v>
      </c>
      <c r="E690" s="1" t="s">
        <v>9641</v>
      </c>
      <c r="H690" s="1" t="s">
        <v>9641</v>
      </c>
      <c r="I690" s="1" t="s">
        <v>9680</v>
      </c>
      <c r="K690" s="1" t="s">
        <v>9641</v>
      </c>
    </row>
    <row r="691" spans="2:2">
      <c r="B691" s="1" t="s">
        <v>9643</v>
      </c>
    </row>
    <row r="692" spans="2:2">
      <c r="B692" s="1" t="s">
        <v>9647</v>
      </c>
    </row>
    <row r="693" spans="2:2">
      <c r="B693" s="1" t="s">
        <v>9650</v>
      </c>
    </row>
    <row r="694" spans="2:2">
      <c r="B694" s="1" t="s">
        <v>9653</v>
      </c>
    </row>
    <row r="695" spans="2:2">
      <c r="B695" s="1" t="s">
        <v>9656</v>
      </c>
    </row>
    <row r="696" spans="2:2">
      <c r="B696" s="1" t="s">
        <v>9659</v>
      </c>
    </row>
    <row r="697" spans="2:2">
      <c r="B697" s="1" t="s">
        <v>9662</v>
      </c>
    </row>
    <row r="698" spans="2:2">
      <c r="B698" s="1" t="s">
        <v>9665</v>
      </c>
    </row>
    <row r="699" spans="2:2">
      <c r="B699" s="1" t="s">
        <v>9668</v>
      </c>
    </row>
    <row r="700" spans="2:2">
      <c r="B700" s="1" t="s">
        <v>9671</v>
      </c>
    </row>
    <row r="701" spans="2:2">
      <c r="B701" s="1" t="s">
        <v>9674</v>
      </c>
    </row>
    <row r="702" spans="2:2">
      <c r="B702" s="1" t="s">
        <v>9677</v>
      </c>
    </row>
    <row r="703" spans="2:2">
      <c r="B703" s="1" t="s">
        <v>9680</v>
      </c>
    </row>
    <row r="704" spans="1:11">
      <c r="A704" s="1" t="s">
        <v>10824</v>
      </c>
      <c r="B704" s="1" t="s">
        <v>9608</v>
      </c>
      <c r="C704" t="s">
        <v>243</v>
      </c>
      <c r="D704" s="1" t="s">
        <v>9643</v>
      </c>
      <c r="E704" s="1" t="s">
        <v>9608</v>
      </c>
      <c r="F704" s="1" t="s">
        <v>9643</v>
      </c>
      <c r="G704" t="s">
        <v>248</v>
      </c>
      <c r="H704" s="1" t="s">
        <v>9608</v>
      </c>
      <c r="I704" t="s">
        <v>263</v>
      </c>
      <c r="J704" t="s">
        <v>248</v>
      </c>
      <c r="K704" s="1" t="s">
        <v>9608</v>
      </c>
    </row>
    <row r="705" spans="1:11">
      <c r="A705" s="1"/>
      <c r="B705" s="1" t="s">
        <v>9611</v>
      </c>
      <c r="D705" s="1" t="s">
        <v>9647</v>
      </c>
      <c r="E705" s="1" t="s">
        <v>9611</v>
      </c>
      <c r="F705" s="1" t="s">
        <v>9647</v>
      </c>
      <c r="H705" s="1" t="s">
        <v>9611</v>
      </c>
      <c r="K705" s="1" t="s">
        <v>9611</v>
      </c>
    </row>
    <row r="706" spans="1:11">
      <c r="A706" s="1"/>
      <c r="B706" s="1" t="s">
        <v>9614</v>
      </c>
      <c r="D706" s="1" t="s">
        <v>9650</v>
      </c>
      <c r="E706" s="1" t="s">
        <v>9614</v>
      </c>
      <c r="F706" s="1" t="s">
        <v>9650</v>
      </c>
      <c r="H706" s="1" t="s">
        <v>9614</v>
      </c>
      <c r="K706" s="1" t="s">
        <v>9614</v>
      </c>
    </row>
    <row r="707" spans="1:11">
      <c r="A707" s="1"/>
      <c r="B707" s="1" t="s">
        <v>9617</v>
      </c>
      <c r="D707" s="1" t="s">
        <v>9653</v>
      </c>
      <c r="E707" s="1" t="s">
        <v>9617</v>
      </c>
      <c r="F707" s="1" t="s">
        <v>9653</v>
      </c>
      <c r="H707" s="1" t="s">
        <v>9617</v>
      </c>
      <c r="K707" s="1" t="s">
        <v>9617</v>
      </c>
    </row>
    <row r="708" spans="2:11">
      <c r="B708" s="1" t="s">
        <v>9620</v>
      </c>
      <c r="D708" s="1" t="s">
        <v>9656</v>
      </c>
      <c r="E708" s="1" t="s">
        <v>9620</v>
      </c>
      <c r="F708" s="1" t="s">
        <v>9656</v>
      </c>
      <c r="H708" s="1" t="s">
        <v>9620</v>
      </c>
      <c r="K708" s="1" t="s">
        <v>9620</v>
      </c>
    </row>
    <row r="709" spans="2:11">
      <c r="B709" s="1" t="s">
        <v>9623</v>
      </c>
      <c r="D709" s="1" t="s">
        <v>9659</v>
      </c>
      <c r="E709" s="1" t="s">
        <v>9623</v>
      </c>
      <c r="F709" s="1" t="s">
        <v>9659</v>
      </c>
      <c r="H709" s="1" t="s">
        <v>9623</v>
      </c>
      <c r="K709" s="1" t="s">
        <v>9623</v>
      </c>
    </row>
    <row r="710" spans="2:11">
      <c r="B710" s="1" t="s">
        <v>9626</v>
      </c>
      <c r="D710" s="1" t="s">
        <v>9662</v>
      </c>
      <c r="E710" s="1" t="s">
        <v>9626</v>
      </c>
      <c r="F710" s="1" t="s">
        <v>9662</v>
      </c>
      <c r="H710" s="1" t="s">
        <v>9626</v>
      </c>
      <c r="K710" s="1" t="s">
        <v>9626</v>
      </c>
    </row>
    <row r="711" spans="2:11">
      <c r="B711" s="1" t="s">
        <v>9629</v>
      </c>
      <c r="D711" s="1" t="s">
        <v>9665</v>
      </c>
      <c r="E711" s="1" t="s">
        <v>9629</v>
      </c>
      <c r="F711" s="1" t="s">
        <v>9665</v>
      </c>
      <c r="H711" s="1" t="s">
        <v>9629</v>
      </c>
      <c r="K711" s="1" t="s">
        <v>9629</v>
      </c>
    </row>
    <row r="712" spans="2:11">
      <c r="B712" s="1" t="s">
        <v>9631</v>
      </c>
      <c r="D712" s="1" t="s">
        <v>9668</v>
      </c>
      <c r="E712" s="1" t="s">
        <v>9631</v>
      </c>
      <c r="F712" s="1" t="s">
        <v>9668</v>
      </c>
      <c r="H712" s="1" t="s">
        <v>9631</v>
      </c>
      <c r="K712" s="1" t="s">
        <v>9631</v>
      </c>
    </row>
    <row r="713" spans="2:11">
      <c r="B713" s="1" t="s">
        <v>9634</v>
      </c>
      <c r="D713" s="1" t="s">
        <v>9671</v>
      </c>
      <c r="E713" s="1" t="s">
        <v>9634</v>
      </c>
      <c r="F713" s="1" t="s">
        <v>9671</v>
      </c>
      <c r="H713" s="1" t="s">
        <v>9634</v>
      </c>
      <c r="K713" s="1" t="s">
        <v>9634</v>
      </c>
    </row>
    <row r="714" spans="2:11">
      <c r="B714" s="1" t="s">
        <v>9636</v>
      </c>
      <c r="D714" s="1" t="s">
        <v>9674</v>
      </c>
      <c r="E714" s="1" t="s">
        <v>9636</v>
      </c>
      <c r="F714" s="1" t="s">
        <v>9674</v>
      </c>
      <c r="H714" s="1" t="s">
        <v>9636</v>
      </c>
      <c r="K714" s="1" t="s">
        <v>9636</v>
      </c>
    </row>
    <row r="715" spans="2:11">
      <c r="B715" s="1" t="s">
        <v>9638</v>
      </c>
      <c r="D715" s="1" t="s">
        <v>9677</v>
      </c>
      <c r="E715" s="1" t="s">
        <v>9638</v>
      </c>
      <c r="F715" s="1" t="s">
        <v>9677</v>
      </c>
      <c r="H715" s="1" t="s">
        <v>9638</v>
      </c>
      <c r="K715" s="1" t="s">
        <v>9638</v>
      </c>
    </row>
    <row r="716" spans="2:11">
      <c r="B716" s="1" t="s">
        <v>9641</v>
      </c>
      <c r="D716" s="1" t="s">
        <v>9680</v>
      </c>
      <c r="E716" s="1" t="s">
        <v>9641</v>
      </c>
      <c r="F716" s="1" t="s">
        <v>9680</v>
      </c>
      <c r="H716" s="1" t="s">
        <v>9641</v>
      </c>
      <c r="K716" s="1" t="s">
        <v>9641</v>
      </c>
    </row>
    <row r="717" spans="2:2">
      <c r="B717" s="1" t="s">
        <v>9643</v>
      </c>
    </row>
    <row r="718" spans="2:2">
      <c r="B718" s="1" t="s">
        <v>9647</v>
      </c>
    </row>
    <row r="719" spans="2:2">
      <c r="B719" s="1" t="s">
        <v>9650</v>
      </c>
    </row>
    <row r="720" spans="2:2">
      <c r="B720" s="1" t="s">
        <v>9653</v>
      </c>
    </row>
    <row r="721" spans="2:2">
      <c r="B721" s="1" t="s">
        <v>9656</v>
      </c>
    </row>
    <row r="722" spans="2:2">
      <c r="B722" s="1" t="s">
        <v>9659</v>
      </c>
    </row>
    <row r="723" spans="2:2">
      <c r="B723" s="1" t="s">
        <v>9662</v>
      </c>
    </row>
    <row r="724" spans="2:2">
      <c r="B724" s="1" t="s">
        <v>9665</v>
      </c>
    </row>
    <row r="725" spans="2:2">
      <c r="B725" s="1" t="s">
        <v>9668</v>
      </c>
    </row>
    <row r="726" spans="2:2">
      <c r="B726" s="1" t="s">
        <v>9671</v>
      </c>
    </row>
    <row r="727" spans="2:2">
      <c r="B727" s="1" t="s">
        <v>9674</v>
      </c>
    </row>
    <row r="728" spans="2:2">
      <c r="B728" s="1" t="s">
        <v>9677</v>
      </c>
    </row>
    <row r="729" spans="2:2">
      <c r="B729" s="1" t="s">
        <v>9680</v>
      </c>
    </row>
    <row r="730" spans="1:11">
      <c r="A730" s="1" t="s">
        <v>10827</v>
      </c>
      <c r="B730" s="1" t="s">
        <v>9608</v>
      </c>
      <c r="C730" t="s">
        <v>239</v>
      </c>
      <c r="D730" s="1" t="s">
        <v>9643</v>
      </c>
      <c r="E730" s="1" t="s">
        <v>9608</v>
      </c>
      <c r="F730" t="s">
        <v>264</v>
      </c>
      <c r="G730" t="s">
        <v>240</v>
      </c>
      <c r="H730" s="1" t="s">
        <v>9608</v>
      </c>
      <c r="I730" s="1" t="s">
        <v>9643</v>
      </c>
      <c r="J730" t="s">
        <v>258</v>
      </c>
      <c r="K730" s="1" t="s">
        <v>9608</v>
      </c>
    </row>
    <row r="731" spans="1:11">
      <c r="A731" s="1"/>
      <c r="B731" s="1" t="s">
        <v>9611</v>
      </c>
      <c r="C731" t="s">
        <v>254</v>
      </c>
      <c r="D731" s="1" t="s">
        <v>9647</v>
      </c>
      <c r="E731" s="1" t="s">
        <v>9611</v>
      </c>
      <c r="G731" t="s">
        <v>243</v>
      </c>
      <c r="H731" s="1" t="s">
        <v>9611</v>
      </c>
      <c r="I731" s="1" t="s">
        <v>9647</v>
      </c>
      <c r="K731" s="1" t="s">
        <v>9611</v>
      </c>
    </row>
    <row r="732" spans="1:11">
      <c r="A732" s="1"/>
      <c r="B732" s="1" t="s">
        <v>9614</v>
      </c>
      <c r="C732" t="s">
        <v>240</v>
      </c>
      <c r="D732" s="1" t="s">
        <v>9650</v>
      </c>
      <c r="E732" s="1" t="s">
        <v>9614</v>
      </c>
      <c r="H732" s="1" t="s">
        <v>9614</v>
      </c>
      <c r="I732" s="1" t="s">
        <v>9650</v>
      </c>
      <c r="K732" s="1" t="s">
        <v>9614</v>
      </c>
    </row>
    <row r="733" spans="2:11">
      <c r="B733" s="1" t="s">
        <v>9617</v>
      </c>
      <c r="D733" s="1" t="s">
        <v>9653</v>
      </c>
      <c r="E733" s="1" t="s">
        <v>9617</v>
      </c>
      <c r="H733" s="1" t="s">
        <v>9617</v>
      </c>
      <c r="I733" s="1" t="s">
        <v>9653</v>
      </c>
      <c r="K733" s="1" t="s">
        <v>9617</v>
      </c>
    </row>
    <row r="734" spans="2:11">
      <c r="B734" s="1" t="s">
        <v>9620</v>
      </c>
      <c r="D734" s="1" t="s">
        <v>9656</v>
      </c>
      <c r="E734" s="1" t="s">
        <v>9620</v>
      </c>
      <c r="H734" s="1" t="s">
        <v>9620</v>
      </c>
      <c r="I734" s="1" t="s">
        <v>9656</v>
      </c>
      <c r="K734" s="1" t="s">
        <v>9620</v>
      </c>
    </row>
    <row r="735" spans="2:11">
      <c r="B735" s="1" t="s">
        <v>9623</v>
      </c>
      <c r="D735" s="1" t="s">
        <v>9659</v>
      </c>
      <c r="E735" s="1" t="s">
        <v>9623</v>
      </c>
      <c r="H735" s="1" t="s">
        <v>9623</v>
      </c>
      <c r="I735" s="1" t="s">
        <v>9659</v>
      </c>
      <c r="K735" s="1" t="s">
        <v>9623</v>
      </c>
    </row>
    <row r="736" spans="2:11">
      <c r="B736" s="1" t="s">
        <v>9626</v>
      </c>
      <c r="D736" s="1" t="s">
        <v>9662</v>
      </c>
      <c r="E736" s="1" t="s">
        <v>9626</v>
      </c>
      <c r="H736" s="1" t="s">
        <v>9626</v>
      </c>
      <c r="I736" s="1" t="s">
        <v>9662</v>
      </c>
      <c r="K736" s="1" t="s">
        <v>9626</v>
      </c>
    </row>
    <row r="737" spans="2:11">
      <c r="B737" s="1" t="s">
        <v>9629</v>
      </c>
      <c r="D737" s="1" t="s">
        <v>9665</v>
      </c>
      <c r="E737" s="1" t="s">
        <v>9629</v>
      </c>
      <c r="H737" s="1" t="s">
        <v>9629</v>
      </c>
      <c r="I737" s="1" t="s">
        <v>9665</v>
      </c>
      <c r="K737" s="1" t="s">
        <v>9629</v>
      </c>
    </row>
    <row r="738" spans="2:11">
      <c r="B738" s="1" t="s">
        <v>9631</v>
      </c>
      <c r="D738" s="1" t="s">
        <v>9668</v>
      </c>
      <c r="E738" s="1" t="s">
        <v>9631</v>
      </c>
      <c r="H738" s="1" t="s">
        <v>9631</v>
      </c>
      <c r="I738" s="1" t="s">
        <v>9668</v>
      </c>
      <c r="K738" s="1" t="s">
        <v>9631</v>
      </c>
    </row>
    <row r="739" spans="2:11">
      <c r="B739" s="1" t="s">
        <v>9634</v>
      </c>
      <c r="D739" s="1" t="s">
        <v>9671</v>
      </c>
      <c r="E739" s="1" t="s">
        <v>9634</v>
      </c>
      <c r="H739" s="1" t="s">
        <v>9634</v>
      </c>
      <c r="I739" s="1" t="s">
        <v>9671</v>
      </c>
      <c r="K739" s="1" t="s">
        <v>9634</v>
      </c>
    </row>
    <row r="740" spans="2:11">
      <c r="B740" s="1" t="s">
        <v>9636</v>
      </c>
      <c r="D740" s="1" t="s">
        <v>9674</v>
      </c>
      <c r="E740" s="1" t="s">
        <v>9636</v>
      </c>
      <c r="H740" s="1" t="s">
        <v>9636</v>
      </c>
      <c r="I740" s="1" t="s">
        <v>9674</v>
      </c>
      <c r="K740" s="1" t="s">
        <v>9636</v>
      </c>
    </row>
    <row r="741" spans="2:11">
      <c r="B741" s="1" t="s">
        <v>9638</v>
      </c>
      <c r="D741" s="1" t="s">
        <v>9677</v>
      </c>
      <c r="E741" s="1" t="s">
        <v>9638</v>
      </c>
      <c r="H741" s="1" t="s">
        <v>9638</v>
      </c>
      <c r="I741" s="1" t="s">
        <v>9677</v>
      </c>
      <c r="K741" s="1" t="s">
        <v>9638</v>
      </c>
    </row>
    <row r="742" spans="2:11">
      <c r="B742" s="1" t="s">
        <v>9641</v>
      </c>
      <c r="D742" s="1" t="s">
        <v>9680</v>
      </c>
      <c r="E742" s="1" t="s">
        <v>9641</v>
      </c>
      <c r="H742" s="1" t="s">
        <v>9641</v>
      </c>
      <c r="I742" s="1" t="s">
        <v>9680</v>
      </c>
      <c r="K742" s="1" t="s">
        <v>9641</v>
      </c>
    </row>
    <row r="743" spans="2:2">
      <c r="B743" s="1" t="s">
        <v>9643</v>
      </c>
    </row>
    <row r="744" spans="2:2">
      <c r="B744" s="1" t="s">
        <v>9647</v>
      </c>
    </row>
    <row r="745" spans="2:2">
      <c r="B745" s="1" t="s">
        <v>9650</v>
      </c>
    </row>
    <row r="746" spans="2:2">
      <c r="B746" s="1" t="s">
        <v>9653</v>
      </c>
    </row>
    <row r="747" spans="2:2">
      <c r="B747" s="1" t="s">
        <v>9656</v>
      </c>
    </row>
    <row r="748" spans="2:2">
      <c r="B748" s="1" t="s">
        <v>9659</v>
      </c>
    </row>
    <row r="749" spans="2:2">
      <c r="B749" s="1" t="s">
        <v>9662</v>
      </c>
    </row>
    <row r="750" spans="2:2">
      <c r="B750" s="1" t="s">
        <v>9665</v>
      </c>
    </row>
    <row r="751" spans="2:2">
      <c r="B751" s="1" t="s">
        <v>9668</v>
      </c>
    </row>
    <row r="752" spans="2:2">
      <c r="B752" s="1" t="s">
        <v>9671</v>
      </c>
    </row>
    <row r="753" spans="2:2">
      <c r="B753" s="1" t="s">
        <v>9674</v>
      </c>
    </row>
    <row r="754" spans="2:2">
      <c r="B754" s="1" t="s">
        <v>9677</v>
      </c>
    </row>
    <row r="755" spans="2:2">
      <c r="B755" s="1" t="s">
        <v>9680</v>
      </c>
    </row>
    <row r="756" spans="1:11">
      <c r="A756" s="1" t="s">
        <v>10830</v>
      </c>
      <c r="B756" s="1" t="s">
        <v>9608</v>
      </c>
      <c r="C756" t="s">
        <v>239</v>
      </c>
      <c r="D756" s="1" t="s">
        <v>9643</v>
      </c>
      <c r="E756" s="1" t="s">
        <v>9608</v>
      </c>
      <c r="F756" s="1" t="s">
        <v>9643</v>
      </c>
      <c r="G756" t="s">
        <v>239</v>
      </c>
      <c r="H756" s="1" t="s">
        <v>9608</v>
      </c>
      <c r="I756" s="1" t="s">
        <v>9643</v>
      </c>
      <c r="J756" t="s">
        <v>239</v>
      </c>
      <c r="K756" s="1" t="s">
        <v>9608</v>
      </c>
    </row>
    <row r="757" spans="1:11">
      <c r="A757" s="1"/>
      <c r="B757" s="1" t="s">
        <v>9611</v>
      </c>
      <c r="C757" t="s">
        <v>254</v>
      </c>
      <c r="D757" s="1" t="s">
        <v>9647</v>
      </c>
      <c r="E757" s="1" t="s">
        <v>9611</v>
      </c>
      <c r="F757" s="1" t="s">
        <v>9647</v>
      </c>
      <c r="G757" t="s">
        <v>254</v>
      </c>
      <c r="H757" s="1" t="s">
        <v>9611</v>
      </c>
      <c r="I757" s="1" t="s">
        <v>9647</v>
      </c>
      <c r="J757" t="s">
        <v>254</v>
      </c>
      <c r="K757" s="1" t="s">
        <v>9611</v>
      </c>
    </row>
    <row r="758" spans="2:11">
      <c r="B758" s="1" t="s">
        <v>9614</v>
      </c>
      <c r="D758" s="1" t="s">
        <v>9650</v>
      </c>
      <c r="E758" s="1" t="s">
        <v>9614</v>
      </c>
      <c r="F758" s="1" t="s">
        <v>9650</v>
      </c>
      <c r="G758" t="s">
        <v>240</v>
      </c>
      <c r="H758" s="1" t="s">
        <v>9614</v>
      </c>
      <c r="I758" s="1" t="s">
        <v>9650</v>
      </c>
      <c r="J758" t="s">
        <v>240</v>
      </c>
      <c r="K758" s="1" t="s">
        <v>9614</v>
      </c>
    </row>
    <row r="759" spans="2:11">
      <c r="B759" s="1" t="s">
        <v>9617</v>
      </c>
      <c r="D759" s="1" t="s">
        <v>9653</v>
      </c>
      <c r="E759" s="1" t="s">
        <v>9617</v>
      </c>
      <c r="F759" s="1" t="s">
        <v>9653</v>
      </c>
      <c r="H759" s="1" t="s">
        <v>9617</v>
      </c>
      <c r="I759" s="1" t="s">
        <v>9653</v>
      </c>
      <c r="K759" s="1" t="s">
        <v>9617</v>
      </c>
    </row>
    <row r="760" spans="2:11">
      <c r="B760" s="1" t="s">
        <v>9620</v>
      </c>
      <c r="D760" s="1" t="s">
        <v>9656</v>
      </c>
      <c r="E760" s="1" t="s">
        <v>9620</v>
      </c>
      <c r="F760" s="1" t="s">
        <v>9656</v>
      </c>
      <c r="H760" s="1" t="s">
        <v>9620</v>
      </c>
      <c r="I760" s="1" t="s">
        <v>9656</v>
      </c>
      <c r="K760" s="1" t="s">
        <v>9620</v>
      </c>
    </row>
    <row r="761" spans="2:11">
      <c r="B761" s="1" t="s">
        <v>9623</v>
      </c>
      <c r="D761" s="1" t="s">
        <v>9659</v>
      </c>
      <c r="E761" s="1" t="s">
        <v>9623</v>
      </c>
      <c r="F761" s="1" t="s">
        <v>9659</v>
      </c>
      <c r="H761" s="1" t="s">
        <v>9623</v>
      </c>
      <c r="I761" s="1" t="s">
        <v>9659</v>
      </c>
      <c r="K761" s="1" t="s">
        <v>9623</v>
      </c>
    </row>
    <row r="762" spans="2:11">
      <c r="B762" s="1" t="s">
        <v>9626</v>
      </c>
      <c r="D762" s="1" t="s">
        <v>9662</v>
      </c>
      <c r="E762" s="1" t="s">
        <v>9626</v>
      </c>
      <c r="F762" s="1" t="s">
        <v>9662</v>
      </c>
      <c r="H762" s="1" t="s">
        <v>9626</v>
      </c>
      <c r="I762" s="1" t="s">
        <v>9662</v>
      </c>
      <c r="K762" s="1" t="s">
        <v>9626</v>
      </c>
    </row>
    <row r="763" spans="2:11">
      <c r="B763" s="1" t="s">
        <v>9629</v>
      </c>
      <c r="D763" s="1" t="s">
        <v>9665</v>
      </c>
      <c r="E763" s="1" t="s">
        <v>9629</v>
      </c>
      <c r="F763" s="1" t="s">
        <v>9665</v>
      </c>
      <c r="H763" s="1" t="s">
        <v>9629</v>
      </c>
      <c r="I763" s="1" t="s">
        <v>9665</v>
      </c>
      <c r="K763" s="1" t="s">
        <v>9629</v>
      </c>
    </row>
    <row r="764" spans="2:11">
      <c r="B764" s="1" t="s">
        <v>9631</v>
      </c>
      <c r="D764" s="1" t="s">
        <v>9668</v>
      </c>
      <c r="E764" s="1" t="s">
        <v>9631</v>
      </c>
      <c r="F764" s="1" t="s">
        <v>9668</v>
      </c>
      <c r="H764" s="1" t="s">
        <v>9631</v>
      </c>
      <c r="I764" s="1" t="s">
        <v>9668</v>
      </c>
      <c r="K764" s="1" t="s">
        <v>9631</v>
      </c>
    </row>
    <row r="765" spans="2:11">
      <c r="B765" s="1" t="s">
        <v>9634</v>
      </c>
      <c r="D765" s="1" t="s">
        <v>9671</v>
      </c>
      <c r="E765" s="1" t="s">
        <v>9634</v>
      </c>
      <c r="F765" s="1" t="s">
        <v>9671</v>
      </c>
      <c r="H765" s="1" t="s">
        <v>9634</v>
      </c>
      <c r="I765" s="1" t="s">
        <v>9671</v>
      </c>
      <c r="K765" s="1" t="s">
        <v>9634</v>
      </c>
    </row>
    <row r="766" spans="2:11">
      <c r="B766" s="1" t="s">
        <v>9636</v>
      </c>
      <c r="D766" s="1" t="s">
        <v>9674</v>
      </c>
      <c r="E766" s="1" t="s">
        <v>9636</v>
      </c>
      <c r="F766" s="1" t="s">
        <v>9674</v>
      </c>
      <c r="H766" s="1" t="s">
        <v>9636</v>
      </c>
      <c r="I766" s="1" t="s">
        <v>9674</v>
      </c>
      <c r="K766" s="1" t="s">
        <v>9636</v>
      </c>
    </row>
    <row r="767" spans="2:11">
      <c r="B767" s="1" t="s">
        <v>9638</v>
      </c>
      <c r="D767" s="1" t="s">
        <v>9677</v>
      </c>
      <c r="E767" s="1" t="s">
        <v>9638</v>
      </c>
      <c r="F767" s="1" t="s">
        <v>9677</v>
      </c>
      <c r="H767" s="1" t="s">
        <v>9638</v>
      </c>
      <c r="I767" s="1" t="s">
        <v>9677</v>
      </c>
      <c r="K767" s="1" t="s">
        <v>9638</v>
      </c>
    </row>
    <row r="768" spans="2:11">
      <c r="B768" s="1" t="s">
        <v>9641</v>
      </c>
      <c r="D768" s="1" t="s">
        <v>9680</v>
      </c>
      <c r="E768" s="1" t="s">
        <v>9641</v>
      </c>
      <c r="F768" s="1" t="s">
        <v>9680</v>
      </c>
      <c r="H768" s="1" t="s">
        <v>9641</v>
      </c>
      <c r="I768" s="1" t="s">
        <v>9680</v>
      </c>
      <c r="K768" s="1" t="s">
        <v>9641</v>
      </c>
    </row>
    <row r="769" spans="2:2">
      <c r="B769" s="1" t="s">
        <v>9643</v>
      </c>
    </row>
    <row r="770" spans="2:2">
      <c r="B770" s="1" t="s">
        <v>9647</v>
      </c>
    </row>
    <row r="771" spans="2:2">
      <c r="B771" s="1" t="s">
        <v>9650</v>
      </c>
    </row>
    <row r="772" spans="2:2">
      <c r="B772" s="1" t="s">
        <v>9653</v>
      </c>
    </row>
    <row r="773" spans="2:2">
      <c r="B773" s="1" t="s">
        <v>9656</v>
      </c>
    </row>
    <row r="774" spans="2:2">
      <c r="B774" s="1" t="s">
        <v>9659</v>
      </c>
    </row>
    <row r="775" spans="2:2">
      <c r="B775" s="1" t="s">
        <v>9662</v>
      </c>
    </row>
    <row r="776" spans="2:2">
      <c r="B776" s="1" t="s">
        <v>9665</v>
      </c>
    </row>
    <row r="777" spans="2:2">
      <c r="B777" s="1" t="s">
        <v>9668</v>
      </c>
    </row>
    <row r="778" spans="2:2">
      <c r="B778" s="1" t="s">
        <v>9671</v>
      </c>
    </row>
    <row r="779" spans="2:2">
      <c r="B779" s="1" t="s">
        <v>9674</v>
      </c>
    </row>
    <row r="780" spans="2:2">
      <c r="B780" s="1" t="s">
        <v>9677</v>
      </c>
    </row>
    <row r="781" spans="2:2">
      <c r="B781" s="1" t="s">
        <v>9680</v>
      </c>
    </row>
    <row r="782" spans="1:11">
      <c r="A782" s="1" t="s">
        <v>10833</v>
      </c>
      <c r="B782" s="1" t="s">
        <v>9608</v>
      </c>
      <c r="C782" t="s">
        <v>245</v>
      </c>
      <c r="D782" s="1" t="s">
        <v>9643</v>
      </c>
      <c r="E782" s="1" t="s">
        <v>9608</v>
      </c>
      <c r="F782" s="1" t="s">
        <v>9643</v>
      </c>
      <c r="G782" t="s">
        <v>250</v>
      </c>
      <c r="H782" s="1" t="s">
        <v>9608</v>
      </c>
      <c r="I782" t="s">
        <v>262</v>
      </c>
      <c r="J782" t="s">
        <v>251</v>
      </c>
      <c r="K782" s="1" t="s">
        <v>9608</v>
      </c>
    </row>
    <row r="783" spans="2:11">
      <c r="B783" s="1" t="s">
        <v>9611</v>
      </c>
      <c r="C783" t="s">
        <v>246</v>
      </c>
      <c r="D783" s="1" t="s">
        <v>9647</v>
      </c>
      <c r="E783" s="1" t="s">
        <v>9611</v>
      </c>
      <c r="F783" s="1" t="s">
        <v>9647</v>
      </c>
      <c r="G783" t="s">
        <v>245</v>
      </c>
      <c r="H783" s="1" t="s">
        <v>9611</v>
      </c>
      <c r="J783" t="s">
        <v>245</v>
      </c>
      <c r="K783" s="1" t="s">
        <v>9611</v>
      </c>
    </row>
    <row r="784" spans="2:11">
      <c r="B784" s="1" t="s">
        <v>9614</v>
      </c>
      <c r="D784" s="1" t="s">
        <v>9650</v>
      </c>
      <c r="E784" s="1" t="s">
        <v>9614</v>
      </c>
      <c r="F784" s="1" t="s">
        <v>9650</v>
      </c>
      <c r="G784" t="s">
        <v>246</v>
      </c>
      <c r="H784" s="1" t="s">
        <v>9614</v>
      </c>
      <c r="J784" t="s">
        <v>246</v>
      </c>
      <c r="K784" s="1" t="s">
        <v>9614</v>
      </c>
    </row>
    <row r="785" spans="2:11">
      <c r="B785" s="1" t="s">
        <v>9617</v>
      </c>
      <c r="D785" s="1" t="s">
        <v>9653</v>
      </c>
      <c r="E785" s="1" t="s">
        <v>9617</v>
      </c>
      <c r="F785" s="1" t="s">
        <v>9653</v>
      </c>
      <c r="H785" s="1" t="s">
        <v>9617</v>
      </c>
      <c r="K785" s="1" t="s">
        <v>9617</v>
      </c>
    </row>
    <row r="786" spans="2:11">
      <c r="B786" s="1" t="s">
        <v>9620</v>
      </c>
      <c r="D786" s="1" t="s">
        <v>9656</v>
      </c>
      <c r="E786" s="1" t="s">
        <v>9620</v>
      </c>
      <c r="F786" s="1" t="s">
        <v>9656</v>
      </c>
      <c r="H786" s="1" t="s">
        <v>9620</v>
      </c>
      <c r="K786" s="1" t="s">
        <v>9620</v>
      </c>
    </row>
    <row r="787" spans="2:11">
      <c r="B787" s="1" t="s">
        <v>9623</v>
      </c>
      <c r="D787" s="1" t="s">
        <v>9659</v>
      </c>
      <c r="E787" s="1" t="s">
        <v>9623</v>
      </c>
      <c r="F787" s="1" t="s">
        <v>9659</v>
      </c>
      <c r="H787" s="1" t="s">
        <v>9623</v>
      </c>
      <c r="K787" s="1" t="s">
        <v>9623</v>
      </c>
    </row>
    <row r="788" spans="2:11">
      <c r="B788" s="1" t="s">
        <v>9626</v>
      </c>
      <c r="D788" s="1" t="s">
        <v>9662</v>
      </c>
      <c r="E788" s="1" t="s">
        <v>9626</v>
      </c>
      <c r="F788" s="1" t="s">
        <v>9662</v>
      </c>
      <c r="H788" s="1" t="s">
        <v>9626</v>
      </c>
      <c r="K788" s="1" t="s">
        <v>9626</v>
      </c>
    </row>
    <row r="789" spans="2:11">
      <c r="B789" s="1" t="s">
        <v>9629</v>
      </c>
      <c r="D789" s="1" t="s">
        <v>9665</v>
      </c>
      <c r="E789" s="1" t="s">
        <v>9629</v>
      </c>
      <c r="F789" s="1" t="s">
        <v>9665</v>
      </c>
      <c r="H789" s="1" t="s">
        <v>9629</v>
      </c>
      <c r="K789" s="1" t="s">
        <v>9629</v>
      </c>
    </row>
    <row r="790" spans="2:11">
      <c r="B790" s="1" t="s">
        <v>9631</v>
      </c>
      <c r="D790" s="1" t="s">
        <v>9668</v>
      </c>
      <c r="E790" s="1" t="s">
        <v>9631</v>
      </c>
      <c r="F790" s="1" t="s">
        <v>9668</v>
      </c>
      <c r="H790" s="1" t="s">
        <v>9631</v>
      </c>
      <c r="K790" s="1" t="s">
        <v>9631</v>
      </c>
    </row>
    <row r="791" spans="2:11">
      <c r="B791" s="1" t="s">
        <v>9634</v>
      </c>
      <c r="D791" s="1" t="s">
        <v>9671</v>
      </c>
      <c r="E791" s="1" t="s">
        <v>9634</v>
      </c>
      <c r="F791" s="1" t="s">
        <v>9671</v>
      </c>
      <c r="H791" s="1" t="s">
        <v>9634</v>
      </c>
      <c r="K791" s="1" t="s">
        <v>9634</v>
      </c>
    </row>
    <row r="792" spans="2:11">
      <c r="B792" s="1" t="s">
        <v>9636</v>
      </c>
      <c r="D792" s="1" t="s">
        <v>9674</v>
      </c>
      <c r="E792" s="1" t="s">
        <v>9636</v>
      </c>
      <c r="F792" s="1" t="s">
        <v>9674</v>
      </c>
      <c r="H792" s="1" t="s">
        <v>9636</v>
      </c>
      <c r="K792" s="1" t="s">
        <v>9636</v>
      </c>
    </row>
    <row r="793" spans="2:11">
      <c r="B793" s="1" t="s">
        <v>9638</v>
      </c>
      <c r="D793" s="1" t="s">
        <v>9677</v>
      </c>
      <c r="E793" s="1" t="s">
        <v>9638</v>
      </c>
      <c r="F793" s="1" t="s">
        <v>9677</v>
      </c>
      <c r="H793" s="1" t="s">
        <v>9638</v>
      </c>
      <c r="K793" s="1" t="s">
        <v>9638</v>
      </c>
    </row>
    <row r="794" spans="2:11">
      <c r="B794" s="1" t="s">
        <v>9641</v>
      </c>
      <c r="D794" s="1" t="s">
        <v>9680</v>
      </c>
      <c r="E794" s="1" t="s">
        <v>9641</v>
      </c>
      <c r="F794" s="1" t="s">
        <v>9680</v>
      </c>
      <c r="H794" s="1" t="s">
        <v>9641</v>
      </c>
      <c r="K794" s="1" t="s">
        <v>9641</v>
      </c>
    </row>
    <row r="795" spans="2:2">
      <c r="B795" s="1" t="s">
        <v>9643</v>
      </c>
    </row>
    <row r="796" spans="2:2">
      <c r="B796" s="1" t="s">
        <v>9647</v>
      </c>
    </row>
    <row r="797" spans="2:2">
      <c r="B797" s="1" t="s">
        <v>9650</v>
      </c>
    </row>
    <row r="798" spans="2:2">
      <c r="B798" s="1" t="s">
        <v>9653</v>
      </c>
    </row>
    <row r="799" spans="2:2">
      <c r="B799" s="1" t="s">
        <v>9656</v>
      </c>
    </row>
    <row r="800" spans="2:2">
      <c r="B800" s="1" t="s">
        <v>9659</v>
      </c>
    </row>
    <row r="801" spans="2:2">
      <c r="B801" s="1" t="s">
        <v>9662</v>
      </c>
    </row>
    <row r="802" spans="2:2">
      <c r="B802" s="1" t="s">
        <v>9665</v>
      </c>
    </row>
    <row r="803" spans="2:2">
      <c r="B803" s="1" t="s">
        <v>9668</v>
      </c>
    </row>
    <row r="804" spans="2:2">
      <c r="B804" s="1" t="s">
        <v>9671</v>
      </c>
    </row>
    <row r="805" spans="2:2">
      <c r="B805" s="1" t="s">
        <v>9674</v>
      </c>
    </row>
    <row r="806" spans="2:2">
      <c r="B806" s="1" t="s">
        <v>9677</v>
      </c>
    </row>
    <row r="807" spans="2:2">
      <c r="B807" s="1" t="s">
        <v>9680</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10</vt:i4>
      </vt:variant>
    </vt:vector>
  </HeadingPairs>
  <TitlesOfParts>
    <vt:vector size="10" baseType="lpstr">
      <vt:lpstr>基础信息</vt:lpstr>
      <vt:lpstr>技能栏</vt:lpstr>
      <vt:lpstr>道具栏</vt:lpstr>
      <vt:lpstr>数</vt:lpstr>
      <vt:lpstr>更新文档</vt:lpstr>
      <vt:lpstr>备用</vt:lpstr>
      <vt:lpstr>才能</vt:lpstr>
      <vt:lpstr>装</vt:lpstr>
      <vt:lpstr>武</vt:lpstr>
      <vt:lpstr>神成神器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lenovo</cp:lastModifiedBy>
  <dcterms:created xsi:type="dcterms:W3CDTF">2015-06-05T02:17:00Z</dcterms:created>
  <dcterms:modified xsi:type="dcterms:W3CDTF">2026-03-26T06:38:13Z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false</vt:bool>
  </property>
  <property fmtid="{D5CDD505-2E9C-101B-9397-08002B2CF9AE}" pid="3" name="ICV">
    <vt:lpwstr>70E53F1517314BD4B68861C5969C29DF_13</vt:lpwstr>
  </property>
  <property fmtid="{D5CDD505-2E9C-101B-9397-08002B2CF9AE}" pid="4" name="KSOProductBuildVer">
    <vt:lpwstr>2052-11.1.0.10009</vt:lpwstr>
  </property>
  <property fmtid="{D5CDD505-2E9C-101B-9397-08002B2CF9AE}" pid="5" name="CalculationRule">
    <vt:i4>0</vt:i4>
  </property>
</Properties>
</file>